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iagrams/layout1.xml" ContentType="application/vnd.openxmlformats-officedocument.drawingml.diagramLayout+xml"/>
  <Override PartName="/xl/diagrams/quickStyle1.xml" ContentType="application/vnd.openxmlformats-officedocument.drawingml.diagramSty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colors1.xml" ContentType="application/vnd.openxmlformats-officedocument.drawingml.diagramColors+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60" yWindow="45" windowWidth="15480" windowHeight="9975" tabRatio="887"/>
  </bookViews>
  <sheets>
    <sheet name="Index" sheetId="18" r:id="rId1"/>
    <sheet name="Declaration" sheetId="1" r:id="rId2"/>
    <sheet name="Top22 of tour" sheetId="21" r:id="rId3"/>
    <sheet name="TimeTable" sheetId="3" r:id="rId4"/>
    <sheet name="Scoresheet" sheetId="2" r:id="rId5"/>
    <sheet name="GrOuPs &amp; Standing" sheetId="6" r:id="rId6"/>
    <sheet name="Best" sheetId="8" r:id="rId7"/>
    <sheet name="Chart" sheetId="14" r:id="rId8"/>
    <sheet name="Caps &amp; Points" sheetId="15" r:id="rId9"/>
    <sheet name="Top 5" sheetId="17" r:id="rId10"/>
    <sheet name="Semi&amp;Final&amp;Prizes" sheetId="16" r:id="rId11"/>
    <sheet name="Details" sheetId="19" r:id="rId12"/>
    <sheet name="MAN OF THE MATCH" sheetId="20" r:id="rId13"/>
  </sheets>
  <definedNames>
    <definedName name="_xlnm._FilterDatabase" localSheetId="8" hidden="1">'Caps &amp; Points'!$T$1:$W$331</definedName>
  </definedNames>
  <calcPr calcId="124519"/>
</workbook>
</file>

<file path=xl/calcChain.xml><?xml version="1.0" encoding="utf-8"?>
<calcChain xmlns="http://schemas.openxmlformats.org/spreadsheetml/2006/main">
  <c r="G6" i="21"/>
  <c r="G7"/>
  <c r="G8"/>
  <c r="G9"/>
  <c r="G10"/>
  <c r="G11"/>
  <c r="G12"/>
  <c r="G13"/>
  <c r="G14"/>
  <c r="G15"/>
  <c r="G16"/>
  <c r="G17"/>
  <c r="G18"/>
  <c r="G19"/>
  <c r="G20"/>
  <c r="G21"/>
  <c r="G22"/>
  <c r="G23"/>
  <c r="G24"/>
  <c r="G25"/>
  <c r="G26"/>
  <c r="G5"/>
  <c r="F6"/>
  <c r="F7"/>
  <c r="F8"/>
  <c r="F9"/>
  <c r="F10"/>
  <c r="F11"/>
  <c r="F12"/>
  <c r="F13"/>
  <c r="F14"/>
  <c r="F15"/>
  <c r="F16"/>
  <c r="F17"/>
  <c r="F18"/>
  <c r="F19"/>
  <c r="F20"/>
  <c r="F21"/>
  <c r="F22"/>
  <c r="F23"/>
  <c r="F24"/>
  <c r="F25"/>
  <c r="F26"/>
  <c r="F5"/>
  <c r="E6"/>
  <c r="E7"/>
  <c r="E8"/>
  <c r="E9"/>
  <c r="E10"/>
  <c r="E11"/>
  <c r="E12"/>
  <c r="E13"/>
  <c r="E14"/>
  <c r="E15"/>
  <c r="E16"/>
  <c r="E17"/>
  <c r="E18"/>
  <c r="E19"/>
  <c r="E20"/>
  <c r="E21"/>
  <c r="E22"/>
  <c r="E23"/>
  <c r="E24"/>
  <c r="E25"/>
  <c r="E26"/>
  <c r="E5"/>
  <c r="C20" i="16"/>
  <c r="C19"/>
  <c r="C18"/>
  <c r="C17"/>
  <c r="C16"/>
  <c r="C15"/>
  <c r="AK104" i="6"/>
  <c r="AI104"/>
  <c r="AK96"/>
  <c r="AI96"/>
  <c r="AK95"/>
  <c r="AI95"/>
  <c r="AK59"/>
  <c r="AI59"/>
  <c r="AK30"/>
  <c r="AK29"/>
  <c r="AI30"/>
  <c r="AI29"/>
  <c r="I22" i="17"/>
  <c r="I24"/>
  <c r="I23"/>
  <c r="I25"/>
  <c r="AF30" i="6"/>
  <c r="AE30"/>
  <c r="AD30"/>
  <c r="J32" i="3"/>
  <c r="I32"/>
  <c r="H32"/>
  <c r="F32"/>
  <c r="E32"/>
  <c r="D32"/>
  <c r="F31"/>
  <c r="E31"/>
  <c r="H31"/>
  <c r="J31"/>
  <c r="I31"/>
  <c r="D31"/>
  <c r="M6" i="16"/>
  <c r="M5"/>
  <c r="H10"/>
  <c r="B10"/>
  <c r="H6"/>
  <c r="H5"/>
  <c r="B6"/>
  <c r="B5"/>
  <c r="N35" i="3"/>
  <c r="M10" i="16" s="1"/>
  <c r="N32" i="3"/>
  <c r="N31"/>
  <c r="N28"/>
  <c r="N27"/>
  <c r="N26"/>
  <c r="N25"/>
  <c r="N24"/>
  <c r="N23"/>
  <c r="N22"/>
  <c r="N21"/>
  <c r="N20"/>
  <c r="N19"/>
  <c r="N18"/>
  <c r="N17"/>
  <c r="N16"/>
  <c r="N15"/>
  <c r="N14"/>
  <c r="N13"/>
  <c r="N12"/>
  <c r="N11"/>
  <c r="N10"/>
  <c r="N9"/>
  <c r="N8"/>
  <c r="N7"/>
  <c r="N6"/>
  <c r="N5"/>
  <c r="N4"/>
  <c r="I5" i="16"/>
  <c r="J5"/>
  <c r="K5"/>
  <c r="C5"/>
  <c r="D5"/>
  <c r="E5"/>
  <c r="K31" i="3"/>
  <c r="C6" i="16"/>
  <c r="D6"/>
  <c r="E6"/>
  <c r="I6"/>
  <c r="J6"/>
  <c r="K6"/>
  <c r="K32" i="3"/>
  <c r="S48" i="6" l="1"/>
  <c r="R48"/>
  <c r="Q48"/>
  <c r="S42"/>
  <c r="R42"/>
  <c r="Q42"/>
  <c r="O42"/>
  <c r="N42"/>
  <c r="M42"/>
  <c r="S41"/>
  <c r="R41"/>
  <c r="Q41"/>
  <c r="O41"/>
  <c r="N41"/>
  <c r="M41"/>
  <c r="Y95"/>
  <c r="AG30"/>
  <c r="AH30"/>
  <c r="AH29"/>
  <c r="AG29"/>
  <c r="Z104"/>
  <c r="Y104"/>
  <c r="X104"/>
  <c r="Z29"/>
  <c r="Y29"/>
  <c r="X29"/>
  <c r="DE303" i="15" l="1"/>
  <c r="DE304"/>
  <c r="DE305"/>
  <c r="DE306"/>
  <c r="DE307"/>
  <c r="DE308"/>
  <c r="DE309"/>
  <c r="DE310"/>
  <c r="DE311"/>
  <c r="DE312"/>
  <c r="DE313"/>
  <c r="DE314"/>
  <c r="DE315"/>
  <c r="DE316"/>
  <c r="DE317"/>
  <c r="DE318"/>
  <c r="DE319"/>
  <c r="DE320"/>
  <c r="DE321"/>
  <c r="DE322"/>
  <c r="DE323"/>
  <c r="DE324"/>
  <c r="DE325"/>
  <c r="DE326"/>
  <c r="DE327"/>
  <c r="DE328"/>
  <c r="DE329"/>
  <c r="DE330"/>
  <c r="DE331"/>
  <c r="DE302"/>
  <c r="DE273"/>
  <c r="DE274"/>
  <c r="DE275"/>
  <c r="DE276"/>
  <c r="DE277"/>
  <c r="DE278"/>
  <c r="DE279"/>
  <c r="DE280"/>
  <c r="DE281"/>
  <c r="DE282"/>
  <c r="DE283"/>
  <c r="DE284"/>
  <c r="DE285"/>
  <c r="DE286"/>
  <c r="DE287"/>
  <c r="DE288"/>
  <c r="DE289"/>
  <c r="DE290"/>
  <c r="DE291"/>
  <c r="DE292"/>
  <c r="DE293"/>
  <c r="DE294"/>
  <c r="DE295"/>
  <c r="DE296"/>
  <c r="DE297"/>
  <c r="DE298"/>
  <c r="DE299"/>
  <c r="DE300"/>
  <c r="DE301"/>
  <c r="DE272"/>
  <c r="DE243"/>
  <c r="DE244"/>
  <c r="DE245"/>
  <c r="DE246"/>
  <c r="DE247"/>
  <c r="DE248"/>
  <c r="DE249"/>
  <c r="DE250"/>
  <c r="DE251"/>
  <c r="DE252"/>
  <c r="DE253"/>
  <c r="DE254"/>
  <c r="DE255"/>
  <c r="DE256"/>
  <c r="DE257"/>
  <c r="DE258"/>
  <c r="DE259"/>
  <c r="DE260"/>
  <c r="DE261"/>
  <c r="DE262"/>
  <c r="DE263"/>
  <c r="DE264"/>
  <c r="DE265"/>
  <c r="DE266"/>
  <c r="DE267"/>
  <c r="DE268"/>
  <c r="DE269"/>
  <c r="DE270"/>
  <c r="DE271"/>
  <c r="DE213"/>
  <c r="DE214"/>
  <c r="DE215"/>
  <c r="DE216"/>
  <c r="DE217"/>
  <c r="DE218"/>
  <c r="DE219"/>
  <c r="DE220"/>
  <c r="DE221"/>
  <c r="DE222"/>
  <c r="DE223"/>
  <c r="DE224"/>
  <c r="DE225"/>
  <c r="DE226"/>
  <c r="DE227"/>
  <c r="DE228"/>
  <c r="DE229"/>
  <c r="DE230"/>
  <c r="DE231"/>
  <c r="DE232"/>
  <c r="DE233"/>
  <c r="DE234"/>
  <c r="DE235"/>
  <c r="DE236"/>
  <c r="DE237"/>
  <c r="DE238"/>
  <c r="DE239"/>
  <c r="DE240"/>
  <c r="DE241"/>
  <c r="DE212"/>
  <c r="DE183"/>
  <c r="DE184"/>
  <c r="DE185"/>
  <c r="DE186"/>
  <c r="DE187"/>
  <c r="DE188"/>
  <c r="DE189"/>
  <c r="DE190"/>
  <c r="DE191"/>
  <c r="DE192"/>
  <c r="DE193"/>
  <c r="DE194"/>
  <c r="DE195"/>
  <c r="DE196"/>
  <c r="DE197"/>
  <c r="DE198"/>
  <c r="DE199"/>
  <c r="DE200"/>
  <c r="DE201"/>
  <c r="DE202"/>
  <c r="DE203"/>
  <c r="DE204"/>
  <c r="DE205"/>
  <c r="DE206"/>
  <c r="DE207"/>
  <c r="DE208"/>
  <c r="DE209"/>
  <c r="DE210"/>
  <c r="DE211"/>
  <c r="DE182"/>
  <c r="DE153"/>
  <c r="DE154"/>
  <c r="DE155"/>
  <c r="DE156"/>
  <c r="DE157"/>
  <c r="DE158"/>
  <c r="DE159"/>
  <c r="DE160"/>
  <c r="DE161"/>
  <c r="DE162"/>
  <c r="DE163"/>
  <c r="DE164"/>
  <c r="DE165"/>
  <c r="DE166"/>
  <c r="DE167"/>
  <c r="DE168"/>
  <c r="DE169"/>
  <c r="DE170"/>
  <c r="DE171"/>
  <c r="DE172"/>
  <c r="DE173"/>
  <c r="DE174"/>
  <c r="DE175"/>
  <c r="DE176"/>
  <c r="DE177"/>
  <c r="DE178"/>
  <c r="DE179"/>
  <c r="DE180"/>
  <c r="DE181"/>
  <c r="DE152"/>
  <c r="DE123"/>
  <c r="DE124"/>
  <c r="DE125"/>
  <c r="DE126"/>
  <c r="DE127"/>
  <c r="DE128"/>
  <c r="DE129"/>
  <c r="DE130"/>
  <c r="DE131"/>
  <c r="DE132"/>
  <c r="DE133"/>
  <c r="DE134"/>
  <c r="DE135"/>
  <c r="DE136"/>
  <c r="DE137"/>
  <c r="DE138"/>
  <c r="DE139"/>
  <c r="DE140"/>
  <c r="DE141"/>
  <c r="DE142"/>
  <c r="DE143"/>
  <c r="DE144"/>
  <c r="DE145"/>
  <c r="DE146"/>
  <c r="DE147"/>
  <c r="DE148"/>
  <c r="DE149"/>
  <c r="DE150"/>
  <c r="DE151"/>
  <c r="DE122"/>
  <c r="DE93"/>
  <c r="DE94"/>
  <c r="DE95"/>
  <c r="DE96"/>
  <c r="DE97"/>
  <c r="DE98"/>
  <c r="DE99"/>
  <c r="DE100"/>
  <c r="DE101"/>
  <c r="DE102"/>
  <c r="DE103"/>
  <c r="DE104"/>
  <c r="DE105"/>
  <c r="DE106"/>
  <c r="DE107"/>
  <c r="DE108"/>
  <c r="DE109"/>
  <c r="DE110"/>
  <c r="DE111"/>
  <c r="DE112"/>
  <c r="DE113"/>
  <c r="DE114"/>
  <c r="DE115"/>
  <c r="DE116"/>
  <c r="DE117"/>
  <c r="DE118"/>
  <c r="DE119"/>
  <c r="DE120"/>
  <c r="DE121"/>
  <c r="DE92"/>
  <c r="DE63"/>
  <c r="DE64"/>
  <c r="DE65"/>
  <c r="DE66"/>
  <c r="DE67"/>
  <c r="DE68"/>
  <c r="DE69"/>
  <c r="DE70"/>
  <c r="DE71"/>
  <c r="DE72"/>
  <c r="DE73"/>
  <c r="DE74"/>
  <c r="DE75"/>
  <c r="DE76"/>
  <c r="DE77"/>
  <c r="DE78"/>
  <c r="DE79"/>
  <c r="DE80"/>
  <c r="DE81"/>
  <c r="DE82"/>
  <c r="DE83"/>
  <c r="DE84"/>
  <c r="DE85"/>
  <c r="DE86"/>
  <c r="DE87"/>
  <c r="DE88"/>
  <c r="DE89"/>
  <c r="DE90"/>
  <c r="DE91"/>
  <c r="DE62"/>
  <c r="DE33"/>
  <c r="DE34"/>
  <c r="DE35"/>
  <c r="DE36"/>
  <c r="DE37"/>
  <c r="DE38"/>
  <c r="DE39"/>
  <c r="DE41"/>
  <c r="DE32"/>
  <c r="DE3"/>
  <c r="DE4"/>
  <c r="DE5"/>
  <c r="DE6"/>
  <c r="DE7"/>
  <c r="DE8"/>
  <c r="DE9"/>
  <c r="DE10"/>
  <c r="DE11"/>
  <c r="DE12"/>
  <c r="DE13"/>
  <c r="DE14"/>
  <c r="DE15"/>
  <c r="DE16"/>
  <c r="DE17"/>
  <c r="DE18"/>
  <c r="DE19"/>
  <c r="DE20"/>
  <c r="DE21"/>
  <c r="DE22"/>
  <c r="DE23"/>
  <c r="DE24"/>
  <c r="DE25"/>
  <c r="DE26"/>
  <c r="DE27"/>
  <c r="DE28"/>
  <c r="DE29"/>
  <c r="DE30"/>
  <c r="DE31"/>
  <c r="DE2"/>
  <c r="BK430" i="2"/>
  <c r="AE104" i="6"/>
  <c r="AF104"/>
  <c r="AD104"/>
  <c r="AE29"/>
  <c r="AF29"/>
  <c r="AD29"/>
  <c r="AA104"/>
  <c r="AB104"/>
  <c r="AA29"/>
  <c r="AG104" s="1"/>
  <c r="AB29"/>
  <c r="AH104" s="1"/>
  <c r="AG106"/>
  <c r="AD106"/>
  <c r="AA106"/>
  <c r="X106"/>
  <c r="AG97"/>
  <c r="AD97"/>
  <c r="AA97"/>
  <c r="X97"/>
  <c r="AG88"/>
  <c r="AD88"/>
  <c r="AA88"/>
  <c r="X88"/>
  <c r="AG79"/>
  <c r="AD79"/>
  <c r="AA79"/>
  <c r="X79"/>
  <c r="AG70"/>
  <c r="AD70"/>
  <c r="AA70"/>
  <c r="X70"/>
  <c r="AD61"/>
  <c r="AA61"/>
  <c r="X61"/>
  <c r="AG51"/>
  <c r="AD51"/>
  <c r="AA51"/>
  <c r="X51"/>
  <c r="AG41"/>
  <c r="AD41"/>
  <c r="AA41"/>
  <c r="X41"/>
  <c r="AG21"/>
  <c r="AD21"/>
  <c r="X21"/>
  <c r="AG11"/>
  <c r="AD11"/>
  <c r="X11"/>
  <c r="AG31"/>
  <c r="AD31"/>
  <c r="AA31"/>
  <c r="X31"/>
  <c r="Y14"/>
  <c r="AN4" i="8"/>
  <c r="AN5"/>
  <c r="AN6"/>
  <c r="AN7"/>
  <c r="AN8"/>
  <c r="AN9"/>
  <c r="AN10"/>
  <c r="AN11"/>
  <c r="AN12"/>
  <c r="AN13"/>
  <c r="AN18"/>
  <c r="AN19"/>
  <c r="AN20"/>
  <c r="AN21"/>
  <c r="AN22"/>
  <c r="AN23"/>
  <c r="AN24"/>
  <c r="AN25"/>
  <c r="AN26"/>
  <c r="AN27"/>
  <c r="AN28"/>
  <c r="AM33"/>
  <c r="AN33"/>
  <c r="AA11"/>
  <c r="AA13"/>
  <c r="AA16"/>
  <c r="AA15"/>
  <c r="AA14"/>
  <c r="AA12"/>
  <c r="AA9"/>
  <c r="CS400" i="2"/>
  <c r="CS402"/>
  <c r="CS403"/>
  <c r="CS405"/>
  <c r="CS406"/>
  <c r="CS407"/>
  <c r="CS408"/>
  <c r="CS409"/>
  <c r="CS410"/>
  <c r="CS411"/>
  <c r="CS412"/>
  <c r="CS413"/>
  <c r="CS414"/>
  <c r="CS415"/>
  <c r="CS416"/>
  <c r="CS417"/>
  <c r="CS418"/>
  <c r="CS419"/>
  <c r="CS420"/>
  <c r="CS421"/>
  <c r="CS422"/>
  <c r="CS423"/>
  <c r="CS424"/>
  <c r="CS425"/>
  <c r="CS426"/>
  <c r="CS427"/>
  <c r="CS428"/>
  <c r="CS361"/>
  <c r="CS362"/>
  <c r="CS363"/>
  <c r="CS364"/>
  <c r="CS365"/>
  <c r="CS366"/>
  <c r="CS367"/>
  <c r="CS368"/>
  <c r="CS369"/>
  <c r="CS370"/>
  <c r="CS371"/>
  <c r="CS372"/>
  <c r="CS373"/>
  <c r="CS374"/>
  <c r="CS375"/>
  <c r="CS376"/>
  <c r="CS377"/>
  <c r="CS378"/>
  <c r="CS379"/>
  <c r="CS380"/>
  <c r="CS381"/>
  <c r="CS382"/>
  <c r="CS383"/>
  <c r="CS384"/>
  <c r="CS385"/>
  <c r="CS386"/>
  <c r="CS387"/>
  <c r="CS388"/>
  <c r="CS389"/>
  <c r="CS360"/>
  <c r="CS322"/>
  <c r="CS323"/>
  <c r="CS324"/>
  <c r="CS326"/>
  <c r="CS327"/>
  <c r="CS328"/>
  <c r="CS330"/>
  <c r="CS331"/>
  <c r="CS332"/>
  <c r="CS333"/>
  <c r="CS334"/>
  <c r="CS335"/>
  <c r="CS336"/>
  <c r="CS337"/>
  <c r="CS338"/>
  <c r="CS339"/>
  <c r="CS340"/>
  <c r="CS341"/>
  <c r="CS342"/>
  <c r="CS343"/>
  <c r="CS344"/>
  <c r="CS345"/>
  <c r="CS346"/>
  <c r="CS347"/>
  <c r="CS348"/>
  <c r="CS349"/>
  <c r="CS350"/>
  <c r="CS321"/>
  <c r="CS283"/>
  <c r="CS284"/>
  <c r="CS285"/>
  <c r="CS286"/>
  <c r="CS287"/>
  <c r="CS288"/>
  <c r="CS289"/>
  <c r="CS290"/>
  <c r="CS291"/>
  <c r="CS292"/>
  <c r="CS293"/>
  <c r="CS294"/>
  <c r="CS295"/>
  <c r="CS296"/>
  <c r="CS297"/>
  <c r="CS298"/>
  <c r="CS299"/>
  <c r="CS300"/>
  <c r="CS301"/>
  <c r="CS302"/>
  <c r="CS303"/>
  <c r="CS304"/>
  <c r="CS305"/>
  <c r="CS306"/>
  <c r="CS307"/>
  <c r="CS308"/>
  <c r="CS309"/>
  <c r="CS310"/>
  <c r="CS311"/>
  <c r="CS282"/>
  <c r="CS244"/>
  <c r="CS245"/>
  <c r="CS246"/>
  <c r="CS247"/>
  <c r="CS248"/>
  <c r="CS249"/>
  <c r="CS250"/>
  <c r="CS251"/>
  <c r="CS252"/>
  <c r="CS253"/>
  <c r="CS254"/>
  <c r="CS255"/>
  <c r="CS256"/>
  <c r="CS257"/>
  <c r="CS258"/>
  <c r="CS259"/>
  <c r="CS260"/>
  <c r="CS261"/>
  <c r="CS262"/>
  <c r="CS263"/>
  <c r="CS264"/>
  <c r="CS265"/>
  <c r="CS266"/>
  <c r="CS267"/>
  <c r="CS268"/>
  <c r="CS269"/>
  <c r="CS270"/>
  <c r="CS271"/>
  <c r="CS272"/>
  <c r="CS243"/>
  <c r="CS205"/>
  <c r="CS206"/>
  <c r="CS207"/>
  <c r="CS208"/>
  <c r="CS209"/>
  <c r="CS210"/>
  <c r="CS211"/>
  <c r="CS212"/>
  <c r="CS213"/>
  <c r="CS214"/>
  <c r="CS215"/>
  <c r="CS216"/>
  <c r="CS217"/>
  <c r="CS218"/>
  <c r="CS219"/>
  <c r="CS220"/>
  <c r="CS221"/>
  <c r="CS222"/>
  <c r="CS223"/>
  <c r="CS224"/>
  <c r="CS225"/>
  <c r="CS226"/>
  <c r="CS227"/>
  <c r="CS228"/>
  <c r="CS229"/>
  <c r="CS230"/>
  <c r="CS231"/>
  <c r="CS232"/>
  <c r="CS233"/>
  <c r="CS204"/>
  <c r="CS166"/>
  <c r="CS167"/>
  <c r="CS168"/>
  <c r="CS169"/>
  <c r="CS170"/>
  <c r="CS171"/>
  <c r="CS172"/>
  <c r="CS173"/>
  <c r="CS174"/>
  <c r="CS175"/>
  <c r="CS176"/>
  <c r="CS177"/>
  <c r="CS178"/>
  <c r="CS179"/>
  <c r="CS180"/>
  <c r="CS181"/>
  <c r="CS182"/>
  <c r="CS183"/>
  <c r="CS184"/>
  <c r="CS185"/>
  <c r="CS186"/>
  <c r="CS187"/>
  <c r="CS188"/>
  <c r="CS189"/>
  <c r="CS190"/>
  <c r="CS191"/>
  <c r="CS192"/>
  <c r="CS193"/>
  <c r="CS194"/>
  <c r="CS165"/>
  <c r="CS127"/>
  <c r="CS128"/>
  <c r="CS129"/>
  <c r="CS130"/>
  <c r="CS131"/>
  <c r="CS132"/>
  <c r="CS133"/>
  <c r="CS134"/>
  <c r="CS135"/>
  <c r="CS136"/>
  <c r="CS137"/>
  <c r="CS138"/>
  <c r="CS139"/>
  <c r="CS140"/>
  <c r="CS141"/>
  <c r="CS142"/>
  <c r="CS143"/>
  <c r="CS144"/>
  <c r="CS145"/>
  <c r="CS146"/>
  <c r="CS147"/>
  <c r="CS148"/>
  <c r="CS149"/>
  <c r="CS150"/>
  <c r="CS151"/>
  <c r="CS152"/>
  <c r="CS153"/>
  <c r="CS154"/>
  <c r="CS155"/>
  <c r="CS126"/>
  <c r="CS88"/>
  <c r="CS89"/>
  <c r="CS90"/>
  <c r="CS91"/>
  <c r="CS92"/>
  <c r="CS93"/>
  <c r="CS94"/>
  <c r="CS95"/>
  <c r="CS96"/>
  <c r="CS97"/>
  <c r="CS98"/>
  <c r="CS99"/>
  <c r="CS100"/>
  <c r="CS101"/>
  <c r="CS102"/>
  <c r="CS103"/>
  <c r="CS104"/>
  <c r="CS105"/>
  <c r="CS106"/>
  <c r="CS107"/>
  <c r="CS108"/>
  <c r="CS109"/>
  <c r="CS110"/>
  <c r="CS111"/>
  <c r="CS112"/>
  <c r="CS113"/>
  <c r="CS114"/>
  <c r="CS115"/>
  <c r="CS116"/>
  <c r="CS87"/>
  <c r="CS50"/>
  <c r="CS51"/>
  <c r="CS52"/>
  <c r="CS54"/>
  <c r="CS55"/>
  <c r="CS56"/>
  <c r="CS57"/>
  <c r="CS58"/>
  <c r="CS59"/>
  <c r="CS60"/>
  <c r="CS61"/>
  <c r="CS62"/>
  <c r="CS63"/>
  <c r="CS64"/>
  <c r="CS65"/>
  <c r="CS66"/>
  <c r="CS67"/>
  <c r="CS68"/>
  <c r="CS69"/>
  <c r="CS70"/>
  <c r="CS71"/>
  <c r="CS72"/>
  <c r="CS73"/>
  <c r="CS74"/>
  <c r="CS75"/>
  <c r="CS76"/>
  <c r="CS77"/>
  <c r="CS48"/>
  <c r="CS13"/>
  <c r="CS15"/>
  <c r="CS16"/>
  <c r="CS17"/>
  <c r="CS18"/>
  <c r="CS19"/>
  <c r="CS20"/>
  <c r="CS21"/>
  <c r="CS22"/>
  <c r="CS23"/>
  <c r="CS24"/>
  <c r="CS25"/>
  <c r="CS26"/>
  <c r="CS27"/>
  <c r="CS28"/>
  <c r="CS29"/>
  <c r="CS30"/>
  <c r="CS31"/>
  <c r="CS32"/>
  <c r="CS33"/>
  <c r="CS34"/>
  <c r="CS35"/>
  <c r="CS36"/>
  <c r="CS37"/>
  <c r="CS38"/>
  <c r="CS9"/>
  <c r="AX705" i="15"/>
  <c r="AY705"/>
  <c r="AZ705"/>
  <c r="BA705"/>
  <c r="BB705"/>
  <c r="BC705"/>
  <c r="BD705"/>
  <c r="AX706"/>
  <c r="AY706"/>
  <c r="AZ706"/>
  <c r="BA706"/>
  <c r="BB706"/>
  <c r="BC706"/>
  <c r="BD706"/>
  <c r="AX707"/>
  <c r="AY707"/>
  <c r="AZ707"/>
  <c r="BA707"/>
  <c r="BB707"/>
  <c r="BC707"/>
  <c r="BD707"/>
  <c r="AX708"/>
  <c r="AY708"/>
  <c r="AZ708"/>
  <c r="BA708"/>
  <c r="BB708"/>
  <c r="BC708"/>
  <c r="BD708"/>
  <c r="AX709"/>
  <c r="AY709"/>
  <c r="AZ709"/>
  <c r="BA709"/>
  <c r="BB709"/>
  <c r="BC709"/>
  <c r="BD709"/>
  <c r="AX710"/>
  <c r="AY710"/>
  <c r="AZ710"/>
  <c r="BA710"/>
  <c r="BB710"/>
  <c r="BC710"/>
  <c r="BD710"/>
  <c r="AX711"/>
  <c r="AY711"/>
  <c r="AZ711"/>
  <c r="BA711"/>
  <c r="BB711"/>
  <c r="BC711"/>
  <c r="BD711"/>
  <c r="AX712"/>
  <c r="AY712"/>
  <c r="AZ712"/>
  <c r="BA712"/>
  <c r="BB712"/>
  <c r="BC712"/>
  <c r="BD712"/>
  <c r="AX713"/>
  <c r="AY713"/>
  <c r="AZ713"/>
  <c r="BA713"/>
  <c r="BB713"/>
  <c r="BC713"/>
  <c r="BD713"/>
  <c r="AX714"/>
  <c r="AY714"/>
  <c r="AZ714"/>
  <c r="BA714"/>
  <c r="BB714"/>
  <c r="BC714"/>
  <c r="BD714"/>
  <c r="AX715"/>
  <c r="AY715"/>
  <c r="AZ715"/>
  <c r="BA715"/>
  <c r="BB715"/>
  <c r="BC715"/>
  <c r="BD715"/>
  <c r="AX716"/>
  <c r="AY716"/>
  <c r="AZ716"/>
  <c r="BA716"/>
  <c r="BB716"/>
  <c r="BC716"/>
  <c r="BD716"/>
  <c r="AY704"/>
  <c r="AZ704"/>
  <c r="BA704"/>
  <c r="BB704"/>
  <c r="BC704"/>
  <c r="BD704"/>
  <c r="AX704"/>
  <c r="AX675"/>
  <c r="AY675"/>
  <c r="AZ675"/>
  <c r="BA675"/>
  <c r="BB675"/>
  <c r="BC675"/>
  <c r="BD675"/>
  <c r="AX676"/>
  <c r="AY676"/>
  <c r="AZ676"/>
  <c r="BA676"/>
  <c r="BB676"/>
  <c r="BC676"/>
  <c r="BD676"/>
  <c r="AX677"/>
  <c r="AY677"/>
  <c r="AZ677"/>
  <c r="BA677"/>
  <c r="BB677"/>
  <c r="BC677"/>
  <c r="BD677"/>
  <c r="AX678"/>
  <c r="AY678"/>
  <c r="AZ678"/>
  <c r="BA678"/>
  <c r="BB678"/>
  <c r="BC678"/>
  <c r="BD678"/>
  <c r="AX679"/>
  <c r="AY679"/>
  <c r="AZ679"/>
  <c r="BA679"/>
  <c r="BB679"/>
  <c r="BC679"/>
  <c r="BD679"/>
  <c r="AX680"/>
  <c r="AY680"/>
  <c r="AZ680"/>
  <c r="BA680"/>
  <c r="BB680"/>
  <c r="BC680"/>
  <c r="BD680"/>
  <c r="AX681"/>
  <c r="AY681"/>
  <c r="AZ681"/>
  <c r="BA681"/>
  <c r="BB681"/>
  <c r="BC681"/>
  <c r="BD681"/>
  <c r="AX682"/>
  <c r="AY682"/>
  <c r="AZ682"/>
  <c r="BA682"/>
  <c r="BB682"/>
  <c r="BC682"/>
  <c r="BD682"/>
  <c r="AX683"/>
  <c r="AY683"/>
  <c r="AZ683"/>
  <c r="BA683"/>
  <c r="BB683"/>
  <c r="BC683"/>
  <c r="BD683"/>
  <c r="AX684"/>
  <c r="AY684"/>
  <c r="AZ684"/>
  <c r="BA684"/>
  <c r="BB684"/>
  <c r="BC684"/>
  <c r="BD684"/>
  <c r="AX685"/>
  <c r="AY685"/>
  <c r="AZ685"/>
  <c r="BA685"/>
  <c r="BB685"/>
  <c r="BC685"/>
  <c r="BD685"/>
  <c r="AX686"/>
  <c r="AY686"/>
  <c r="AZ686"/>
  <c r="BA686"/>
  <c r="BB686"/>
  <c r="BC686"/>
  <c r="BD686"/>
  <c r="AY674"/>
  <c r="AZ674"/>
  <c r="BA674"/>
  <c r="BB674"/>
  <c r="BC674"/>
  <c r="BD674"/>
  <c r="AX674"/>
  <c r="AX645"/>
  <c r="AY645"/>
  <c r="AZ645"/>
  <c r="BA645"/>
  <c r="BB645"/>
  <c r="BC645"/>
  <c r="BD645"/>
  <c r="AX646"/>
  <c r="AY646"/>
  <c r="AZ646"/>
  <c r="BA646"/>
  <c r="BB646"/>
  <c r="BC646"/>
  <c r="BD646"/>
  <c r="AX647"/>
  <c r="AY647"/>
  <c r="AZ647"/>
  <c r="BA647"/>
  <c r="BB647"/>
  <c r="BC647"/>
  <c r="BD647"/>
  <c r="AX648"/>
  <c r="AY648"/>
  <c r="AZ648"/>
  <c r="BA648"/>
  <c r="BB648"/>
  <c r="BC648"/>
  <c r="BD648"/>
  <c r="AX649"/>
  <c r="AY649"/>
  <c r="AZ649"/>
  <c r="BA649"/>
  <c r="BB649"/>
  <c r="BC649"/>
  <c r="BD649"/>
  <c r="AX650"/>
  <c r="AY650"/>
  <c r="AZ650"/>
  <c r="BA650"/>
  <c r="BB650"/>
  <c r="BC650"/>
  <c r="BD650"/>
  <c r="AX651"/>
  <c r="AY651"/>
  <c r="AZ651"/>
  <c r="BA651"/>
  <c r="BB651"/>
  <c r="BC651"/>
  <c r="BD651"/>
  <c r="AX652"/>
  <c r="AY652"/>
  <c r="AZ652"/>
  <c r="BA652"/>
  <c r="BB652"/>
  <c r="BC652"/>
  <c r="BD652"/>
  <c r="AX653"/>
  <c r="AY653"/>
  <c r="AZ653"/>
  <c r="BA653"/>
  <c r="BB653"/>
  <c r="BC653"/>
  <c r="BD653"/>
  <c r="AX654"/>
  <c r="AY654"/>
  <c r="AZ654"/>
  <c r="BA654"/>
  <c r="BB654"/>
  <c r="BC654"/>
  <c r="BD654"/>
  <c r="AX655"/>
  <c r="AY655"/>
  <c r="AZ655"/>
  <c r="BA655"/>
  <c r="BB655"/>
  <c r="BC655"/>
  <c r="BD655"/>
  <c r="AX656"/>
  <c r="AY656"/>
  <c r="AZ656"/>
  <c r="BA656"/>
  <c r="BB656"/>
  <c r="BC656"/>
  <c r="BD656"/>
  <c r="AY644"/>
  <c r="AZ644"/>
  <c r="BA644"/>
  <c r="BB644"/>
  <c r="BC644"/>
  <c r="BD644"/>
  <c r="AX644"/>
  <c r="AX615"/>
  <c r="AY615"/>
  <c r="AZ615"/>
  <c r="BA615"/>
  <c r="BB615"/>
  <c r="BC615"/>
  <c r="BD615"/>
  <c r="AX616"/>
  <c r="AY616"/>
  <c r="AZ616"/>
  <c r="BA616"/>
  <c r="BB616"/>
  <c r="BC616"/>
  <c r="BD616"/>
  <c r="AX617"/>
  <c r="AY617"/>
  <c r="AZ617"/>
  <c r="BA617"/>
  <c r="BB617"/>
  <c r="BC617"/>
  <c r="BD617"/>
  <c r="AX618"/>
  <c r="AY618"/>
  <c r="AZ618"/>
  <c r="BA618"/>
  <c r="BB618"/>
  <c r="BC618"/>
  <c r="BD618"/>
  <c r="AX619"/>
  <c r="AY619"/>
  <c r="AZ619"/>
  <c r="BA619"/>
  <c r="BB619"/>
  <c r="BC619"/>
  <c r="BD619"/>
  <c r="AX620"/>
  <c r="AY620"/>
  <c r="AZ620"/>
  <c r="BA620"/>
  <c r="BB620"/>
  <c r="BC620"/>
  <c r="BD620"/>
  <c r="AX621"/>
  <c r="AY621"/>
  <c r="AZ621"/>
  <c r="BA621"/>
  <c r="BB621"/>
  <c r="BC621"/>
  <c r="BD621"/>
  <c r="AX622"/>
  <c r="AY622"/>
  <c r="AZ622"/>
  <c r="BA622"/>
  <c r="BB622"/>
  <c r="BC622"/>
  <c r="BD622"/>
  <c r="AX623"/>
  <c r="AY623"/>
  <c r="AZ623"/>
  <c r="BA623"/>
  <c r="BB623"/>
  <c r="BC623"/>
  <c r="BD623"/>
  <c r="AX624"/>
  <c r="AY624"/>
  <c r="AZ624"/>
  <c r="BA624"/>
  <c r="BB624"/>
  <c r="BC624"/>
  <c r="BD624"/>
  <c r="AX625"/>
  <c r="AY625"/>
  <c r="AZ625"/>
  <c r="BA625"/>
  <c r="BB625"/>
  <c r="BC625"/>
  <c r="BD625"/>
  <c r="AX626"/>
  <c r="AY626"/>
  <c r="AZ626"/>
  <c r="BA626"/>
  <c r="BB626"/>
  <c r="BC626"/>
  <c r="BD626"/>
  <c r="AX627"/>
  <c r="AY627"/>
  <c r="AZ627"/>
  <c r="BA627"/>
  <c r="BB627"/>
  <c r="BC627"/>
  <c r="BD627"/>
  <c r="AX628"/>
  <c r="AY628"/>
  <c r="AZ628"/>
  <c r="BA628"/>
  <c r="BB628"/>
  <c r="BC628"/>
  <c r="BD628"/>
  <c r="AX629"/>
  <c r="AY629"/>
  <c r="AZ629"/>
  <c r="BA629"/>
  <c r="BB629"/>
  <c r="BC629"/>
  <c r="BD629"/>
  <c r="AY614"/>
  <c r="AZ614"/>
  <c r="BA614"/>
  <c r="BB614"/>
  <c r="BC614"/>
  <c r="BD614"/>
  <c r="AX614"/>
  <c r="AX585"/>
  <c r="AY585"/>
  <c r="AZ585"/>
  <c r="BA585"/>
  <c r="BB585"/>
  <c r="BC585"/>
  <c r="BD585"/>
  <c r="AX586"/>
  <c r="AY586"/>
  <c r="AZ586"/>
  <c r="BA586"/>
  <c r="BB586"/>
  <c r="BC586"/>
  <c r="BD586"/>
  <c r="AX587"/>
  <c r="AY587"/>
  <c r="AZ587"/>
  <c r="BA587"/>
  <c r="BB587"/>
  <c r="BC587"/>
  <c r="BD587"/>
  <c r="AX588"/>
  <c r="AY588"/>
  <c r="AZ588"/>
  <c r="BA588"/>
  <c r="BB588"/>
  <c r="BC588"/>
  <c r="BD588"/>
  <c r="AX589"/>
  <c r="AY589"/>
  <c r="AZ589"/>
  <c r="BA589"/>
  <c r="BB589"/>
  <c r="BC589"/>
  <c r="BD589"/>
  <c r="AX590"/>
  <c r="AY590"/>
  <c r="AZ590"/>
  <c r="BA590"/>
  <c r="BB590"/>
  <c r="BC590"/>
  <c r="BD590"/>
  <c r="AX591"/>
  <c r="AY591"/>
  <c r="AZ591"/>
  <c r="BA591"/>
  <c r="BB591"/>
  <c r="BC591"/>
  <c r="BD591"/>
  <c r="AX592"/>
  <c r="AY592"/>
  <c r="AZ592"/>
  <c r="BA592"/>
  <c r="BB592"/>
  <c r="BC592"/>
  <c r="BD592"/>
  <c r="AX593"/>
  <c r="AY593"/>
  <c r="AZ593"/>
  <c r="BA593"/>
  <c r="BB593"/>
  <c r="BC593"/>
  <c r="BD593"/>
  <c r="AX594"/>
  <c r="AY594"/>
  <c r="AZ594"/>
  <c r="BA594"/>
  <c r="BB594"/>
  <c r="BC594"/>
  <c r="BD594"/>
  <c r="AX595"/>
  <c r="AY595"/>
  <c r="AZ595"/>
  <c r="BA595"/>
  <c r="BB595"/>
  <c r="BC595"/>
  <c r="BD595"/>
  <c r="AY584"/>
  <c r="AZ584"/>
  <c r="BA584"/>
  <c r="BB584"/>
  <c r="BC584"/>
  <c r="BD584"/>
  <c r="AX584"/>
  <c r="AX555"/>
  <c r="AY555"/>
  <c r="AZ555"/>
  <c r="BA555"/>
  <c r="BB555"/>
  <c r="BC555"/>
  <c r="BD555"/>
  <c r="AX556"/>
  <c r="AY556"/>
  <c r="AZ556"/>
  <c r="BA556"/>
  <c r="BB556"/>
  <c r="BC556"/>
  <c r="BD556"/>
  <c r="AX557"/>
  <c r="AY557"/>
  <c r="AZ557"/>
  <c r="BA557"/>
  <c r="BB557"/>
  <c r="BC557"/>
  <c r="BD557"/>
  <c r="AX558"/>
  <c r="AY558"/>
  <c r="AZ558"/>
  <c r="BA558"/>
  <c r="BB558"/>
  <c r="BC558"/>
  <c r="BD558"/>
  <c r="AX559"/>
  <c r="AY559"/>
  <c r="AZ559"/>
  <c r="BA559"/>
  <c r="BB559"/>
  <c r="BC559"/>
  <c r="BD559"/>
  <c r="AX560"/>
  <c r="AY560"/>
  <c r="AZ560"/>
  <c r="BA560"/>
  <c r="BB560"/>
  <c r="BC560"/>
  <c r="BD560"/>
  <c r="AX561"/>
  <c r="AY561"/>
  <c r="AZ561"/>
  <c r="BA561"/>
  <c r="BB561"/>
  <c r="BC561"/>
  <c r="BD561"/>
  <c r="AX562"/>
  <c r="AY562"/>
  <c r="AZ562"/>
  <c r="BA562"/>
  <c r="BB562"/>
  <c r="BC562"/>
  <c r="BD562"/>
  <c r="AX563"/>
  <c r="AY563"/>
  <c r="AZ563"/>
  <c r="BA563"/>
  <c r="BB563"/>
  <c r="BC563"/>
  <c r="BD563"/>
  <c r="AX564"/>
  <c r="AY564"/>
  <c r="AZ564"/>
  <c r="BA564"/>
  <c r="BB564"/>
  <c r="BC564"/>
  <c r="BD564"/>
  <c r="AX565"/>
  <c r="AY565"/>
  <c r="AZ565"/>
  <c r="BA565"/>
  <c r="BB565"/>
  <c r="BC565"/>
  <c r="BD565"/>
  <c r="AX566"/>
  <c r="AY566"/>
  <c r="AZ566"/>
  <c r="BA566"/>
  <c r="BB566"/>
  <c r="BC566"/>
  <c r="BD566"/>
  <c r="AX567"/>
  <c r="AY567"/>
  <c r="AZ567"/>
  <c r="BA567"/>
  <c r="BB567"/>
  <c r="BC567"/>
  <c r="BD567"/>
  <c r="AX568"/>
  <c r="AY568"/>
  <c r="AZ568"/>
  <c r="BA568"/>
  <c r="BB568"/>
  <c r="BC568"/>
  <c r="BD568"/>
  <c r="AX569"/>
  <c r="AY569"/>
  <c r="AZ569"/>
  <c r="BA569"/>
  <c r="BB569"/>
  <c r="BC569"/>
  <c r="BD569"/>
  <c r="AY554"/>
  <c r="AZ554"/>
  <c r="BA554"/>
  <c r="BB554"/>
  <c r="BC554"/>
  <c r="BD554"/>
  <c r="AX554"/>
  <c r="AX525"/>
  <c r="AY525"/>
  <c r="AZ525"/>
  <c r="BA525"/>
  <c r="BB525"/>
  <c r="BC525"/>
  <c r="BD525"/>
  <c r="AX526"/>
  <c r="AY526"/>
  <c r="AZ526"/>
  <c r="BA526"/>
  <c r="BB526"/>
  <c r="BC526"/>
  <c r="BD526"/>
  <c r="AX527"/>
  <c r="AY527"/>
  <c r="AZ527"/>
  <c r="BA527"/>
  <c r="BB527"/>
  <c r="BC527"/>
  <c r="BD527"/>
  <c r="AX528"/>
  <c r="AY528"/>
  <c r="AZ528"/>
  <c r="BA528"/>
  <c r="BB528"/>
  <c r="BC528"/>
  <c r="BD528"/>
  <c r="AX529"/>
  <c r="AY529"/>
  <c r="AZ529"/>
  <c r="BA529"/>
  <c r="BB529"/>
  <c r="BC529"/>
  <c r="BD529"/>
  <c r="AX530"/>
  <c r="AY530"/>
  <c r="AZ530"/>
  <c r="BA530"/>
  <c r="BB530"/>
  <c r="BC530"/>
  <c r="BD530"/>
  <c r="AX531"/>
  <c r="AY531"/>
  <c r="AZ531"/>
  <c r="BA531"/>
  <c r="BB531"/>
  <c r="BC531"/>
  <c r="BD531"/>
  <c r="AX532"/>
  <c r="AY532"/>
  <c r="AZ532"/>
  <c r="BA532"/>
  <c r="BB532"/>
  <c r="BC532"/>
  <c r="BD532"/>
  <c r="AX533"/>
  <c r="AY533"/>
  <c r="AZ533"/>
  <c r="BA533"/>
  <c r="BB533"/>
  <c r="BC533"/>
  <c r="BD533"/>
  <c r="AX534"/>
  <c r="AY534"/>
  <c r="AZ534"/>
  <c r="BA534"/>
  <c r="BB534"/>
  <c r="BC534"/>
  <c r="BD534"/>
  <c r="AX535"/>
  <c r="AY535"/>
  <c r="AZ535"/>
  <c r="BA535"/>
  <c r="BB535"/>
  <c r="BC535"/>
  <c r="BD535"/>
  <c r="AX536"/>
  <c r="AY536"/>
  <c r="AZ536"/>
  <c r="BA536"/>
  <c r="BB536"/>
  <c r="BC536"/>
  <c r="BD536"/>
  <c r="AX537"/>
  <c r="AY537"/>
  <c r="AZ537"/>
  <c r="BA537"/>
  <c r="BB537"/>
  <c r="BC537"/>
  <c r="BD537"/>
  <c r="AX538"/>
  <c r="AY538"/>
  <c r="AZ538"/>
  <c r="BA538"/>
  <c r="BB538"/>
  <c r="BC538"/>
  <c r="BD538"/>
  <c r="AY524"/>
  <c r="AZ524"/>
  <c r="BA524"/>
  <c r="BB524"/>
  <c r="BC524"/>
  <c r="BD524"/>
  <c r="AX524"/>
  <c r="AX495"/>
  <c r="AY495"/>
  <c r="AZ495"/>
  <c r="BA495"/>
  <c r="BB495"/>
  <c r="BC495"/>
  <c r="BD495"/>
  <c r="AX496"/>
  <c r="AY496"/>
  <c r="AZ496"/>
  <c r="BA496"/>
  <c r="BB496"/>
  <c r="BC496"/>
  <c r="BD496"/>
  <c r="AX497"/>
  <c r="AY497"/>
  <c r="AZ497"/>
  <c r="BA497"/>
  <c r="BB497"/>
  <c r="BC497"/>
  <c r="BD497"/>
  <c r="AX498"/>
  <c r="AY498"/>
  <c r="AZ498"/>
  <c r="BA498"/>
  <c r="BB498"/>
  <c r="BC498"/>
  <c r="BD498"/>
  <c r="AX499"/>
  <c r="AY499"/>
  <c r="AZ499"/>
  <c r="BA499"/>
  <c r="BB499"/>
  <c r="BC499"/>
  <c r="BD499"/>
  <c r="AX500"/>
  <c r="AY500"/>
  <c r="AZ500"/>
  <c r="BA500"/>
  <c r="BB500"/>
  <c r="BC500"/>
  <c r="BD500"/>
  <c r="AX501"/>
  <c r="AY501"/>
  <c r="AZ501"/>
  <c r="BA501"/>
  <c r="BB501"/>
  <c r="BC501"/>
  <c r="BD501"/>
  <c r="AX502"/>
  <c r="AY502"/>
  <c r="AZ502"/>
  <c r="BA502"/>
  <c r="BB502"/>
  <c r="BC502"/>
  <c r="BD502"/>
  <c r="AX503"/>
  <c r="AY503"/>
  <c r="AZ503"/>
  <c r="BA503"/>
  <c r="BB503"/>
  <c r="BC503"/>
  <c r="BD503"/>
  <c r="AX504"/>
  <c r="AY504"/>
  <c r="AZ504"/>
  <c r="BA504"/>
  <c r="BB504"/>
  <c r="BC504"/>
  <c r="BD504"/>
  <c r="AX505"/>
  <c r="AY505"/>
  <c r="AZ505"/>
  <c r="BA505"/>
  <c r="BB505"/>
  <c r="BC505"/>
  <c r="BD505"/>
  <c r="AX506"/>
  <c r="AY506"/>
  <c r="AZ506"/>
  <c r="BA506"/>
  <c r="BB506"/>
  <c r="BC506"/>
  <c r="BD506"/>
  <c r="AY494"/>
  <c r="AZ494"/>
  <c r="BA494"/>
  <c r="BB494"/>
  <c r="BC494"/>
  <c r="BD494"/>
  <c r="AX494"/>
  <c r="AX465"/>
  <c r="AY465"/>
  <c r="AZ465"/>
  <c r="BA465"/>
  <c r="BB465"/>
  <c r="BC465"/>
  <c r="BD465"/>
  <c r="AX466"/>
  <c r="AY466"/>
  <c r="AZ466"/>
  <c r="BA466"/>
  <c r="BB466"/>
  <c r="BC466"/>
  <c r="BD466"/>
  <c r="AX467"/>
  <c r="AY467"/>
  <c r="AZ467"/>
  <c r="BA467"/>
  <c r="BB467"/>
  <c r="BC467"/>
  <c r="BD467"/>
  <c r="AX468"/>
  <c r="AY468"/>
  <c r="AZ468"/>
  <c r="BA468"/>
  <c r="BB468"/>
  <c r="BC468"/>
  <c r="BD468"/>
  <c r="AX469"/>
  <c r="AY469"/>
  <c r="AZ469"/>
  <c r="BA469"/>
  <c r="BB469"/>
  <c r="BC469"/>
  <c r="BD469"/>
  <c r="AX470"/>
  <c r="AY470"/>
  <c r="AZ470"/>
  <c r="BA470"/>
  <c r="BB470"/>
  <c r="BC470"/>
  <c r="BD470"/>
  <c r="AX471"/>
  <c r="AY471"/>
  <c r="AZ471"/>
  <c r="BA471"/>
  <c r="BB471"/>
  <c r="BC471"/>
  <c r="BD471"/>
  <c r="AX472"/>
  <c r="AY472"/>
  <c r="AZ472"/>
  <c r="BA472"/>
  <c r="BB472"/>
  <c r="BC472"/>
  <c r="BD472"/>
  <c r="AX473"/>
  <c r="AY473"/>
  <c r="AZ473"/>
  <c r="BA473"/>
  <c r="BB473"/>
  <c r="BC473"/>
  <c r="BD473"/>
  <c r="AX474"/>
  <c r="AY474"/>
  <c r="AZ474"/>
  <c r="BA474"/>
  <c r="BB474"/>
  <c r="BC474"/>
  <c r="BD474"/>
  <c r="AX475"/>
  <c r="AY475"/>
  <c r="AZ475"/>
  <c r="BA475"/>
  <c r="BB475"/>
  <c r="BC475"/>
  <c r="BD475"/>
  <c r="AX476"/>
  <c r="AY476"/>
  <c r="AZ476"/>
  <c r="BA476"/>
  <c r="BB476"/>
  <c r="BC476"/>
  <c r="BD476"/>
  <c r="AX477"/>
  <c r="AY477"/>
  <c r="AZ477"/>
  <c r="BA477"/>
  <c r="BB477"/>
  <c r="BC477"/>
  <c r="BD477"/>
  <c r="AX478"/>
  <c r="AY478"/>
  <c r="AZ478"/>
  <c r="BA478"/>
  <c r="BB478"/>
  <c r="BC478"/>
  <c r="BD478"/>
  <c r="AX479"/>
  <c r="AY479"/>
  <c r="AZ479"/>
  <c r="BA479"/>
  <c r="BB479"/>
  <c r="BC479"/>
  <c r="BD479"/>
  <c r="AX480"/>
  <c r="AY480"/>
  <c r="AZ480"/>
  <c r="BA480"/>
  <c r="BB480"/>
  <c r="BC480"/>
  <c r="BD480"/>
  <c r="AX481"/>
  <c r="AY481"/>
  <c r="AZ481"/>
  <c r="BA481"/>
  <c r="BB481"/>
  <c r="BC481"/>
  <c r="BD481"/>
  <c r="AX482"/>
  <c r="AY482"/>
  <c r="AZ482"/>
  <c r="BA482"/>
  <c r="BB482"/>
  <c r="BC482"/>
  <c r="BD482"/>
  <c r="AX483"/>
  <c r="AY483"/>
  <c r="AZ483"/>
  <c r="BA483"/>
  <c r="BB483"/>
  <c r="BC483"/>
  <c r="BD483"/>
  <c r="AY464"/>
  <c r="AZ464"/>
  <c r="BA464"/>
  <c r="BB464"/>
  <c r="BC464"/>
  <c r="BD464"/>
  <c r="AX464"/>
  <c r="AX435"/>
  <c r="AY435"/>
  <c r="AZ435"/>
  <c r="BA435"/>
  <c r="BB435"/>
  <c r="BC435"/>
  <c r="BD435"/>
  <c r="AX436"/>
  <c r="AY436"/>
  <c r="AZ436"/>
  <c r="BA436"/>
  <c r="BB436"/>
  <c r="BC436"/>
  <c r="BD436"/>
  <c r="AX437"/>
  <c r="AY437"/>
  <c r="AZ437"/>
  <c r="BA437"/>
  <c r="BB437"/>
  <c r="BC437"/>
  <c r="BD437"/>
  <c r="AX438"/>
  <c r="AY438"/>
  <c r="AZ438"/>
  <c r="BA438"/>
  <c r="BB438"/>
  <c r="BC438"/>
  <c r="BD438"/>
  <c r="AX439"/>
  <c r="AY439"/>
  <c r="AZ439"/>
  <c r="BA439"/>
  <c r="BB439"/>
  <c r="BC439"/>
  <c r="BD439"/>
  <c r="AX440"/>
  <c r="AY440"/>
  <c r="AZ440"/>
  <c r="BA440"/>
  <c r="BB440"/>
  <c r="BC440"/>
  <c r="BD440"/>
  <c r="AX441"/>
  <c r="AY441"/>
  <c r="AZ441"/>
  <c r="BA441"/>
  <c r="BB441"/>
  <c r="BC441"/>
  <c r="BD441"/>
  <c r="AX442"/>
  <c r="AY442"/>
  <c r="AZ442"/>
  <c r="BA442"/>
  <c r="BB442"/>
  <c r="BC442"/>
  <c r="BD442"/>
  <c r="AX443"/>
  <c r="AY443"/>
  <c r="AZ443"/>
  <c r="BA443"/>
  <c r="BB443"/>
  <c r="BC443"/>
  <c r="BD443"/>
  <c r="AX444"/>
  <c r="AY444"/>
  <c r="AZ444"/>
  <c r="BA444"/>
  <c r="BB444"/>
  <c r="BC444"/>
  <c r="BD444"/>
  <c r="AX445"/>
  <c r="AY445"/>
  <c r="AZ445"/>
  <c r="BA445"/>
  <c r="BB445"/>
  <c r="BC445"/>
  <c r="BD445"/>
  <c r="AY434"/>
  <c r="AZ434"/>
  <c r="BA434"/>
  <c r="BB434"/>
  <c r="BC434"/>
  <c r="BD434"/>
  <c r="AX434"/>
  <c r="AX405"/>
  <c r="AY405"/>
  <c r="AZ405"/>
  <c r="BA405"/>
  <c r="BB405"/>
  <c r="BC405"/>
  <c r="BD405"/>
  <c r="AX406"/>
  <c r="AY406"/>
  <c r="AZ406"/>
  <c r="BA406"/>
  <c r="BB406"/>
  <c r="BC406"/>
  <c r="BD406"/>
  <c r="AX407"/>
  <c r="AY407"/>
  <c r="AZ407"/>
  <c r="BA407"/>
  <c r="BB407"/>
  <c r="BC407"/>
  <c r="BD407"/>
  <c r="AX408"/>
  <c r="AY408"/>
  <c r="AZ408"/>
  <c r="BA408"/>
  <c r="BB408"/>
  <c r="BC408"/>
  <c r="BD408"/>
  <c r="AX409"/>
  <c r="AY409"/>
  <c r="AZ409"/>
  <c r="BA409"/>
  <c r="BB409"/>
  <c r="BC409"/>
  <c r="BD409"/>
  <c r="AX410"/>
  <c r="AY410"/>
  <c r="AZ410"/>
  <c r="BA410"/>
  <c r="BB410"/>
  <c r="BC410"/>
  <c r="BD410"/>
  <c r="AX411"/>
  <c r="AY411"/>
  <c r="AZ411"/>
  <c r="BA411"/>
  <c r="BB411"/>
  <c r="BC411"/>
  <c r="BD411"/>
  <c r="AX412"/>
  <c r="AY412"/>
  <c r="AZ412"/>
  <c r="BA412"/>
  <c r="BB412"/>
  <c r="BC412"/>
  <c r="BD412"/>
  <c r="AX413"/>
  <c r="AY413"/>
  <c r="AZ413"/>
  <c r="BA413"/>
  <c r="BB413"/>
  <c r="BC413"/>
  <c r="BD413"/>
  <c r="AX414"/>
  <c r="AY414"/>
  <c r="AZ414"/>
  <c r="BA414"/>
  <c r="BB414"/>
  <c r="BC414"/>
  <c r="BD414"/>
  <c r="AX415"/>
  <c r="AY415"/>
  <c r="AZ415"/>
  <c r="BA415"/>
  <c r="BB415"/>
  <c r="BC415"/>
  <c r="BD415"/>
  <c r="AX416"/>
  <c r="AY416"/>
  <c r="AZ416"/>
  <c r="BA416"/>
  <c r="BB416"/>
  <c r="BC416"/>
  <c r="BD416"/>
  <c r="AY404"/>
  <c r="AZ404"/>
  <c r="BA404"/>
  <c r="BB404"/>
  <c r="BC404"/>
  <c r="BD404"/>
  <c r="AX404"/>
  <c r="AX411" i="2"/>
  <c r="AX409"/>
  <c r="AX408"/>
  <c r="AX407"/>
  <c r="AX406"/>
  <c r="AX405"/>
  <c r="AX403"/>
  <c r="AX402"/>
  <c r="AX401"/>
  <c r="AX400"/>
  <c r="AX399"/>
  <c r="AX372"/>
  <c r="AX371"/>
  <c r="AX370"/>
  <c r="AX369"/>
  <c r="AX368"/>
  <c r="AX366"/>
  <c r="AX365"/>
  <c r="AX364"/>
  <c r="AX361"/>
  <c r="AX333"/>
  <c r="AX332"/>
  <c r="AX331"/>
  <c r="AX330"/>
  <c r="AX329"/>
  <c r="AX328"/>
  <c r="AX327"/>
  <c r="AX326"/>
  <c r="AX325"/>
  <c r="AX324"/>
  <c r="DE242" i="15"/>
  <c r="AX296" i="2"/>
  <c r="AX295"/>
  <c r="AX292"/>
  <c r="AX291"/>
  <c r="AX290"/>
  <c r="AX288"/>
  <c r="AX287"/>
  <c r="AX285"/>
  <c r="AX284"/>
  <c r="AX283"/>
  <c r="AX282"/>
  <c r="AX254"/>
  <c r="AX253"/>
  <c r="AX246"/>
  <c r="AX244"/>
  <c r="AX243"/>
  <c r="AX219"/>
  <c r="AX218"/>
  <c r="AX217"/>
  <c r="AX215"/>
  <c r="AX214"/>
  <c r="AX212"/>
  <c r="AX211"/>
  <c r="AX210"/>
  <c r="AX209"/>
  <c r="AX208"/>
  <c r="AX207"/>
  <c r="AX205"/>
  <c r="AX204"/>
  <c r="AX179"/>
  <c r="AX174"/>
  <c r="AX173"/>
  <c r="AX171"/>
  <c r="AX170"/>
  <c r="AX168"/>
  <c r="AX166"/>
  <c r="AX138"/>
  <c r="AX137"/>
  <c r="AX136"/>
  <c r="AX135"/>
  <c r="AX133"/>
  <c r="AX132"/>
  <c r="AX131"/>
  <c r="AX130"/>
  <c r="AX129"/>
  <c r="AX127"/>
  <c r="AX126"/>
  <c r="AX106"/>
  <c r="AX105"/>
  <c r="AX104"/>
  <c r="AX103"/>
  <c r="AX102"/>
  <c r="AX101"/>
  <c r="AX100"/>
  <c r="AX99"/>
  <c r="AX97"/>
  <c r="AX96"/>
  <c r="AX95"/>
  <c r="AX94"/>
  <c r="AX91"/>
  <c r="AX89"/>
  <c r="AX88"/>
  <c r="AX87"/>
  <c r="AX59"/>
  <c r="DE43" i="15" s="1"/>
  <c r="AX58" i="2"/>
  <c r="DE42" i="15" s="1"/>
  <c r="AX56" i="2"/>
  <c r="DE40" i="15" s="1"/>
  <c r="AX54" i="2"/>
  <c r="AX53"/>
  <c r="AX52"/>
  <c r="AX51"/>
  <c r="AX49"/>
  <c r="AX21"/>
  <c r="AX20"/>
  <c r="AX19"/>
  <c r="AX18"/>
  <c r="AX15"/>
  <c r="AX13"/>
  <c r="AX12"/>
  <c r="AX11"/>
  <c r="AX10"/>
  <c r="C6" i="17"/>
  <c r="C7"/>
  <c r="C8"/>
  <c r="C9"/>
  <c r="C5"/>
  <c r="B6"/>
  <c r="H6" s="1"/>
  <c r="B7"/>
  <c r="I7" s="1"/>
  <c r="B8"/>
  <c r="H8" s="1"/>
  <c r="B9"/>
  <c r="I9" s="1"/>
  <c r="B5"/>
  <c r="H5" s="1"/>
  <c r="J6"/>
  <c r="J7"/>
  <c r="J8"/>
  <c r="J9"/>
  <c r="J5"/>
  <c r="AQ235" i="2"/>
  <c r="AQ391"/>
  <c r="AP9"/>
  <c r="AQ118"/>
  <c r="E5" i="17" l="1"/>
  <c r="E8"/>
  <c r="E6"/>
  <c r="F9"/>
  <c r="F7"/>
  <c r="G5"/>
  <c r="G8"/>
  <c r="G6"/>
  <c r="H9"/>
  <c r="H7"/>
  <c r="I5"/>
  <c r="I8"/>
  <c r="I6"/>
  <c r="E9"/>
  <c r="E7"/>
  <c r="F5"/>
  <c r="F8"/>
  <c r="F6"/>
  <c r="G9"/>
  <c r="G7"/>
  <c r="C30"/>
  <c r="C31"/>
  <c r="C32"/>
  <c r="C33"/>
  <c r="C29"/>
  <c r="AQ40" i="2"/>
  <c r="AA390"/>
  <c r="E235"/>
  <c r="C196"/>
  <c r="C40"/>
  <c r="AK91" i="6"/>
  <c r="AK101" s="1"/>
  <c r="AK84"/>
  <c r="AK92" s="1"/>
  <c r="AK82"/>
  <c r="AK100" s="1"/>
  <c r="AK76"/>
  <c r="AK94" s="1"/>
  <c r="AK75"/>
  <c r="AK102" s="1"/>
  <c r="AK74"/>
  <c r="AK83" s="1"/>
  <c r="AK67"/>
  <c r="AK103" s="1"/>
  <c r="AK66"/>
  <c r="AK85" s="1"/>
  <c r="AK65"/>
  <c r="AK93" s="1"/>
  <c r="AK64"/>
  <c r="AK73" s="1"/>
  <c r="AK48"/>
  <c r="AK57" s="1"/>
  <c r="AK36"/>
  <c r="AK34"/>
  <c r="AK44" s="1"/>
  <c r="AK28"/>
  <c r="AK38" s="1"/>
  <c r="AK26"/>
  <c r="AK56" s="1"/>
  <c r="AK25"/>
  <c r="AK46" s="1"/>
  <c r="AK18"/>
  <c r="AK58" s="1"/>
  <c r="AK16"/>
  <c r="AK47" s="1"/>
  <c r="AK15"/>
  <c r="AK35" s="1"/>
  <c r="AK14"/>
  <c r="AK24" s="1"/>
  <c r="AK8"/>
  <c r="AK27" s="1"/>
  <c r="AK7"/>
  <c r="AK37" s="1"/>
  <c r="AK6"/>
  <c r="AK17" s="1"/>
  <c r="AK5"/>
  <c r="AK45" s="1"/>
  <c r="AK55"/>
  <c r="AK4"/>
  <c r="AK54" s="1"/>
  <c r="J282" i="2"/>
  <c r="I9" i="20"/>
  <c r="J9"/>
  <c r="K9"/>
  <c r="L9"/>
  <c r="M9"/>
  <c r="I10"/>
  <c r="J10"/>
  <c r="K10"/>
  <c r="L10"/>
  <c r="M10"/>
  <c r="I11"/>
  <c r="J11"/>
  <c r="K11"/>
  <c r="L11"/>
  <c r="M11"/>
  <c r="I12"/>
  <c r="J12"/>
  <c r="K12"/>
  <c r="L12"/>
  <c r="M12"/>
  <c r="I13"/>
  <c r="J13"/>
  <c r="K13"/>
  <c r="L13"/>
  <c r="M13"/>
  <c r="I14"/>
  <c r="J14"/>
  <c r="K14"/>
  <c r="L14"/>
  <c r="M14"/>
  <c r="I15"/>
  <c r="J15"/>
  <c r="K15"/>
  <c r="L15"/>
  <c r="M15"/>
  <c r="I16"/>
  <c r="J16"/>
  <c r="K16"/>
  <c r="L16"/>
  <c r="M16"/>
  <c r="I17"/>
  <c r="J17"/>
  <c r="K17"/>
  <c r="L17"/>
  <c r="M17"/>
  <c r="I18"/>
  <c r="J18"/>
  <c r="K18"/>
  <c r="L18"/>
  <c r="M18"/>
  <c r="I19"/>
  <c r="J19"/>
  <c r="K19"/>
  <c r="L19"/>
  <c r="M19"/>
  <c r="I20"/>
  <c r="J20"/>
  <c r="K20"/>
  <c r="L20"/>
  <c r="M20"/>
  <c r="I23"/>
  <c r="J23"/>
  <c r="K23"/>
  <c r="L23"/>
  <c r="M23"/>
  <c r="I24"/>
  <c r="J24"/>
  <c r="K24"/>
  <c r="L24"/>
  <c r="M24"/>
  <c r="I25"/>
  <c r="J25"/>
  <c r="K25"/>
  <c r="L25"/>
  <c r="M25"/>
  <c r="I26"/>
  <c r="J26"/>
  <c r="K26"/>
  <c r="L26"/>
  <c r="M26"/>
  <c r="I27"/>
  <c r="J27"/>
  <c r="K27"/>
  <c r="L27"/>
  <c r="M27"/>
  <c r="I28"/>
  <c r="J28"/>
  <c r="K28"/>
  <c r="L28"/>
  <c r="M28"/>
  <c r="I29"/>
  <c r="J29"/>
  <c r="K29"/>
  <c r="L29"/>
  <c r="M29"/>
  <c r="I30"/>
  <c r="J30"/>
  <c r="K30"/>
  <c r="L30"/>
  <c r="M30"/>
  <c r="I31"/>
  <c r="J31"/>
  <c r="K31"/>
  <c r="L31"/>
  <c r="M31"/>
  <c r="I32"/>
  <c r="J32"/>
  <c r="K32"/>
  <c r="L32"/>
  <c r="M32"/>
  <c r="I33"/>
  <c r="J33"/>
  <c r="K33"/>
  <c r="L33"/>
  <c r="M33"/>
  <c r="I34"/>
  <c r="J34"/>
  <c r="K34"/>
  <c r="L34"/>
  <c r="M34"/>
  <c r="C197" i="2" l="1"/>
  <c r="C41"/>
  <c r="H33" i="20"/>
  <c r="H32"/>
  <c r="H31"/>
  <c r="H30"/>
  <c r="H29"/>
  <c r="H28"/>
  <c r="H27"/>
  <c r="H26"/>
  <c r="H25"/>
  <c r="H24"/>
  <c r="H23"/>
  <c r="H22"/>
  <c r="H19"/>
  <c r="H18"/>
  <c r="H17"/>
  <c r="H16"/>
  <c r="H15"/>
  <c r="H14"/>
  <c r="H13"/>
  <c r="H12"/>
  <c r="H11"/>
  <c r="H10"/>
  <c r="H9"/>
  <c r="H8"/>
  <c r="H5"/>
  <c r="H3"/>
  <c r="B10" i="19"/>
  <c r="B11"/>
  <c r="B12"/>
  <c r="B13"/>
  <c r="B14"/>
  <c r="B15"/>
  <c r="B9"/>
  <c r="A15"/>
  <c r="A14"/>
  <c r="A13"/>
  <c r="A12"/>
  <c r="A11"/>
  <c r="A10"/>
  <c r="A9"/>
  <c r="V103" i="6"/>
  <c r="V93"/>
  <c r="V91"/>
  <c r="V85"/>
  <c r="V84"/>
  <c r="V82"/>
  <c r="V76"/>
  <c r="V75"/>
  <c r="V74"/>
  <c r="V73"/>
  <c r="V57"/>
  <c r="V55"/>
  <c r="V44"/>
  <c r="V38"/>
  <c r="V56"/>
  <c r="V46"/>
  <c r="V58"/>
  <c r="V47"/>
  <c r="V35"/>
  <c r="V24"/>
  <c r="V27"/>
  <c r="V37"/>
  <c r="V17"/>
  <c r="V45"/>
  <c r="V54"/>
  <c r="A3" i="20" l="1"/>
  <c r="B3"/>
  <c r="C3"/>
  <c r="D3"/>
  <c r="E3"/>
  <c r="F3"/>
  <c r="G3"/>
  <c r="A5"/>
  <c r="B5"/>
  <c r="C5"/>
  <c r="D5"/>
  <c r="E5"/>
  <c r="F5"/>
  <c r="G5"/>
  <c r="CE733" i="15" l="1"/>
  <c r="CD733"/>
  <c r="CC733"/>
  <c r="CB733"/>
  <c r="CA733"/>
  <c r="BZ733"/>
  <c r="BY733"/>
  <c r="CE732"/>
  <c r="CD732"/>
  <c r="CC732"/>
  <c r="CB732"/>
  <c r="CA732"/>
  <c r="BZ732"/>
  <c r="BY732"/>
  <c r="CE731"/>
  <c r="CD731"/>
  <c r="CC731"/>
  <c r="CB731"/>
  <c r="CA731"/>
  <c r="BZ731"/>
  <c r="BY731"/>
  <c r="CE730"/>
  <c r="CD730"/>
  <c r="CC730"/>
  <c r="CB730"/>
  <c r="CA730"/>
  <c r="BZ730"/>
  <c r="BY730"/>
  <c r="CE729"/>
  <c r="CD729"/>
  <c r="CC729"/>
  <c r="CB729"/>
  <c r="CA729"/>
  <c r="BZ729"/>
  <c r="BY729"/>
  <c r="CE728"/>
  <c r="CD728"/>
  <c r="CC728"/>
  <c r="CB728"/>
  <c r="CA728"/>
  <c r="BZ728"/>
  <c r="BY728"/>
  <c r="CE727"/>
  <c r="CD727"/>
  <c r="CC727"/>
  <c r="CB727"/>
  <c r="CA727"/>
  <c r="BZ727"/>
  <c r="BY727"/>
  <c r="CE726"/>
  <c r="CD726"/>
  <c r="CC726"/>
  <c r="CB726"/>
  <c r="CA726"/>
  <c r="BZ726"/>
  <c r="BY726"/>
  <c r="CE725"/>
  <c r="CD725"/>
  <c r="CC725"/>
  <c r="CB725"/>
  <c r="CA725"/>
  <c r="BZ725"/>
  <c r="BY725"/>
  <c r="CE724"/>
  <c r="CD724"/>
  <c r="CC724"/>
  <c r="CB724"/>
  <c r="CA724"/>
  <c r="BZ724"/>
  <c r="BY724"/>
  <c r="CE723"/>
  <c r="CD723"/>
  <c r="CC723"/>
  <c r="CB723"/>
  <c r="CA723"/>
  <c r="BZ723"/>
  <c r="BY723"/>
  <c r="CE722"/>
  <c r="CD722"/>
  <c r="CC722"/>
  <c r="CB722"/>
  <c r="CA722"/>
  <c r="BZ722"/>
  <c r="BY722"/>
  <c r="CE721"/>
  <c r="CD721"/>
  <c r="CC721"/>
  <c r="CB721"/>
  <c r="CA721"/>
  <c r="BZ721"/>
  <c r="BY721"/>
  <c r="CE720"/>
  <c r="CD720"/>
  <c r="CC720"/>
  <c r="CB720"/>
  <c r="CA720"/>
  <c r="BZ720"/>
  <c r="BY720"/>
  <c r="CE719"/>
  <c r="CD719"/>
  <c r="CC719"/>
  <c r="CB719"/>
  <c r="CA719"/>
  <c r="BZ719"/>
  <c r="BY719"/>
  <c r="CE718"/>
  <c r="CD718"/>
  <c r="CC718"/>
  <c r="CB718"/>
  <c r="CA718"/>
  <c r="BZ718"/>
  <c r="BY718"/>
  <c r="CE717"/>
  <c r="CD717"/>
  <c r="CC717"/>
  <c r="CB717"/>
  <c r="CA717"/>
  <c r="BZ717"/>
  <c r="BY717"/>
  <c r="CE716"/>
  <c r="CD716"/>
  <c r="CC716"/>
  <c r="CB716"/>
  <c r="CA716"/>
  <c r="BZ716"/>
  <c r="BY716"/>
  <c r="CE715"/>
  <c r="CD715"/>
  <c r="CC715"/>
  <c r="CB715"/>
  <c r="CA715"/>
  <c r="BZ715"/>
  <c r="BY715"/>
  <c r="CE714"/>
  <c r="CD714"/>
  <c r="CC714"/>
  <c r="CB714"/>
  <c r="CA714"/>
  <c r="BZ714"/>
  <c r="BY714"/>
  <c r="CE713"/>
  <c r="CD713"/>
  <c r="CC713"/>
  <c r="CB713"/>
  <c r="CA713"/>
  <c r="BZ713"/>
  <c r="BY713"/>
  <c r="CE712"/>
  <c r="CD712"/>
  <c r="CC712"/>
  <c r="CB712"/>
  <c r="CA712"/>
  <c r="BZ712"/>
  <c r="BY712"/>
  <c r="CE711"/>
  <c r="CD711"/>
  <c r="CC711"/>
  <c r="CB711"/>
  <c r="CA711"/>
  <c r="BZ711"/>
  <c r="BY711"/>
  <c r="CE710"/>
  <c r="CD710"/>
  <c r="CC710"/>
  <c r="CB710"/>
  <c r="CA710"/>
  <c r="BZ710"/>
  <c r="BY710"/>
  <c r="CE709"/>
  <c r="CD709"/>
  <c r="CC709"/>
  <c r="CB709"/>
  <c r="CA709"/>
  <c r="BZ709"/>
  <c r="BY709"/>
  <c r="CE708"/>
  <c r="CD708"/>
  <c r="CC708"/>
  <c r="CB708"/>
  <c r="CA708"/>
  <c r="BZ708"/>
  <c r="BY708"/>
  <c r="CE707"/>
  <c r="CD707"/>
  <c r="CC707"/>
  <c r="CB707"/>
  <c r="CA707"/>
  <c r="BZ707"/>
  <c r="BY707"/>
  <c r="CE706"/>
  <c r="CD706"/>
  <c r="CC706"/>
  <c r="CB706"/>
  <c r="CA706"/>
  <c r="BZ706"/>
  <c r="BY706"/>
  <c r="CE705"/>
  <c r="CD705"/>
  <c r="CC705"/>
  <c r="CB705"/>
  <c r="CA705"/>
  <c r="BZ705"/>
  <c r="BY705"/>
  <c r="CE704"/>
  <c r="CD704"/>
  <c r="CC704"/>
  <c r="CB704"/>
  <c r="CA704"/>
  <c r="BZ704"/>
  <c r="BY704"/>
  <c r="CE703"/>
  <c r="CD703"/>
  <c r="CC703"/>
  <c r="CB703"/>
  <c r="CA703"/>
  <c r="BZ703"/>
  <c r="BY703"/>
  <c r="CE702"/>
  <c r="CD702"/>
  <c r="CC702"/>
  <c r="CB702"/>
  <c r="CA702"/>
  <c r="BZ702"/>
  <c r="BY702"/>
  <c r="CE701"/>
  <c r="CD701"/>
  <c r="CC701"/>
  <c r="CB701"/>
  <c r="CA701"/>
  <c r="BZ701"/>
  <c r="BY701"/>
  <c r="CE700"/>
  <c r="CD700"/>
  <c r="CC700"/>
  <c r="CB700"/>
  <c r="CA700"/>
  <c r="BZ700"/>
  <c r="BY700"/>
  <c r="CE699"/>
  <c r="CD699"/>
  <c r="CC699"/>
  <c r="CB699"/>
  <c r="CA699"/>
  <c r="BZ699"/>
  <c r="BY699"/>
  <c r="CE698"/>
  <c r="CD698"/>
  <c r="CC698"/>
  <c r="CB698"/>
  <c r="CA698"/>
  <c r="BZ698"/>
  <c r="BY698"/>
  <c r="CE697"/>
  <c r="CD697"/>
  <c r="CC697"/>
  <c r="CB697"/>
  <c r="CA697"/>
  <c r="BZ697"/>
  <c r="BY697"/>
  <c r="CE696"/>
  <c r="CD696"/>
  <c r="CC696"/>
  <c r="CB696"/>
  <c r="CA696"/>
  <c r="BZ696"/>
  <c r="BY696"/>
  <c r="CE695"/>
  <c r="CD695"/>
  <c r="CC695"/>
  <c r="CB695"/>
  <c r="CA695"/>
  <c r="BZ695"/>
  <c r="BY695"/>
  <c r="CE694"/>
  <c r="CD694"/>
  <c r="CC694"/>
  <c r="CB694"/>
  <c r="CA694"/>
  <c r="BZ694"/>
  <c r="BY694"/>
  <c r="CE693"/>
  <c r="CD693"/>
  <c r="CC693"/>
  <c r="CB693"/>
  <c r="CA693"/>
  <c r="BZ693"/>
  <c r="BY693"/>
  <c r="CE692"/>
  <c r="CD692"/>
  <c r="CC692"/>
  <c r="CB692"/>
  <c r="CA692"/>
  <c r="BZ692"/>
  <c r="BY692"/>
  <c r="CE691"/>
  <c r="CD691"/>
  <c r="CC691"/>
  <c r="CB691"/>
  <c r="CA691"/>
  <c r="BZ691"/>
  <c r="BY691"/>
  <c r="CE690"/>
  <c r="CD690"/>
  <c r="CC690"/>
  <c r="CB690"/>
  <c r="CA690"/>
  <c r="BZ690"/>
  <c r="BY690"/>
  <c r="CE689"/>
  <c r="CD689"/>
  <c r="CC689"/>
  <c r="CB689"/>
  <c r="CA689"/>
  <c r="BZ689"/>
  <c r="BY689"/>
  <c r="CE688"/>
  <c r="CD688"/>
  <c r="CC688"/>
  <c r="CB688"/>
  <c r="CA688"/>
  <c r="BZ688"/>
  <c r="BY688"/>
  <c r="CE687"/>
  <c r="CD687"/>
  <c r="CC687"/>
  <c r="CB687"/>
  <c r="CA687"/>
  <c r="BZ687"/>
  <c r="BY687"/>
  <c r="CE686"/>
  <c r="CD686"/>
  <c r="CC686"/>
  <c r="CB686"/>
  <c r="CA686"/>
  <c r="BZ686"/>
  <c r="BY686"/>
  <c r="CE685"/>
  <c r="CD685"/>
  <c r="CC685"/>
  <c r="CB685"/>
  <c r="CA685"/>
  <c r="BZ685"/>
  <c r="BY685"/>
  <c r="CE684"/>
  <c r="CD684"/>
  <c r="CC684"/>
  <c r="CB684"/>
  <c r="CA684"/>
  <c r="BZ684"/>
  <c r="BY684"/>
  <c r="CE683"/>
  <c r="CD683"/>
  <c r="CC683"/>
  <c r="CB683"/>
  <c r="CA683"/>
  <c r="BZ683"/>
  <c r="BY683"/>
  <c r="CE682"/>
  <c r="CD682"/>
  <c r="CC682"/>
  <c r="CB682"/>
  <c r="CA682"/>
  <c r="BZ682"/>
  <c r="BY682"/>
  <c r="CE681"/>
  <c r="CD681"/>
  <c r="CC681"/>
  <c r="CB681"/>
  <c r="CA681"/>
  <c r="BZ681"/>
  <c r="BY681"/>
  <c r="CE680"/>
  <c r="CD680"/>
  <c r="CC680"/>
  <c r="CB680"/>
  <c r="CA680"/>
  <c r="BZ680"/>
  <c r="BY680"/>
  <c r="CE679"/>
  <c r="CD679"/>
  <c r="CC679"/>
  <c r="CB679"/>
  <c r="CA679"/>
  <c r="BZ679"/>
  <c r="BY679"/>
  <c r="CE678"/>
  <c r="CD678"/>
  <c r="CC678"/>
  <c r="CB678"/>
  <c r="CA678"/>
  <c r="BZ678"/>
  <c r="BY678"/>
  <c r="CE677"/>
  <c r="CD677"/>
  <c r="CC677"/>
  <c r="CB677"/>
  <c r="CA677"/>
  <c r="BZ677"/>
  <c r="BY677"/>
  <c r="CE676"/>
  <c r="CD676"/>
  <c r="CC676"/>
  <c r="CB676"/>
  <c r="CA676"/>
  <c r="BZ676"/>
  <c r="BY676"/>
  <c r="CE675"/>
  <c r="CD675"/>
  <c r="CC675"/>
  <c r="CB675"/>
  <c r="CA675"/>
  <c r="BZ675"/>
  <c r="BY675"/>
  <c r="CE674"/>
  <c r="CD674"/>
  <c r="CC674"/>
  <c r="CB674"/>
  <c r="CA674"/>
  <c r="BZ674"/>
  <c r="BY674"/>
  <c r="CE673"/>
  <c r="CD673"/>
  <c r="CC673"/>
  <c r="CB673"/>
  <c r="CA673"/>
  <c r="BZ673"/>
  <c r="BY673"/>
  <c r="CE672"/>
  <c r="CD672"/>
  <c r="CC672"/>
  <c r="CB672"/>
  <c r="CA672"/>
  <c r="BZ672"/>
  <c r="BY672"/>
  <c r="CE671"/>
  <c r="CD671"/>
  <c r="CC671"/>
  <c r="CB671"/>
  <c r="CA671"/>
  <c r="BZ671"/>
  <c r="BY671"/>
  <c r="CE670"/>
  <c r="CD670"/>
  <c r="CC670"/>
  <c r="CB670"/>
  <c r="CA670"/>
  <c r="BZ670"/>
  <c r="BY670"/>
  <c r="CE669"/>
  <c r="CD669"/>
  <c r="CC669"/>
  <c r="CB669"/>
  <c r="CA669"/>
  <c r="BZ669"/>
  <c r="BY669"/>
  <c r="CE668"/>
  <c r="CD668"/>
  <c r="CC668"/>
  <c r="CB668"/>
  <c r="CA668"/>
  <c r="BZ668"/>
  <c r="BY668"/>
  <c r="CE667"/>
  <c r="CD667"/>
  <c r="CC667"/>
  <c r="CB667"/>
  <c r="CA667"/>
  <c r="BZ667"/>
  <c r="BY667"/>
  <c r="CE666"/>
  <c r="CD666"/>
  <c r="CC666"/>
  <c r="CB666"/>
  <c r="CA666"/>
  <c r="BZ666"/>
  <c r="BY666"/>
  <c r="CE665"/>
  <c r="CD665"/>
  <c r="CC665"/>
  <c r="CB665"/>
  <c r="CA665"/>
  <c r="BZ665"/>
  <c r="BY665"/>
  <c r="CE664"/>
  <c r="CD664"/>
  <c r="CC664"/>
  <c r="CB664"/>
  <c r="CA664"/>
  <c r="BZ664"/>
  <c r="BY664"/>
  <c r="CE663"/>
  <c r="CD663"/>
  <c r="CC663"/>
  <c r="CB663"/>
  <c r="CA663"/>
  <c r="BZ663"/>
  <c r="BY663"/>
  <c r="CE662"/>
  <c r="CD662"/>
  <c r="CC662"/>
  <c r="CB662"/>
  <c r="CA662"/>
  <c r="BZ662"/>
  <c r="BY662"/>
  <c r="CE661"/>
  <c r="CD661"/>
  <c r="CC661"/>
  <c r="CB661"/>
  <c r="CA661"/>
  <c r="BZ661"/>
  <c r="BY661"/>
  <c r="CE660"/>
  <c r="CD660"/>
  <c r="CC660"/>
  <c r="CB660"/>
  <c r="CA660"/>
  <c r="BZ660"/>
  <c r="BY660"/>
  <c r="CE659"/>
  <c r="CD659"/>
  <c r="CC659"/>
  <c r="CB659"/>
  <c r="CA659"/>
  <c r="BZ659"/>
  <c r="BY659"/>
  <c r="CE658"/>
  <c r="CD658"/>
  <c r="CC658"/>
  <c r="CB658"/>
  <c r="CA658"/>
  <c r="BZ658"/>
  <c r="BY658"/>
  <c r="CE657"/>
  <c r="CD657"/>
  <c r="CC657"/>
  <c r="CB657"/>
  <c r="CA657"/>
  <c r="BZ657"/>
  <c r="BY657"/>
  <c r="CE656"/>
  <c r="CD656"/>
  <c r="CC656"/>
  <c r="CB656"/>
  <c r="CA656"/>
  <c r="BZ656"/>
  <c r="BY656"/>
  <c r="CE655"/>
  <c r="CD655"/>
  <c r="CC655"/>
  <c r="CB655"/>
  <c r="CA655"/>
  <c r="BZ655"/>
  <c r="BY655"/>
  <c r="CE654"/>
  <c r="CD654"/>
  <c r="CC654"/>
  <c r="CB654"/>
  <c r="CA654"/>
  <c r="BZ654"/>
  <c r="BY654"/>
  <c r="CE653"/>
  <c r="CD653"/>
  <c r="CC653"/>
  <c r="CB653"/>
  <c r="CA653"/>
  <c r="BZ653"/>
  <c r="BY653"/>
  <c r="CE652"/>
  <c r="CD652"/>
  <c r="CC652"/>
  <c r="CB652"/>
  <c r="CA652"/>
  <c r="BZ652"/>
  <c r="BY652"/>
  <c r="CE651"/>
  <c r="CD651"/>
  <c r="CC651"/>
  <c r="CB651"/>
  <c r="CA651"/>
  <c r="BZ651"/>
  <c r="BY651"/>
  <c r="CE650"/>
  <c r="CD650"/>
  <c r="CC650"/>
  <c r="CB650"/>
  <c r="CA650"/>
  <c r="BZ650"/>
  <c r="BY650"/>
  <c r="CE649"/>
  <c r="CD649"/>
  <c r="CC649"/>
  <c r="CB649"/>
  <c r="CA649"/>
  <c r="BZ649"/>
  <c r="BY649"/>
  <c r="CE648"/>
  <c r="CD648"/>
  <c r="CC648"/>
  <c r="CB648"/>
  <c r="CA648"/>
  <c r="BZ648"/>
  <c r="BY648"/>
  <c r="CE647"/>
  <c r="CD647"/>
  <c r="CC647"/>
  <c r="CB647"/>
  <c r="CA647"/>
  <c r="BZ647"/>
  <c r="BY647"/>
  <c r="CE646"/>
  <c r="CD646"/>
  <c r="CC646"/>
  <c r="CB646"/>
  <c r="CA646"/>
  <c r="BZ646"/>
  <c r="BY646"/>
  <c r="CE645"/>
  <c r="CD645"/>
  <c r="CC645"/>
  <c r="CB645"/>
  <c r="CA645"/>
  <c r="BZ645"/>
  <c r="BY645"/>
  <c r="CE644"/>
  <c r="CD644"/>
  <c r="CC644"/>
  <c r="CB644"/>
  <c r="CA644"/>
  <c r="BZ644"/>
  <c r="BY644"/>
  <c r="CE643"/>
  <c r="CD643"/>
  <c r="CC643"/>
  <c r="CB643"/>
  <c r="CA643"/>
  <c r="BZ643"/>
  <c r="BY643"/>
  <c r="CE642"/>
  <c r="CD642"/>
  <c r="CC642"/>
  <c r="CB642"/>
  <c r="CA642"/>
  <c r="BZ642"/>
  <c r="BY642"/>
  <c r="CE641"/>
  <c r="CD641"/>
  <c r="CC641"/>
  <c r="CB641"/>
  <c r="CA641"/>
  <c r="BZ641"/>
  <c r="BY641"/>
  <c r="CE640"/>
  <c r="CD640"/>
  <c r="CC640"/>
  <c r="CB640"/>
  <c r="CA640"/>
  <c r="BZ640"/>
  <c r="BY640"/>
  <c r="CE639"/>
  <c r="CD639"/>
  <c r="CC639"/>
  <c r="CB639"/>
  <c r="CA639"/>
  <c r="BZ639"/>
  <c r="BY639"/>
  <c r="CE638"/>
  <c r="CD638"/>
  <c r="CC638"/>
  <c r="CB638"/>
  <c r="CA638"/>
  <c r="BZ638"/>
  <c r="BY638"/>
  <c r="CE637"/>
  <c r="CD637"/>
  <c r="CC637"/>
  <c r="CB637"/>
  <c r="CA637"/>
  <c r="BZ637"/>
  <c r="BY637"/>
  <c r="CE636"/>
  <c r="CD636"/>
  <c r="CC636"/>
  <c r="CB636"/>
  <c r="CA636"/>
  <c r="BZ636"/>
  <c r="BY636"/>
  <c r="CE635"/>
  <c r="CD635"/>
  <c r="CC635"/>
  <c r="CB635"/>
  <c r="CA635"/>
  <c r="BZ635"/>
  <c r="BY635"/>
  <c r="CE634"/>
  <c r="CD634"/>
  <c r="CC634"/>
  <c r="CB634"/>
  <c r="CA634"/>
  <c r="BZ634"/>
  <c r="BY634"/>
  <c r="CE633"/>
  <c r="CD633"/>
  <c r="CC633"/>
  <c r="CB633"/>
  <c r="CA633"/>
  <c r="BZ633"/>
  <c r="BY633"/>
  <c r="CE632"/>
  <c r="CD632"/>
  <c r="CC632"/>
  <c r="CB632"/>
  <c r="CA632"/>
  <c r="BZ632"/>
  <c r="BY632"/>
  <c r="CE631"/>
  <c r="CD631"/>
  <c r="CC631"/>
  <c r="CB631"/>
  <c r="CA631"/>
  <c r="BZ631"/>
  <c r="BY631"/>
  <c r="CE630"/>
  <c r="CD630"/>
  <c r="CC630"/>
  <c r="CB630"/>
  <c r="CA630"/>
  <c r="BZ630"/>
  <c r="BY630"/>
  <c r="CE629"/>
  <c r="CD629"/>
  <c r="CC629"/>
  <c r="CB629"/>
  <c r="CA629"/>
  <c r="BZ629"/>
  <c r="BY629"/>
  <c r="CE628"/>
  <c r="CD628"/>
  <c r="CC628"/>
  <c r="CB628"/>
  <c r="CA628"/>
  <c r="BZ628"/>
  <c r="BY628"/>
  <c r="CE627"/>
  <c r="CD627"/>
  <c r="CC627"/>
  <c r="CB627"/>
  <c r="CA627"/>
  <c r="BZ627"/>
  <c r="BY627"/>
  <c r="CE626"/>
  <c r="CD626"/>
  <c r="CC626"/>
  <c r="CB626"/>
  <c r="CA626"/>
  <c r="BZ626"/>
  <c r="BY626"/>
  <c r="CE625"/>
  <c r="CD625"/>
  <c r="CC625"/>
  <c r="CB625"/>
  <c r="CA625"/>
  <c r="BZ625"/>
  <c r="BY625"/>
  <c r="CE624"/>
  <c r="CD624"/>
  <c r="CC624"/>
  <c r="CB624"/>
  <c r="CA624"/>
  <c r="BZ624"/>
  <c r="BY624"/>
  <c r="CE623"/>
  <c r="CD623"/>
  <c r="CC623"/>
  <c r="CB623"/>
  <c r="CA623"/>
  <c r="BZ623"/>
  <c r="BY623"/>
  <c r="CE622"/>
  <c r="CD622"/>
  <c r="CC622"/>
  <c r="CB622"/>
  <c r="CA622"/>
  <c r="BZ622"/>
  <c r="BY622"/>
  <c r="CE621"/>
  <c r="CD621"/>
  <c r="CC621"/>
  <c r="CB621"/>
  <c r="CA621"/>
  <c r="BZ621"/>
  <c r="BY621"/>
  <c r="CE620"/>
  <c r="CD620"/>
  <c r="CC620"/>
  <c r="CB620"/>
  <c r="CA620"/>
  <c r="BZ620"/>
  <c r="BY620"/>
  <c r="CE619"/>
  <c r="CD619"/>
  <c r="CC619"/>
  <c r="CB619"/>
  <c r="CA619"/>
  <c r="BZ619"/>
  <c r="BY619"/>
  <c r="CE618"/>
  <c r="CD618"/>
  <c r="CC618"/>
  <c r="CB618"/>
  <c r="CA618"/>
  <c r="BZ618"/>
  <c r="BY618"/>
  <c r="CE617"/>
  <c r="CD617"/>
  <c r="CC617"/>
  <c r="CB617"/>
  <c r="CA617"/>
  <c r="BZ617"/>
  <c r="BY617"/>
  <c r="CE616"/>
  <c r="CD616"/>
  <c r="CC616"/>
  <c r="CB616"/>
  <c r="CA616"/>
  <c r="BZ616"/>
  <c r="BY616"/>
  <c r="CE615"/>
  <c r="CD615"/>
  <c r="CC615"/>
  <c r="CB615"/>
  <c r="CA615"/>
  <c r="BZ615"/>
  <c r="BY615"/>
  <c r="CE614"/>
  <c r="CD614"/>
  <c r="CC614"/>
  <c r="CB614"/>
  <c r="CA614"/>
  <c r="BZ614"/>
  <c r="BY614"/>
  <c r="CE613"/>
  <c r="CD613"/>
  <c r="CC613"/>
  <c r="CB613"/>
  <c r="CA613"/>
  <c r="BZ613"/>
  <c r="BY613"/>
  <c r="CE612"/>
  <c r="CD612"/>
  <c r="CC612"/>
  <c r="CB612"/>
  <c r="CA612"/>
  <c r="BZ612"/>
  <c r="BY612"/>
  <c r="CE611"/>
  <c r="CD611"/>
  <c r="CC611"/>
  <c r="CB611"/>
  <c r="CA611"/>
  <c r="BZ611"/>
  <c r="BY611"/>
  <c r="CE610"/>
  <c r="CD610"/>
  <c r="CC610"/>
  <c r="CB610"/>
  <c r="CA610"/>
  <c r="BZ610"/>
  <c r="BY610"/>
  <c r="CE609"/>
  <c r="CD609"/>
  <c r="CC609"/>
  <c r="CB609"/>
  <c r="CA609"/>
  <c r="BZ609"/>
  <c r="BY609"/>
  <c r="CE608"/>
  <c r="CD608"/>
  <c r="CC608"/>
  <c r="CB608"/>
  <c r="CA608"/>
  <c r="BZ608"/>
  <c r="BY608"/>
  <c r="CE607"/>
  <c r="CD607"/>
  <c r="CC607"/>
  <c r="CB607"/>
  <c r="CA607"/>
  <c r="BZ607"/>
  <c r="BY607"/>
  <c r="CE606"/>
  <c r="CD606"/>
  <c r="CC606"/>
  <c r="CB606"/>
  <c r="CA606"/>
  <c r="BZ606"/>
  <c r="BY606"/>
  <c r="CE605"/>
  <c r="CD605"/>
  <c r="CC605"/>
  <c r="CB605"/>
  <c r="CA605"/>
  <c r="BZ605"/>
  <c r="BY605"/>
  <c r="CE604"/>
  <c r="CD604"/>
  <c r="CC604"/>
  <c r="CB604"/>
  <c r="CA604"/>
  <c r="BZ604"/>
  <c r="BY604"/>
  <c r="CE603"/>
  <c r="CD603"/>
  <c r="CC603"/>
  <c r="CB603"/>
  <c r="CA603"/>
  <c r="BZ603"/>
  <c r="BY603"/>
  <c r="CE602"/>
  <c r="CD602"/>
  <c r="CC602"/>
  <c r="CB602"/>
  <c r="CA602"/>
  <c r="BZ602"/>
  <c r="BY602"/>
  <c r="CE601"/>
  <c r="CD601"/>
  <c r="CC601"/>
  <c r="CB601"/>
  <c r="CA601"/>
  <c r="BZ601"/>
  <c r="BY601"/>
  <c r="CE600"/>
  <c r="CD600"/>
  <c r="CC600"/>
  <c r="CB600"/>
  <c r="CA600"/>
  <c r="BZ600"/>
  <c r="BY600"/>
  <c r="CE599"/>
  <c r="CD599"/>
  <c r="CC599"/>
  <c r="CB599"/>
  <c r="CA599"/>
  <c r="BZ599"/>
  <c r="BY599"/>
  <c r="CE598"/>
  <c r="CD598"/>
  <c r="CC598"/>
  <c r="CB598"/>
  <c r="CA598"/>
  <c r="BZ598"/>
  <c r="BY598"/>
  <c r="CE597"/>
  <c r="CD597"/>
  <c r="CC597"/>
  <c r="CB597"/>
  <c r="CA597"/>
  <c r="BZ597"/>
  <c r="BY597"/>
  <c r="CE596"/>
  <c r="CD596"/>
  <c r="CC596"/>
  <c r="CB596"/>
  <c r="CA596"/>
  <c r="BZ596"/>
  <c r="BY596"/>
  <c r="CE595"/>
  <c r="CD595"/>
  <c r="CC595"/>
  <c r="CB595"/>
  <c r="CA595"/>
  <c r="BZ595"/>
  <c r="BY595"/>
  <c r="CE594"/>
  <c r="CD594"/>
  <c r="CC594"/>
  <c r="CB594"/>
  <c r="CA594"/>
  <c r="BZ594"/>
  <c r="BY594"/>
  <c r="CE593"/>
  <c r="CD593"/>
  <c r="CC593"/>
  <c r="CB593"/>
  <c r="CA593"/>
  <c r="BZ593"/>
  <c r="BY593"/>
  <c r="CE592"/>
  <c r="CD592"/>
  <c r="CC592"/>
  <c r="CB592"/>
  <c r="CA592"/>
  <c r="BZ592"/>
  <c r="BY592"/>
  <c r="CE591"/>
  <c r="CD591"/>
  <c r="CC591"/>
  <c r="CB591"/>
  <c r="CA591"/>
  <c r="BZ591"/>
  <c r="BY591"/>
  <c r="CE590"/>
  <c r="CD590"/>
  <c r="CC590"/>
  <c r="CB590"/>
  <c r="CA590"/>
  <c r="BZ590"/>
  <c r="BY590"/>
  <c r="CE589"/>
  <c r="CD589"/>
  <c r="CC589"/>
  <c r="CB589"/>
  <c r="CA589"/>
  <c r="BZ589"/>
  <c r="BY589"/>
  <c r="CE588"/>
  <c r="CD588"/>
  <c r="CC588"/>
  <c r="CB588"/>
  <c r="CA588"/>
  <c r="BZ588"/>
  <c r="BY588"/>
  <c r="CE587"/>
  <c r="CD587"/>
  <c r="CC587"/>
  <c r="CB587"/>
  <c r="CA587"/>
  <c r="BZ587"/>
  <c r="BY587"/>
  <c r="CE586"/>
  <c r="CD586"/>
  <c r="CC586"/>
  <c r="CB586"/>
  <c r="CA586"/>
  <c r="BZ586"/>
  <c r="BY586"/>
  <c r="CE585"/>
  <c r="CD585"/>
  <c r="CC585"/>
  <c r="CB585"/>
  <c r="CA585"/>
  <c r="BZ585"/>
  <c r="BY585"/>
  <c r="CE584"/>
  <c r="CD584"/>
  <c r="CC584"/>
  <c r="CB584"/>
  <c r="CA584"/>
  <c r="BZ584"/>
  <c r="BY584"/>
  <c r="CE583"/>
  <c r="CD583"/>
  <c r="CC583"/>
  <c r="CB583"/>
  <c r="CA583"/>
  <c r="BZ583"/>
  <c r="BY583"/>
  <c r="CE582"/>
  <c r="CD582"/>
  <c r="CC582"/>
  <c r="CB582"/>
  <c r="CA582"/>
  <c r="BZ582"/>
  <c r="BY582"/>
  <c r="CE581"/>
  <c r="CD581"/>
  <c r="CC581"/>
  <c r="CB581"/>
  <c r="CA581"/>
  <c r="BZ581"/>
  <c r="BY581"/>
  <c r="CE580"/>
  <c r="CD580"/>
  <c r="CC580"/>
  <c r="CB580"/>
  <c r="CA580"/>
  <c r="BZ580"/>
  <c r="BY580"/>
  <c r="CE579"/>
  <c r="CD579"/>
  <c r="CC579"/>
  <c r="CB579"/>
  <c r="CA579"/>
  <c r="BZ579"/>
  <c r="BY579"/>
  <c r="CE578"/>
  <c r="CD578"/>
  <c r="CC578"/>
  <c r="CB578"/>
  <c r="CA578"/>
  <c r="BZ578"/>
  <c r="BY578"/>
  <c r="CE577"/>
  <c r="CD577"/>
  <c r="CC577"/>
  <c r="CB577"/>
  <c r="CA577"/>
  <c r="BZ577"/>
  <c r="BY577"/>
  <c r="CE576"/>
  <c r="CD576"/>
  <c r="CC576"/>
  <c r="CB576"/>
  <c r="CA576"/>
  <c r="BZ576"/>
  <c r="BY576"/>
  <c r="CE575"/>
  <c r="CD575"/>
  <c r="CC575"/>
  <c r="CB575"/>
  <c r="CA575"/>
  <c r="BZ575"/>
  <c r="BY575"/>
  <c r="CE574"/>
  <c r="CD574"/>
  <c r="CC574"/>
  <c r="CB574"/>
  <c r="CA574"/>
  <c r="BZ574"/>
  <c r="BY574"/>
  <c r="CE573"/>
  <c r="CD573"/>
  <c r="CC573"/>
  <c r="CB573"/>
  <c r="CA573"/>
  <c r="BZ573"/>
  <c r="BY573"/>
  <c r="CE572"/>
  <c r="CD572"/>
  <c r="CC572"/>
  <c r="CB572"/>
  <c r="CA572"/>
  <c r="BZ572"/>
  <c r="BY572"/>
  <c r="CE571"/>
  <c r="CD571"/>
  <c r="CC571"/>
  <c r="CB571"/>
  <c r="CA571"/>
  <c r="BZ571"/>
  <c r="BY571"/>
  <c r="CE570"/>
  <c r="CD570"/>
  <c r="CC570"/>
  <c r="CB570"/>
  <c r="CA570"/>
  <c r="BZ570"/>
  <c r="BY570"/>
  <c r="CE569"/>
  <c r="CD569"/>
  <c r="CC569"/>
  <c r="CB569"/>
  <c r="CA569"/>
  <c r="BZ569"/>
  <c r="BY569"/>
  <c r="CE568"/>
  <c r="CD568"/>
  <c r="CC568"/>
  <c r="CB568"/>
  <c r="CA568"/>
  <c r="BZ568"/>
  <c r="BY568"/>
  <c r="CE567"/>
  <c r="CD567"/>
  <c r="CC567"/>
  <c r="CB567"/>
  <c r="CA567"/>
  <c r="BZ567"/>
  <c r="BY567"/>
  <c r="CE566"/>
  <c r="CD566"/>
  <c r="CC566"/>
  <c r="CB566"/>
  <c r="CA566"/>
  <c r="BZ566"/>
  <c r="BY566"/>
  <c r="CE565"/>
  <c r="CD565"/>
  <c r="CC565"/>
  <c r="CB565"/>
  <c r="CA565"/>
  <c r="BZ565"/>
  <c r="BY565"/>
  <c r="CE564"/>
  <c r="CD564"/>
  <c r="CC564"/>
  <c r="CB564"/>
  <c r="CA564"/>
  <c r="BZ564"/>
  <c r="BY564"/>
  <c r="CE563"/>
  <c r="CD563"/>
  <c r="CC563"/>
  <c r="CB563"/>
  <c r="CA563"/>
  <c r="BZ563"/>
  <c r="BY563"/>
  <c r="CE562"/>
  <c r="CD562"/>
  <c r="CC562"/>
  <c r="CB562"/>
  <c r="CA562"/>
  <c r="BZ562"/>
  <c r="BY562"/>
  <c r="CE561"/>
  <c r="CD561"/>
  <c r="CC561"/>
  <c r="CB561"/>
  <c r="CA561"/>
  <c r="BZ561"/>
  <c r="BY561"/>
  <c r="CE560"/>
  <c r="CD560"/>
  <c r="CC560"/>
  <c r="CB560"/>
  <c r="CA560"/>
  <c r="BZ560"/>
  <c r="BY560"/>
  <c r="CE559"/>
  <c r="CD559"/>
  <c r="CC559"/>
  <c r="CB559"/>
  <c r="CA559"/>
  <c r="BZ559"/>
  <c r="BY559"/>
  <c r="CE558"/>
  <c r="CD558"/>
  <c r="CC558"/>
  <c r="CB558"/>
  <c r="CA558"/>
  <c r="BZ558"/>
  <c r="BY558"/>
  <c r="CE557"/>
  <c r="CD557"/>
  <c r="CC557"/>
  <c r="CB557"/>
  <c r="CA557"/>
  <c r="BZ557"/>
  <c r="BY557"/>
  <c r="CE556"/>
  <c r="CD556"/>
  <c r="CC556"/>
  <c r="CB556"/>
  <c r="CA556"/>
  <c r="BZ556"/>
  <c r="BY556"/>
  <c r="CE555"/>
  <c r="CD555"/>
  <c r="CC555"/>
  <c r="CB555"/>
  <c r="CA555"/>
  <c r="BZ555"/>
  <c r="BY555"/>
  <c r="CE554"/>
  <c r="CD554"/>
  <c r="CC554"/>
  <c r="CB554"/>
  <c r="CA554"/>
  <c r="BZ554"/>
  <c r="BY554"/>
  <c r="CE553"/>
  <c r="CD553"/>
  <c r="CC553"/>
  <c r="CB553"/>
  <c r="CA553"/>
  <c r="BZ553"/>
  <c r="BY553"/>
  <c r="CE552"/>
  <c r="CD552"/>
  <c r="CC552"/>
  <c r="CB552"/>
  <c r="CA552"/>
  <c r="BZ552"/>
  <c r="BY552"/>
  <c r="CE551"/>
  <c r="CD551"/>
  <c r="CC551"/>
  <c r="CB551"/>
  <c r="CA551"/>
  <c r="BZ551"/>
  <c r="BY551"/>
  <c r="CE550"/>
  <c r="CD550"/>
  <c r="CC550"/>
  <c r="CB550"/>
  <c r="CA550"/>
  <c r="BZ550"/>
  <c r="BY550"/>
  <c r="CE549"/>
  <c r="CD549"/>
  <c r="CC549"/>
  <c r="CB549"/>
  <c r="CA549"/>
  <c r="BZ549"/>
  <c r="BY549"/>
  <c r="CE548"/>
  <c r="CD548"/>
  <c r="CC548"/>
  <c r="CB548"/>
  <c r="CA548"/>
  <c r="BZ548"/>
  <c r="BY548"/>
  <c r="CE547"/>
  <c r="CD547"/>
  <c r="CC547"/>
  <c r="CB547"/>
  <c r="CA547"/>
  <c r="BZ547"/>
  <c r="BY547"/>
  <c r="CE546"/>
  <c r="CD546"/>
  <c r="CC546"/>
  <c r="CB546"/>
  <c r="CA546"/>
  <c r="BZ546"/>
  <c r="BY546"/>
  <c r="CE545"/>
  <c r="CD545"/>
  <c r="CC545"/>
  <c r="CB545"/>
  <c r="CA545"/>
  <c r="BZ545"/>
  <c r="BY545"/>
  <c r="CE544"/>
  <c r="CD544"/>
  <c r="CC544"/>
  <c r="CB544"/>
  <c r="CA544"/>
  <c r="BZ544"/>
  <c r="BY544"/>
  <c r="CE543"/>
  <c r="CD543"/>
  <c r="CC543"/>
  <c r="CB543"/>
  <c r="CA543"/>
  <c r="BZ543"/>
  <c r="BY543"/>
  <c r="CE542"/>
  <c r="CD542"/>
  <c r="CC542"/>
  <c r="CB542"/>
  <c r="CA542"/>
  <c r="BZ542"/>
  <c r="BY542"/>
  <c r="CE541"/>
  <c r="CD541"/>
  <c r="CC541"/>
  <c r="CB541"/>
  <c r="CA541"/>
  <c r="BZ541"/>
  <c r="BY541"/>
  <c r="CE540"/>
  <c r="CD540"/>
  <c r="CC540"/>
  <c r="CB540"/>
  <c r="CA540"/>
  <c r="BZ540"/>
  <c r="BY540"/>
  <c r="CE539"/>
  <c r="CD539"/>
  <c r="CC539"/>
  <c r="CB539"/>
  <c r="CA539"/>
  <c r="BZ539"/>
  <c r="BY539"/>
  <c r="CE538"/>
  <c r="CD538"/>
  <c r="CC538"/>
  <c r="CB538"/>
  <c r="CA538"/>
  <c r="BZ538"/>
  <c r="BY538"/>
  <c r="CE537"/>
  <c r="CD537"/>
  <c r="CC537"/>
  <c r="CB537"/>
  <c r="CA537"/>
  <c r="BZ537"/>
  <c r="BY537"/>
  <c r="CE536"/>
  <c r="CD536"/>
  <c r="CC536"/>
  <c r="CB536"/>
  <c r="CA536"/>
  <c r="BZ536"/>
  <c r="BY536"/>
  <c r="CE535"/>
  <c r="CD535"/>
  <c r="CC535"/>
  <c r="CB535"/>
  <c r="CA535"/>
  <c r="BZ535"/>
  <c r="BY535"/>
  <c r="CE534"/>
  <c r="CD534"/>
  <c r="CC534"/>
  <c r="CB534"/>
  <c r="CA534"/>
  <c r="BZ534"/>
  <c r="BY534"/>
  <c r="CE533"/>
  <c r="CD533"/>
  <c r="CC533"/>
  <c r="CB533"/>
  <c r="CA533"/>
  <c r="BZ533"/>
  <c r="BY533"/>
  <c r="CE532"/>
  <c r="CD532"/>
  <c r="CC532"/>
  <c r="CB532"/>
  <c r="CA532"/>
  <c r="BZ532"/>
  <c r="BY532"/>
  <c r="CE531"/>
  <c r="CD531"/>
  <c r="CC531"/>
  <c r="CB531"/>
  <c r="CA531"/>
  <c r="BZ531"/>
  <c r="BY531"/>
  <c r="CE530"/>
  <c r="CD530"/>
  <c r="CC530"/>
  <c r="CB530"/>
  <c r="CA530"/>
  <c r="BZ530"/>
  <c r="BY530"/>
  <c r="CE529"/>
  <c r="CD529"/>
  <c r="CC529"/>
  <c r="CB529"/>
  <c r="CA529"/>
  <c r="BZ529"/>
  <c r="BY529"/>
  <c r="CE528"/>
  <c r="CD528"/>
  <c r="CC528"/>
  <c r="CB528"/>
  <c r="CA528"/>
  <c r="BZ528"/>
  <c r="BY528"/>
  <c r="CE527"/>
  <c r="CD527"/>
  <c r="CC527"/>
  <c r="CB527"/>
  <c r="CA527"/>
  <c r="BZ527"/>
  <c r="BY527"/>
  <c r="CE526"/>
  <c r="CD526"/>
  <c r="CC526"/>
  <c r="CB526"/>
  <c r="CA526"/>
  <c r="BZ526"/>
  <c r="BY526"/>
  <c r="CE525"/>
  <c r="CD525"/>
  <c r="CC525"/>
  <c r="CB525"/>
  <c r="CA525"/>
  <c r="BZ525"/>
  <c r="BY525"/>
  <c r="CE524"/>
  <c r="CD524"/>
  <c r="CC524"/>
  <c r="CB524"/>
  <c r="CA524"/>
  <c r="BZ524"/>
  <c r="BY524"/>
  <c r="CE523"/>
  <c r="CD523"/>
  <c r="CC523"/>
  <c r="CB523"/>
  <c r="CA523"/>
  <c r="BZ523"/>
  <c r="BY523"/>
  <c r="CE522"/>
  <c r="CD522"/>
  <c r="CC522"/>
  <c r="CB522"/>
  <c r="CA522"/>
  <c r="BZ522"/>
  <c r="BY522"/>
  <c r="CE521"/>
  <c r="CD521"/>
  <c r="CC521"/>
  <c r="CB521"/>
  <c r="CA521"/>
  <c r="BZ521"/>
  <c r="BY521"/>
  <c r="CE520"/>
  <c r="CD520"/>
  <c r="CC520"/>
  <c r="CB520"/>
  <c r="CA520"/>
  <c r="BZ520"/>
  <c r="BY520"/>
  <c r="CE519"/>
  <c r="CD519"/>
  <c r="CC519"/>
  <c r="CB519"/>
  <c r="CA519"/>
  <c r="BZ519"/>
  <c r="BY519"/>
  <c r="CE518"/>
  <c r="CD518"/>
  <c r="CC518"/>
  <c r="CB518"/>
  <c r="CA518"/>
  <c r="BZ518"/>
  <c r="BY518"/>
  <c r="CE517"/>
  <c r="CD517"/>
  <c r="CC517"/>
  <c r="CB517"/>
  <c r="CA517"/>
  <c r="BZ517"/>
  <c r="BY517"/>
  <c r="CE516"/>
  <c r="CD516"/>
  <c r="CC516"/>
  <c r="CB516"/>
  <c r="CA516"/>
  <c r="BZ516"/>
  <c r="BY516"/>
  <c r="CE515"/>
  <c r="CD515"/>
  <c r="CC515"/>
  <c r="CB515"/>
  <c r="CA515"/>
  <c r="BZ515"/>
  <c r="BY515"/>
  <c r="CE514"/>
  <c r="CD514"/>
  <c r="CC514"/>
  <c r="CB514"/>
  <c r="CA514"/>
  <c r="BZ514"/>
  <c r="BY514"/>
  <c r="CE513"/>
  <c r="CD513"/>
  <c r="CC513"/>
  <c r="CB513"/>
  <c r="CA513"/>
  <c r="BZ513"/>
  <c r="BY513"/>
  <c r="CE512"/>
  <c r="CD512"/>
  <c r="CC512"/>
  <c r="CB512"/>
  <c r="CA512"/>
  <c r="BZ512"/>
  <c r="BY512"/>
  <c r="CE511"/>
  <c r="CD511"/>
  <c r="CC511"/>
  <c r="CB511"/>
  <c r="CA511"/>
  <c r="BZ511"/>
  <c r="BY511"/>
  <c r="CE510"/>
  <c r="CD510"/>
  <c r="CC510"/>
  <c r="CB510"/>
  <c r="CA510"/>
  <c r="BZ510"/>
  <c r="BY510"/>
  <c r="CE509"/>
  <c r="CD509"/>
  <c r="CC509"/>
  <c r="CB509"/>
  <c r="CA509"/>
  <c r="BZ509"/>
  <c r="BY509"/>
  <c r="CE508"/>
  <c r="CD508"/>
  <c r="CC508"/>
  <c r="CB508"/>
  <c r="CA508"/>
  <c r="BZ508"/>
  <c r="BY508"/>
  <c r="CE507"/>
  <c r="CD507"/>
  <c r="CC507"/>
  <c r="CB507"/>
  <c r="CA507"/>
  <c r="BZ507"/>
  <c r="BY507"/>
  <c r="CE506"/>
  <c r="CD506"/>
  <c r="CC506"/>
  <c r="CB506"/>
  <c r="CA506"/>
  <c r="BZ506"/>
  <c r="BY506"/>
  <c r="CE505"/>
  <c r="CD505"/>
  <c r="CC505"/>
  <c r="CB505"/>
  <c r="CA505"/>
  <c r="BZ505"/>
  <c r="BY505"/>
  <c r="CE504"/>
  <c r="CD504"/>
  <c r="CC504"/>
  <c r="CB504"/>
  <c r="CA504"/>
  <c r="BZ504"/>
  <c r="BY504"/>
  <c r="CE503"/>
  <c r="CD503"/>
  <c r="CC503"/>
  <c r="CB503"/>
  <c r="CA503"/>
  <c r="BZ503"/>
  <c r="BY503"/>
  <c r="CE502"/>
  <c r="CD502"/>
  <c r="CC502"/>
  <c r="CB502"/>
  <c r="CA502"/>
  <c r="BZ502"/>
  <c r="BY502"/>
  <c r="CE501"/>
  <c r="CD501"/>
  <c r="CC501"/>
  <c r="CB501"/>
  <c r="CA501"/>
  <c r="BZ501"/>
  <c r="BY501"/>
  <c r="CE500"/>
  <c r="CD500"/>
  <c r="CC500"/>
  <c r="CB500"/>
  <c r="CA500"/>
  <c r="BZ500"/>
  <c r="BY500"/>
  <c r="CE499"/>
  <c r="CD499"/>
  <c r="CC499"/>
  <c r="CB499"/>
  <c r="CA499"/>
  <c r="BZ499"/>
  <c r="BY499"/>
  <c r="CE498"/>
  <c r="CD498"/>
  <c r="CC498"/>
  <c r="CB498"/>
  <c r="CA498"/>
  <c r="BZ498"/>
  <c r="BY498"/>
  <c r="CE497"/>
  <c r="CD497"/>
  <c r="CC497"/>
  <c r="CB497"/>
  <c r="CA497"/>
  <c r="BZ497"/>
  <c r="BY497"/>
  <c r="CE496"/>
  <c r="CD496"/>
  <c r="CC496"/>
  <c r="CB496"/>
  <c r="CA496"/>
  <c r="BZ496"/>
  <c r="BY496"/>
  <c r="CE495"/>
  <c r="CD495"/>
  <c r="CC495"/>
  <c r="CB495"/>
  <c r="CA495"/>
  <c r="BZ495"/>
  <c r="BY495"/>
  <c r="CE494"/>
  <c r="CD494"/>
  <c r="CC494"/>
  <c r="CB494"/>
  <c r="CA494"/>
  <c r="BZ494"/>
  <c r="BY494"/>
  <c r="CE493"/>
  <c r="CD493"/>
  <c r="CC493"/>
  <c r="CB493"/>
  <c r="CA493"/>
  <c r="BZ493"/>
  <c r="BY493"/>
  <c r="CE492"/>
  <c r="CD492"/>
  <c r="CC492"/>
  <c r="CB492"/>
  <c r="CA492"/>
  <c r="BZ492"/>
  <c r="BY492"/>
  <c r="CE491"/>
  <c r="CD491"/>
  <c r="CC491"/>
  <c r="CB491"/>
  <c r="CA491"/>
  <c r="BZ491"/>
  <c r="BY491"/>
  <c r="CE490"/>
  <c r="CD490"/>
  <c r="CC490"/>
  <c r="CB490"/>
  <c r="CA490"/>
  <c r="BZ490"/>
  <c r="BY490"/>
  <c r="CE489"/>
  <c r="CD489"/>
  <c r="CC489"/>
  <c r="CB489"/>
  <c r="CA489"/>
  <c r="BZ489"/>
  <c r="BY489"/>
  <c r="CE488"/>
  <c r="CD488"/>
  <c r="CC488"/>
  <c r="CB488"/>
  <c r="CA488"/>
  <c r="BZ488"/>
  <c r="BY488"/>
  <c r="CE487"/>
  <c r="CD487"/>
  <c r="CC487"/>
  <c r="CB487"/>
  <c r="CA487"/>
  <c r="BZ487"/>
  <c r="BY487"/>
  <c r="CE486"/>
  <c r="CD486"/>
  <c r="CC486"/>
  <c r="CB486"/>
  <c r="CA486"/>
  <c r="BZ486"/>
  <c r="BY486"/>
  <c r="CE485"/>
  <c r="CD485"/>
  <c r="CC485"/>
  <c r="CB485"/>
  <c r="CA485"/>
  <c r="BZ485"/>
  <c r="BY485"/>
  <c r="CE484"/>
  <c r="CD484"/>
  <c r="CC484"/>
  <c r="CB484"/>
  <c r="CA484"/>
  <c r="BZ484"/>
  <c r="BY484"/>
  <c r="CE483"/>
  <c r="CD483"/>
  <c r="CC483"/>
  <c r="CB483"/>
  <c r="CA483"/>
  <c r="BZ483"/>
  <c r="BY483"/>
  <c r="CE482"/>
  <c r="CD482"/>
  <c r="CC482"/>
  <c r="CB482"/>
  <c r="CA482"/>
  <c r="BZ482"/>
  <c r="BY482"/>
  <c r="CE481"/>
  <c r="CD481"/>
  <c r="CC481"/>
  <c r="CB481"/>
  <c r="CA481"/>
  <c r="BZ481"/>
  <c r="BY481"/>
  <c r="CE480"/>
  <c r="CD480"/>
  <c r="CC480"/>
  <c r="CB480"/>
  <c r="CA480"/>
  <c r="BZ480"/>
  <c r="BY480"/>
  <c r="CE479"/>
  <c r="CD479"/>
  <c r="CC479"/>
  <c r="CB479"/>
  <c r="CA479"/>
  <c r="BZ479"/>
  <c r="BY479"/>
  <c r="CE478"/>
  <c r="CD478"/>
  <c r="CC478"/>
  <c r="CB478"/>
  <c r="CA478"/>
  <c r="BZ478"/>
  <c r="BY478"/>
  <c r="CE477"/>
  <c r="CD477"/>
  <c r="CC477"/>
  <c r="CB477"/>
  <c r="CA477"/>
  <c r="BZ477"/>
  <c r="BY477"/>
  <c r="CE476"/>
  <c r="CD476"/>
  <c r="CC476"/>
  <c r="CB476"/>
  <c r="CA476"/>
  <c r="BZ476"/>
  <c r="BY476"/>
  <c r="CE475"/>
  <c r="CD475"/>
  <c r="CC475"/>
  <c r="CB475"/>
  <c r="CA475"/>
  <c r="BZ475"/>
  <c r="BY475"/>
  <c r="CE474"/>
  <c r="CD474"/>
  <c r="CC474"/>
  <c r="CB474"/>
  <c r="CA474"/>
  <c r="BZ474"/>
  <c r="BY474"/>
  <c r="CE473"/>
  <c r="CD473"/>
  <c r="CC473"/>
  <c r="CB473"/>
  <c r="CA473"/>
  <c r="BZ473"/>
  <c r="BY473"/>
  <c r="CE472"/>
  <c r="CD472"/>
  <c r="CC472"/>
  <c r="CB472"/>
  <c r="CA472"/>
  <c r="BZ472"/>
  <c r="BY472"/>
  <c r="CE471"/>
  <c r="CD471"/>
  <c r="CC471"/>
  <c r="CB471"/>
  <c r="CA471"/>
  <c r="BZ471"/>
  <c r="BY471"/>
  <c r="CE470"/>
  <c r="CD470"/>
  <c r="CC470"/>
  <c r="CB470"/>
  <c r="CA470"/>
  <c r="BZ470"/>
  <c r="BY470"/>
  <c r="CE469"/>
  <c r="CD469"/>
  <c r="CC469"/>
  <c r="CB469"/>
  <c r="CA469"/>
  <c r="BZ469"/>
  <c r="BY469"/>
  <c r="CE468"/>
  <c r="CD468"/>
  <c r="CC468"/>
  <c r="CB468"/>
  <c r="CA468"/>
  <c r="BZ468"/>
  <c r="BY468"/>
  <c r="CE467"/>
  <c r="CD467"/>
  <c r="CC467"/>
  <c r="CB467"/>
  <c r="CA467"/>
  <c r="BZ467"/>
  <c r="BY467"/>
  <c r="CE466"/>
  <c r="CD466"/>
  <c r="CC466"/>
  <c r="CB466"/>
  <c r="CA466"/>
  <c r="BZ466"/>
  <c r="BY466"/>
  <c r="CE465"/>
  <c r="CD465"/>
  <c r="CC465"/>
  <c r="CB465"/>
  <c r="CA465"/>
  <c r="BZ465"/>
  <c r="BY465"/>
  <c r="CE464"/>
  <c r="CD464"/>
  <c r="CC464"/>
  <c r="CB464"/>
  <c r="CA464"/>
  <c r="BZ464"/>
  <c r="BY464"/>
  <c r="CE463"/>
  <c r="CD463"/>
  <c r="CC463"/>
  <c r="CB463"/>
  <c r="CA463"/>
  <c r="BZ463"/>
  <c r="BY463"/>
  <c r="CE462"/>
  <c r="CD462"/>
  <c r="CC462"/>
  <c r="CB462"/>
  <c r="CA462"/>
  <c r="BZ462"/>
  <c r="BY462"/>
  <c r="CE461"/>
  <c r="CD461"/>
  <c r="CC461"/>
  <c r="CB461"/>
  <c r="CA461"/>
  <c r="BZ461"/>
  <c r="BY461"/>
  <c r="CE460"/>
  <c r="CD460"/>
  <c r="CC460"/>
  <c r="CB460"/>
  <c r="CA460"/>
  <c r="BZ460"/>
  <c r="BY460"/>
  <c r="CE459"/>
  <c r="CD459"/>
  <c r="CC459"/>
  <c r="CB459"/>
  <c r="CA459"/>
  <c r="BZ459"/>
  <c r="BY459"/>
  <c r="CE458"/>
  <c r="CD458"/>
  <c r="CC458"/>
  <c r="CB458"/>
  <c r="CA458"/>
  <c r="BZ458"/>
  <c r="BY458"/>
  <c r="CE457"/>
  <c r="CD457"/>
  <c r="CC457"/>
  <c r="CB457"/>
  <c r="CA457"/>
  <c r="BZ457"/>
  <c r="BY457"/>
  <c r="CE456"/>
  <c r="CD456"/>
  <c r="CC456"/>
  <c r="CB456"/>
  <c r="CA456"/>
  <c r="BZ456"/>
  <c r="BY456"/>
  <c r="CE455"/>
  <c r="CD455"/>
  <c r="CC455"/>
  <c r="CB455"/>
  <c r="CA455"/>
  <c r="BZ455"/>
  <c r="BY455"/>
  <c r="CE454"/>
  <c r="CD454"/>
  <c r="CC454"/>
  <c r="CB454"/>
  <c r="CA454"/>
  <c r="BZ454"/>
  <c r="BY454"/>
  <c r="CE453"/>
  <c r="CD453"/>
  <c r="CC453"/>
  <c r="CB453"/>
  <c r="CA453"/>
  <c r="BZ453"/>
  <c r="BY453"/>
  <c r="CE452"/>
  <c r="CD452"/>
  <c r="CC452"/>
  <c r="CB452"/>
  <c r="CA452"/>
  <c r="BZ452"/>
  <c r="BY452"/>
  <c r="CE451"/>
  <c r="CD451"/>
  <c r="CC451"/>
  <c r="CB451"/>
  <c r="CA451"/>
  <c r="BZ451"/>
  <c r="BY451"/>
  <c r="CE450"/>
  <c r="CD450"/>
  <c r="CC450"/>
  <c r="CB450"/>
  <c r="CA450"/>
  <c r="BZ450"/>
  <c r="BY450"/>
  <c r="CE449"/>
  <c r="CD449"/>
  <c r="CC449"/>
  <c r="CB449"/>
  <c r="CA449"/>
  <c r="BZ449"/>
  <c r="BY449"/>
  <c r="CE448"/>
  <c r="CD448"/>
  <c r="CC448"/>
  <c r="CB448"/>
  <c r="CA448"/>
  <c r="BZ448"/>
  <c r="BY448"/>
  <c r="CE447"/>
  <c r="CD447"/>
  <c r="CC447"/>
  <c r="CB447"/>
  <c r="CA447"/>
  <c r="BZ447"/>
  <c r="BY447"/>
  <c r="CE446"/>
  <c r="CD446"/>
  <c r="CC446"/>
  <c r="CB446"/>
  <c r="CA446"/>
  <c r="BZ446"/>
  <c r="BY446"/>
  <c r="CE445"/>
  <c r="CD445"/>
  <c r="CC445"/>
  <c r="CB445"/>
  <c r="CA445"/>
  <c r="BZ445"/>
  <c r="BY445"/>
  <c r="CE444"/>
  <c r="CD444"/>
  <c r="CC444"/>
  <c r="CB444"/>
  <c r="CA444"/>
  <c r="BZ444"/>
  <c r="BY444"/>
  <c r="CE443"/>
  <c r="CD443"/>
  <c r="CC443"/>
  <c r="CB443"/>
  <c r="CA443"/>
  <c r="BZ443"/>
  <c r="BY443"/>
  <c r="CE442"/>
  <c r="CD442"/>
  <c r="CC442"/>
  <c r="CB442"/>
  <c r="CA442"/>
  <c r="BZ442"/>
  <c r="BY442"/>
  <c r="CE441"/>
  <c r="CD441"/>
  <c r="CC441"/>
  <c r="CB441"/>
  <c r="CA441"/>
  <c r="BZ441"/>
  <c r="BY441"/>
  <c r="CE440"/>
  <c r="CD440"/>
  <c r="CC440"/>
  <c r="CB440"/>
  <c r="CA440"/>
  <c r="BZ440"/>
  <c r="BY440"/>
  <c r="CE439"/>
  <c r="CD439"/>
  <c r="CC439"/>
  <c r="CB439"/>
  <c r="CA439"/>
  <c r="BZ439"/>
  <c r="BY439"/>
  <c r="CE438"/>
  <c r="CD438"/>
  <c r="CC438"/>
  <c r="CB438"/>
  <c r="CA438"/>
  <c r="BZ438"/>
  <c r="BY438"/>
  <c r="CE437"/>
  <c r="CD437"/>
  <c r="CC437"/>
  <c r="CB437"/>
  <c r="CA437"/>
  <c r="BZ437"/>
  <c r="BY437"/>
  <c r="CE436"/>
  <c r="CD436"/>
  <c r="CC436"/>
  <c r="CB436"/>
  <c r="CA436"/>
  <c r="BZ436"/>
  <c r="BY436"/>
  <c r="CE435"/>
  <c r="CD435"/>
  <c r="CC435"/>
  <c r="CB435"/>
  <c r="CA435"/>
  <c r="BZ435"/>
  <c r="BY435"/>
  <c r="CE434"/>
  <c r="CD434"/>
  <c r="CC434"/>
  <c r="CB434"/>
  <c r="CA434"/>
  <c r="BZ434"/>
  <c r="BY434"/>
  <c r="CE433"/>
  <c r="CD433"/>
  <c r="CC433"/>
  <c r="CB433"/>
  <c r="CA433"/>
  <c r="BZ433"/>
  <c r="BY433"/>
  <c r="CE432"/>
  <c r="CD432"/>
  <c r="CC432"/>
  <c r="CB432"/>
  <c r="CA432"/>
  <c r="BZ432"/>
  <c r="BY432"/>
  <c r="CE431"/>
  <c r="CD431"/>
  <c r="CC431"/>
  <c r="CB431"/>
  <c r="CA431"/>
  <c r="BZ431"/>
  <c r="BY431"/>
  <c r="CE430"/>
  <c r="CD430"/>
  <c r="CC430"/>
  <c r="CB430"/>
  <c r="CA430"/>
  <c r="BZ430"/>
  <c r="BY430"/>
  <c r="CE429"/>
  <c r="CD429"/>
  <c r="CC429"/>
  <c r="CB429"/>
  <c r="CA429"/>
  <c r="BZ429"/>
  <c r="BY429"/>
  <c r="CE428"/>
  <c r="CD428"/>
  <c r="CC428"/>
  <c r="CB428"/>
  <c r="CA428"/>
  <c r="BZ428"/>
  <c r="BY428"/>
  <c r="CE427"/>
  <c r="CD427"/>
  <c r="CC427"/>
  <c r="CB427"/>
  <c r="CA427"/>
  <c r="BZ427"/>
  <c r="BY427"/>
  <c r="CE426"/>
  <c r="CD426"/>
  <c r="CC426"/>
  <c r="CB426"/>
  <c r="CA426"/>
  <c r="BZ426"/>
  <c r="BY426"/>
  <c r="CE425"/>
  <c r="CD425"/>
  <c r="CC425"/>
  <c r="CB425"/>
  <c r="CA425"/>
  <c r="BZ425"/>
  <c r="BY425"/>
  <c r="CE424"/>
  <c r="CD424"/>
  <c r="CC424"/>
  <c r="CB424"/>
  <c r="CA424"/>
  <c r="BZ424"/>
  <c r="BY424"/>
  <c r="CE423"/>
  <c r="CD423"/>
  <c r="CC423"/>
  <c r="CB423"/>
  <c r="CA423"/>
  <c r="BZ423"/>
  <c r="BY423"/>
  <c r="CE422"/>
  <c r="CD422"/>
  <c r="CC422"/>
  <c r="CB422"/>
  <c r="CA422"/>
  <c r="BZ422"/>
  <c r="BY422"/>
  <c r="CE421"/>
  <c r="CD421"/>
  <c r="CC421"/>
  <c r="CB421"/>
  <c r="CA421"/>
  <c r="BZ421"/>
  <c r="BY421"/>
  <c r="CE420"/>
  <c r="CD420"/>
  <c r="CC420"/>
  <c r="CB420"/>
  <c r="CA420"/>
  <c r="BZ420"/>
  <c r="BY420"/>
  <c r="CE419"/>
  <c r="CD419"/>
  <c r="CC419"/>
  <c r="CB419"/>
  <c r="CA419"/>
  <c r="BZ419"/>
  <c r="BY419"/>
  <c r="CE418"/>
  <c r="CD418"/>
  <c r="CC418"/>
  <c r="CB418"/>
  <c r="CA418"/>
  <c r="BZ418"/>
  <c r="BY418"/>
  <c r="CE417"/>
  <c r="CD417"/>
  <c r="CC417"/>
  <c r="CB417"/>
  <c r="CA417"/>
  <c r="BZ417"/>
  <c r="BY417"/>
  <c r="CE416"/>
  <c r="CD416"/>
  <c r="CC416"/>
  <c r="CB416"/>
  <c r="CA416"/>
  <c r="BZ416"/>
  <c r="BY416"/>
  <c r="CE415"/>
  <c r="CD415"/>
  <c r="CC415"/>
  <c r="CB415"/>
  <c r="CA415"/>
  <c r="BZ415"/>
  <c r="BY415"/>
  <c r="CE414"/>
  <c r="CD414"/>
  <c r="CC414"/>
  <c r="CB414"/>
  <c r="CA414"/>
  <c r="BZ414"/>
  <c r="BY414"/>
  <c r="CE413"/>
  <c r="CD413"/>
  <c r="CC413"/>
  <c r="CB413"/>
  <c r="CA413"/>
  <c r="BZ413"/>
  <c r="BY413"/>
  <c r="CE412"/>
  <c r="CD412"/>
  <c r="CC412"/>
  <c r="CB412"/>
  <c r="CA412"/>
  <c r="BZ412"/>
  <c r="BY412"/>
  <c r="CE411"/>
  <c r="CD411"/>
  <c r="CC411"/>
  <c r="CB411"/>
  <c r="CA411"/>
  <c r="BZ411"/>
  <c r="BY411"/>
  <c r="CE410"/>
  <c r="CD410"/>
  <c r="CC410"/>
  <c r="CB410"/>
  <c r="CA410"/>
  <c r="BZ410"/>
  <c r="BY410"/>
  <c r="CE409"/>
  <c r="CD409"/>
  <c r="CC409"/>
  <c r="CB409"/>
  <c r="CA409"/>
  <c r="BZ409"/>
  <c r="BY409"/>
  <c r="CE408"/>
  <c r="CD408"/>
  <c r="CC408"/>
  <c r="CB408"/>
  <c r="CA408"/>
  <c r="BZ408"/>
  <c r="BY408"/>
  <c r="CE407"/>
  <c r="CD407"/>
  <c r="CC407"/>
  <c r="CB407"/>
  <c r="CA407"/>
  <c r="BZ407"/>
  <c r="BY407"/>
  <c r="CE406"/>
  <c r="CD406"/>
  <c r="CC406"/>
  <c r="CB406"/>
  <c r="CA406"/>
  <c r="BZ406"/>
  <c r="BY406"/>
  <c r="CE405"/>
  <c r="CD405"/>
  <c r="CC405"/>
  <c r="CB405"/>
  <c r="CA405"/>
  <c r="BZ405"/>
  <c r="BY405"/>
  <c r="CE404"/>
  <c r="CD404"/>
  <c r="CC404"/>
  <c r="CB404"/>
  <c r="CA404"/>
  <c r="BZ404"/>
  <c r="BY404"/>
  <c r="BU430" i="2"/>
  <c r="BT430"/>
  <c r="BS430"/>
  <c r="BR430"/>
  <c r="BQ430"/>
  <c r="BP430"/>
  <c r="BO430"/>
  <c r="BV428"/>
  <c r="CF733" i="15" s="1"/>
  <c r="BV427" i="2"/>
  <c r="CF732" i="15" s="1"/>
  <c r="BV426" i="2"/>
  <c r="CF731" i="15" s="1"/>
  <c r="BV425" i="2"/>
  <c r="CF730" i="15" s="1"/>
  <c r="BV424" i="2"/>
  <c r="CF729" i="15" s="1"/>
  <c r="BV423" i="2"/>
  <c r="CF728" i="15" s="1"/>
  <c r="BV422" i="2"/>
  <c r="CF727" i="15" s="1"/>
  <c r="BV421" i="2"/>
  <c r="CF726" i="15" s="1"/>
  <c r="BV420" i="2"/>
  <c r="CF725" i="15" s="1"/>
  <c r="BV419" i="2"/>
  <c r="CF724" i="15" s="1"/>
  <c r="BV418" i="2"/>
  <c r="CF723" i="15" s="1"/>
  <c r="BV417" i="2"/>
  <c r="CF722" i="15" s="1"/>
  <c r="BV416" i="2"/>
  <c r="CF721" i="15" s="1"/>
  <c r="BV415" i="2"/>
  <c r="CF720" i="15" s="1"/>
  <c r="BV414" i="2"/>
  <c r="CF719" i="15" s="1"/>
  <c r="BV413" i="2"/>
  <c r="CF718" i="15" s="1"/>
  <c r="BV412" i="2"/>
  <c r="CF717" i="15" s="1"/>
  <c r="BV411" i="2"/>
  <c r="CF716" i="15" s="1"/>
  <c r="BV410" i="2"/>
  <c r="CF715" i="15" s="1"/>
  <c r="BV409" i="2"/>
  <c r="CF714" i="15" s="1"/>
  <c r="BV408" i="2"/>
  <c r="CF713" i="15" s="1"/>
  <c r="BV407" i="2"/>
  <c r="CF712" i="15" s="1"/>
  <c r="BV406" i="2"/>
  <c r="CF711" i="15" s="1"/>
  <c r="BV405" i="2"/>
  <c r="CF710" i="15" s="1"/>
  <c r="BV404" i="2"/>
  <c r="CF709" i="15" s="1"/>
  <c r="BV403" i="2"/>
  <c r="CF708" i="15" s="1"/>
  <c r="BV402" i="2"/>
  <c r="CF707" i="15" s="1"/>
  <c r="BV401" i="2"/>
  <c r="CF706" i="15" s="1"/>
  <c r="BV400" i="2"/>
  <c r="CF705" i="15" s="1"/>
  <c r="BV399" i="2"/>
  <c r="BV430" s="1"/>
  <c r="BU391"/>
  <c r="BT391"/>
  <c r="BS391"/>
  <c r="BR391"/>
  <c r="BQ391"/>
  <c r="BP391"/>
  <c r="BO391"/>
  <c r="BV389"/>
  <c r="CF703" i="15" s="1"/>
  <c r="BV388" i="2"/>
  <c r="CF702" i="15" s="1"/>
  <c r="BV387" i="2"/>
  <c r="CF701" i="15" s="1"/>
  <c r="BV386" i="2"/>
  <c r="CF700" i="15" s="1"/>
  <c r="BV385" i="2"/>
  <c r="CF699" i="15" s="1"/>
  <c r="BV384" i="2"/>
  <c r="CF698" i="15" s="1"/>
  <c r="BV383" i="2"/>
  <c r="CF697" i="15" s="1"/>
  <c r="BV382" i="2"/>
  <c r="CF696" i="15" s="1"/>
  <c r="BV381" i="2"/>
  <c r="CF695" i="15" s="1"/>
  <c r="BV380" i="2"/>
  <c r="CF694" i="15" s="1"/>
  <c r="BV379" i="2"/>
  <c r="CF693" i="15" s="1"/>
  <c r="BV378" i="2"/>
  <c r="CF692" i="15" s="1"/>
  <c r="BV377" i="2"/>
  <c r="CF691" i="15" s="1"/>
  <c r="BV376" i="2"/>
  <c r="CF690" i="15" s="1"/>
  <c r="BV375" i="2"/>
  <c r="CF689" i="15" s="1"/>
  <c r="BV374" i="2"/>
  <c r="CF688" i="15" s="1"/>
  <c r="BV373" i="2"/>
  <c r="CF687" i="15" s="1"/>
  <c r="BV372" i="2"/>
  <c r="CF686" i="15" s="1"/>
  <c r="BV371" i="2"/>
  <c r="CF685" i="15" s="1"/>
  <c r="BV370" i="2"/>
  <c r="CF684" i="15" s="1"/>
  <c r="BV369" i="2"/>
  <c r="CF683" i="15" s="1"/>
  <c r="BV368" i="2"/>
  <c r="CF682" i="15" s="1"/>
  <c r="BV367" i="2"/>
  <c r="CF681" i="15" s="1"/>
  <c r="BV366" i="2"/>
  <c r="CF680" i="15" s="1"/>
  <c r="BV365" i="2"/>
  <c r="CF679" i="15" s="1"/>
  <c r="BV364" i="2"/>
  <c r="CF678" i="15" s="1"/>
  <c r="BV363" i="2"/>
  <c r="CF677" i="15" s="1"/>
  <c r="BV362" i="2"/>
  <c r="CF676" i="15" s="1"/>
  <c r="BV361" i="2"/>
  <c r="CF675" i="15" s="1"/>
  <c r="BV360" i="2"/>
  <c r="BU352"/>
  <c r="BT352"/>
  <c r="BS352"/>
  <c r="BR352"/>
  <c r="BQ352"/>
  <c r="BP352"/>
  <c r="BO352"/>
  <c r="BV350"/>
  <c r="CF673" i="15" s="1"/>
  <c r="BV349" i="2"/>
  <c r="CF672" i="15" s="1"/>
  <c r="BV348" i="2"/>
  <c r="CF671" i="15" s="1"/>
  <c r="BV347" i="2"/>
  <c r="CF670" i="15" s="1"/>
  <c r="BV346" i="2"/>
  <c r="CF669" i="15" s="1"/>
  <c r="BV345" i="2"/>
  <c r="CF668" i="15" s="1"/>
  <c r="BV344" i="2"/>
  <c r="CF667" i="15" s="1"/>
  <c r="BV343" i="2"/>
  <c r="CF666" i="15" s="1"/>
  <c r="BV342" i="2"/>
  <c r="CF665" i="15" s="1"/>
  <c r="BV341" i="2"/>
  <c r="CF664" i="15" s="1"/>
  <c r="BV340" i="2"/>
  <c r="CF663" i="15" s="1"/>
  <c r="BV339" i="2"/>
  <c r="CF662" i="15" s="1"/>
  <c r="BV338" i="2"/>
  <c r="CF661" i="15" s="1"/>
  <c r="BV337" i="2"/>
  <c r="CF660" i="15" s="1"/>
  <c r="BV336" i="2"/>
  <c r="CF659" i="15" s="1"/>
  <c r="BV335" i="2"/>
  <c r="CF658" i="15" s="1"/>
  <c r="BV334" i="2"/>
  <c r="CF657" i="15" s="1"/>
  <c r="BV333" i="2"/>
  <c r="CF656" i="15" s="1"/>
  <c r="BV332" i="2"/>
  <c r="CF655" i="15" s="1"/>
  <c r="BV331" i="2"/>
  <c r="CF654" i="15" s="1"/>
  <c r="BV330" i="2"/>
  <c r="CF653" i="15" s="1"/>
  <c r="BV329" i="2"/>
  <c r="CF652" i="15" s="1"/>
  <c r="BV328" i="2"/>
  <c r="CF651" i="15" s="1"/>
  <c r="BV327" i="2"/>
  <c r="CF650" i="15" s="1"/>
  <c r="BV326" i="2"/>
  <c r="CF649" i="15" s="1"/>
  <c r="BV325" i="2"/>
  <c r="CF648" i="15" s="1"/>
  <c r="BV324" i="2"/>
  <c r="CF647" i="15" s="1"/>
  <c r="BV323" i="2"/>
  <c r="CF646" i="15" s="1"/>
  <c r="BV322" i="2"/>
  <c r="CF645" i="15" s="1"/>
  <c r="BV321" i="2"/>
  <c r="BV352" s="1"/>
  <c r="BU313"/>
  <c r="BT313"/>
  <c r="BS313"/>
  <c r="BR313"/>
  <c r="BQ313"/>
  <c r="BP313"/>
  <c r="BO313"/>
  <c r="BV311"/>
  <c r="CF643" i="15" s="1"/>
  <c r="BV310" i="2"/>
  <c r="CF642" i="15" s="1"/>
  <c r="BV309" i="2"/>
  <c r="CF641" i="15" s="1"/>
  <c r="BV308" i="2"/>
  <c r="CF640" i="15" s="1"/>
  <c r="BV307" i="2"/>
  <c r="CF639" i="15" s="1"/>
  <c r="BV306" i="2"/>
  <c r="CF638" i="15" s="1"/>
  <c r="BV305" i="2"/>
  <c r="CF637" i="15" s="1"/>
  <c r="BV304" i="2"/>
  <c r="CF636" i="15" s="1"/>
  <c r="BV303" i="2"/>
  <c r="CF635" i="15" s="1"/>
  <c r="BV302" i="2"/>
  <c r="CF634" i="15" s="1"/>
  <c r="BV301" i="2"/>
  <c r="CF633" i="15" s="1"/>
  <c r="BV300" i="2"/>
  <c r="CF632" i="15" s="1"/>
  <c r="BV299" i="2"/>
  <c r="CF631" i="15" s="1"/>
  <c r="BV298" i="2"/>
  <c r="CF630" i="15" s="1"/>
  <c r="BV297" i="2"/>
  <c r="CF629" i="15" s="1"/>
  <c r="BV296" i="2"/>
  <c r="CF628" i="15" s="1"/>
  <c r="BV295" i="2"/>
  <c r="CF627" i="15" s="1"/>
  <c r="BV294" i="2"/>
  <c r="CF626" i="15" s="1"/>
  <c r="BV293" i="2"/>
  <c r="CF625" i="15" s="1"/>
  <c r="BV292" i="2"/>
  <c r="CF624" i="15" s="1"/>
  <c r="BV291" i="2"/>
  <c r="CF623" i="15" s="1"/>
  <c r="BV290" i="2"/>
  <c r="CF622" i="15" s="1"/>
  <c r="BV289" i="2"/>
  <c r="CF621" i="15" s="1"/>
  <c r="BV288" i="2"/>
  <c r="CF620" i="15" s="1"/>
  <c r="BV287" i="2"/>
  <c r="CF619" i="15" s="1"/>
  <c r="BV286" i="2"/>
  <c r="CF618" i="15" s="1"/>
  <c r="BV285" i="2"/>
  <c r="CF617" i="15" s="1"/>
  <c r="BV284" i="2"/>
  <c r="CF616" i="15" s="1"/>
  <c r="BV283" i="2"/>
  <c r="CF615" i="15" s="1"/>
  <c r="BV282" i="2"/>
  <c r="BV313" s="1"/>
  <c r="BU274"/>
  <c r="BT274"/>
  <c r="BS274"/>
  <c r="BR274"/>
  <c r="BQ274"/>
  <c r="BP274"/>
  <c r="BO274"/>
  <c r="BV272"/>
  <c r="CF613" i="15" s="1"/>
  <c r="BV271" i="2"/>
  <c r="CF612" i="15" s="1"/>
  <c r="BV270" i="2"/>
  <c r="CF611" i="15" s="1"/>
  <c r="BV269" i="2"/>
  <c r="CF610" i="15" s="1"/>
  <c r="BV268" i="2"/>
  <c r="CF609" i="15" s="1"/>
  <c r="BV267" i="2"/>
  <c r="CF608" i="15" s="1"/>
  <c r="BV266" i="2"/>
  <c r="CF607" i="15" s="1"/>
  <c r="BV265" i="2"/>
  <c r="CF606" i="15" s="1"/>
  <c r="BV264" i="2"/>
  <c r="CF605" i="15" s="1"/>
  <c r="BV263" i="2"/>
  <c r="CF604" i="15" s="1"/>
  <c r="BV262" i="2"/>
  <c r="CF603" i="15" s="1"/>
  <c r="BV261" i="2"/>
  <c r="CF602" i="15" s="1"/>
  <c r="BV260" i="2"/>
  <c r="CF601" i="15" s="1"/>
  <c r="BV259" i="2"/>
  <c r="CF600" i="15" s="1"/>
  <c r="BV258" i="2"/>
  <c r="CF599" i="15" s="1"/>
  <c r="BV257" i="2"/>
  <c r="CF598" i="15" s="1"/>
  <c r="BV256" i="2"/>
  <c r="CF597" i="15" s="1"/>
  <c r="BV255" i="2"/>
  <c r="CF596" i="15" s="1"/>
  <c r="BV254" i="2"/>
  <c r="CF595" i="15" s="1"/>
  <c r="BV253" i="2"/>
  <c r="CF594" i="15" s="1"/>
  <c r="BV252" i="2"/>
  <c r="CF593" i="15" s="1"/>
  <c r="BV251" i="2"/>
  <c r="CF592" i="15" s="1"/>
  <c r="BV250" i="2"/>
  <c r="CF591" i="15" s="1"/>
  <c r="BV249" i="2"/>
  <c r="CF590" i="15" s="1"/>
  <c r="BV248" i="2"/>
  <c r="CF589" i="15" s="1"/>
  <c r="BV247" i="2"/>
  <c r="CF588" i="15" s="1"/>
  <c r="BV246" i="2"/>
  <c r="CF587" i="15" s="1"/>
  <c r="BV245" i="2"/>
  <c r="CF586" i="15" s="1"/>
  <c r="BV244" i="2"/>
  <c r="CF585" i="15" s="1"/>
  <c r="BV243" i="2"/>
  <c r="BV274" s="1"/>
  <c r="BU235"/>
  <c r="BT235"/>
  <c r="BS235"/>
  <c r="BR235"/>
  <c r="BQ235"/>
  <c r="BP235"/>
  <c r="BO235"/>
  <c r="BV233"/>
  <c r="CF583" i="15" s="1"/>
  <c r="BV232" i="2"/>
  <c r="CF582" i="15" s="1"/>
  <c r="BV231" i="2"/>
  <c r="CF581" i="15" s="1"/>
  <c r="BV230" i="2"/>
  <c r="CF580" i="15" s="1"/>
  <c r="BV229" i="2"/>
  <c r="CF579" i="15" s="1"/>
  <c r="BV228" i="2"/>
  <c r="CF578" i="15" s="1"/>
  <c r="BV227" i="2"/>
  <c r="CF577" i="15" s="1"/>
  <c r="BV226" i="2"/>
  <c r="CF576" i="15" s="1"/>
  <c r="BV225" i="2"/>
  <c r="CF575" i="15" s="1"/>
  <c r="BV224" i="2"/>
  <c r="CF574" i="15" s="1"/>
  <c r="BV223" i="2"/>
  <c r="CF573" i="15" s="1"/>
  <c r="BV222" i="2"/>
  <c r="CF572" i="15" s="1"/>
  <c r="BV221" i="2"/>
  <c r="CF571" i="15" s="1"/>
  <c r="BV220" i="2"/>
  <c r="CF570" i="15" s="1"/>
  <c r="BV219" i="2"/>
  <c r="CF569" i="15" s="1"/>
  <c r="BV218" i="2"/>
  <c r="CF568" i="15" s="1"/>
  <c r="BV217" i="2"/>
  <c r="CF567" i="15" s="1"/>
  <c r="BV216" i="2"/>
  <c r="CF566" i="15" s="1"/>
  <c r="BV215" i="2"/>
  <c r="CF565" i="15" s="1"/>
  <c r="BV214" i="2"/>
  <c r="CF564" i="15" s="1"/>
  <c r="BV213" i="2"/>
  <c r="CF563" i="15" s="1"/>
  <c r="BV212" i="2"/>
  <c r="CF562" i="15" s="1"/>
  <c r="BV211" i="2"/>
  <c r="CF561" i="15" s="1"/>
  <c r="BV210" i="2"/>
  <c r="CF560" i="15" s="1"/>
  <c r="BV209" i="2"/>
  <c r="CF559" i="15" s="1"/>
  <c r="BV208" i="2"/>
  <c r="CF558" i="15" s="1"/>
  <c r="BV207" i="2"/>
  <c r="CF557" i="15" s="1"/>
  <c r="BV206" i="2"/>
  <c r="CF556" i="15" s="1"/>
  <c r="BV205" i="2"/>
  <c r="CF555" i="15" s="1"/>
  <c r="BV204" i="2"/>
  <c r="BV235" s="1"/>
  <c r="BU196"/>
  <c r="BT196"/>
  <c r="BS196"/>
  <c r="BR196"/>
  <c r="BQ196"/>
  <c r="BP196"/>
  <c r="BO196"/>
  <c r="BV194"/>
  <c r="CF553" i="15" s="1"/>
  <c r="BV193" i="2"/>
  <c r="CF552" i="15" s="1"/>
  <c r="BV192" i="2"/>
  <c r="CF551" i="15" s="1"/>
  <c r="BV191" i="2"/>
  <c r="CF550" i="15" s="1"/>
  <c r="BV190" i="2"/>
  <c r="CF549" i="15" s="1"/>
  <c r="BV189" i="2"/>
  <c r="CF548" i="15" s="1"/>
  <c r="BV188" i="2"/>
  <c r="CF547" i="15" s="1"/>
  <c r="BV187" i="2"/>
  <c r="CF546" i="15" s="1"/>
  <c r="BV186" i="2"/>
  <c r="CF545" i="15" s="1"/>
  <c r="BV185" i="2"/>
  <c r="CF544" i="15" s="1"/>
  <c r="BV184" i="2"/>
  <c r="CF543" i="15" s="1"/>
  <c r="BV183" i="2"/>
  <c r="CF542" i="15" s="1"/>
  <c r="BV182" i="2"/>
  <c r="CF541" i="15" s="1"/>
  <c r="BV181" i="2"/>
  <c r="CF540" i="15" s="1"/>
  <c r="BV180" i="2"/>
  <c r="CF539" i="15" s="1"/>
  <c r="BV179" i="2"/>
  <c r="CF538" i="15" s="1"/>
  <c r="BV178" i="2"/>
  <c r="CF537" i="15" s="1"/>
  <c r="BV177" i="2"/>
  <c r="CF536" i="15" s="1"/>
  <c r="BV176" i="2"/>
  <c r="CF535" i="15" s="1"/>
  <c r="BV175" i="2"/>
  <c r="CF534" i="15" s="1"/>
  <c r="BV174" i="2"/>
  <c r="CF533" i="15" s="1"/>
  <c r="BV173" i="2"/>
  <c r="CF532" i="15" s="1"/>
  <c r="BV172" i="2"/>
  <c r="CF531" i="15" s="1"/>
  <c r="BV171" i="2"/>
  <c r="CF530" i="15" s="1"/>
  <c r="BV170" i="2"/>
  <c r="CF529" i="15" s="1"/>
  <c r="BV169" i="2"/>
  <c r="CF528" i="15" s="1"/>
  <c r="BV168" i="2"/>
  <c r="CF527" i="15" s="1"/>
  <c r="BV167" i="2"/>
  <c r="CF526" i="15" s="1"/>
  <c r="BV166" i="2"/>
  <c r="CF525" i="15" s="1"/>
  <c r="BV165" i="2"/>
  <c r="BV196" s="1"/>
  <c r="BU157"/>
  <c r="BT157"/>
  <c r="BS157"/>
  <c r="BR157"/>
  <c r="BQ157"/>
  <c r="BP157"/>
  <c r="BO157"/>
  <c r="BV155"/>
  <c r="CF523" i="15" s="1"/>
  <c r="BV154" i="2"/>
  <c r="CF522" i="15" s="1"/>
  <c r="BV153" i="2"/>
  <c r="CF521" i="15" s="1"/>
  <c r="BV152" i="2"/>
  <c r="CF520" i="15" s="1"/>
  <c r="BV151" i="2"/>
  <c r="CF519" i="15" s="1"/>
  <c r="BV150" i="2"/>
  <c r="CF518" i="15" s="1"/>
  <c r="BV149" i="2"/>
  <c r="CF517" i="15" s="1"/>
  <c r="BV148" i="2"/>
  <c r="CF516" i="15" s="1"/>
  <c r="BV147" i="2"/>
  <c r="CF515" i="15" s="1"/>
  <c r="BV146" i="2"/>
  <c r="CF514" i="15" s="1"/>
  <c r="BV145" i="2"/>
  <c r="CF513" i="15" s="1"/>
  <c r="BV144" i="2"/>
  <c r="CF512" i="15" s="1"/>
  <c r="BV143" i="2"/>
  <c r="CF511" i="15" s="1"/>
  <c r="BV142" i="2"/>
  <c r="CF510" i="15" s="1"/>
  <c r="BV141" i="2"/>
  <c r="CF509" i="15" s="1"/>
  <c r="BV140" i="2"/>
  <c r="CF508" i="15" s="1"/>
  <c r="BV139" i="2"/>
  <c r="CF507" i="15" s="1"/>
  <c r="BV138" i="2"/>
  <c r="CF506" i="15" s="1"/>
  <c r="BV137" i="2"/>
  <c r="CF505" i="15" s="1"/>
  <c r="BV136" i="2"/>
  <c r="CF504" i="15" s="1"/>
  <c r="BV135" i="2"/>
  <c r="CF503" i="15" s="1"/>
  <c r="BV134" i="2"/>
  <c r="CF502" i="15" s="1"/>
  <c r="BV133" i="2"/>
  <c r="CF501" i="15" s="1"/>
  <c r="BV132" i="2"/>
  <c r="CF500" i="15" s="1"/>
  <c r="BV131" i="2"/>
  <c r="CF499" i="15" s="1"/>
  <c r="BV130" i="2"/>
  <c r="CF498" i="15" s="1"/>
  <c r="BV129" i="2"/>
  <c r="CF497" i="15" s="1"/>
  <c r="BV128" i="2"/>
  <c r="CF496" i="15" s="1"/>
  <c r="BV127" i="2"/>
  <c r="CF495" i="15" s="1"/>
  <c r="BV126" i="2"/>
  <c r="BV157" s="1"/>
  <c r="BU118"/>
  <c r="BT118"/>
  <c r="BS118"/>
  <c r="BR118"/>
  <c r="BQ118"/>
  <c r="BP118"/>
  <c r="BO118"/>
  <c r="BV116"/>
  <c r="CF493" i="15" s="1"/>
  <c r="BV115" i="2"/>
  <c r="CF492" i="15" s="1"/>
  <c r="BV114" i="2"/>
  <c r="CF491" i="15" s="1"/>
  <c r="BV113" i="2"/>
  <c r="CF490" i="15" s="1"/>
  <c r="BV112" i="2"/>
  <c r="CF489" i="15" s="1"/>
  <c r="BV111" i="2"/>
  <c r="CF488" i="15" s="1"/>
  <c r="BV110" i="2"/>
  <c r="CF487" i="15" s="1"/>
  <c r="BV109" i="2"/>
  <c r="CF486" i="15" s="1"/>
  <c r="BV108" i="2"/>
  <c r="CF485" i="15" s="1"/>
  <c r="BV107" i="2"/>
  <c r="CF484" i="15" s="1"/>
  <c r="BV106" i="2"/>
  <c r="CF483" i="15" s="1"/>
  <c r="BV105" i="2"/>
  <c r="CF482" i="15" s="1"/>
  <c r="BV104" i="2"/>
  <c r="CF481" i="15" s="1"/>
  <c r="BV103" i="2"/>
  <c r="CF480" i="15" s="1"/>
  <c r="BV102" i="2"/>
  <c r="CF479" i="15" s="1"/>
  <c r="BV101" i="2"/>
  <c r="CF478" i="15" s="1"/>
  <c r="BV100" i="2"/>
  <c r="CF477" i="15" s="1"/>
  <c r="BV99" i="2"/>
  <c r="CF476" i="15" s="1"/>
  <c r="BV98" i="2"/>
  <c r="CF475" i="15" s="1"/>
  <c r="BV97" i="2"/>
  <c r="CF474" i="15" s="1"/>
  <c r="BV96" i="2"/>
  <c r="CF473" i="15" s="1"/>
  <c r="BV95" i="2"/>
  <c r="CF472" i="15" s="1"/>
  <c r="BV94" i="2"/>
  <c r="CF471" i="15" s="1"/>
  <c r="BV93" i="2"/>
  <c r="CF470" i="15" s="1"/>
  <c r="BV92" i="2"/>
  <c r="CF469" i="15" s="1"/>
  <c r="BV91" i="2"/>
  <c r="CF468" i="15" s="1"/>
  <c r="BV90" i="2"/>
  <c r="CF467" i="15" s="1"/>
  <c r="BV89" i="2"/>
  <c r="CF466" i="15" s="1"/>
  <c r="BV88" i="2"/>
  <c r="CF465" i="15" s="1"/>
  <c r="BV87" i="2"/>
  <c r="BU79"/>
  <c r="BT79"/>
  <c r="BS79"/>
  <c r="BR79"/>
  <c r="BQ79"/>
  <c r="BP79"/>
  <c r="BO79"/>
  <c r="BV77"/>
  <c r="CF463" i="15" s="1"/>
  <c r="BV76" i="2"/>
  <c r="CF462" i="15" s="1"/>
  <c r="BV75" i="2"/>
  <c r="CF461" i="15" s="1"/>
  <c r="BV74" i="2"/>
  <c r="CF460" i="15" s="1"/>
  <c r="BV73" i="2"/>
  <c r="CF459" i="15" s="1"/>
  <c r="BV72" i="2"/>
  <c r="CF458" i="15" s="1"/>
  <c r="BV71" i="2"/>
  <c r="CF457" i="15" s="1"/>
  <c r="BV70" i="2"/>
  <c r="CF456" i="15" s="1"/>
  <c r="BV69" i="2"/>
  <c r="CF455" i="15" s="1"/>
  <c r="BV68" i="2"/>
  <c r="CF454" i="15" s="1"/>
  <c r="BV67" i="2"/>
  <c r="CF453" i="15" s="1"/>
  <c r="BV66" i="2"/>
  <c r="CF452" i="15" s="1"/>
  <c r="BV65" i="2"/>
  <c r="CF451" i="15" s="1"/>
  <c r="BV64" i="2"/>
  <c r="CF450" i="15" s="1"/>
  <c r="BV63" i="2"/>
  <c r="CF449" i="15" s="1"/>
  <c r="BV62" i="2"/>
  <c r="CF448" i="15" s="1"/>
  <c r="BV61" i="2"/>
  <c r="CF447" i="15" s="1"/>
  <c r="BV60" i="2"/>
  <c r="CF446" i="15" s="1"/>
  <c r="BV59" i="2"/>
  <c r="CF445" i="15" s="1"/>
  <c r="BV58" i="2"/>
  <c r="CF444" i="15" s="1"/>
  <c r="BV57" i="2"/>
  <c r="CF443" i="15" s="1"/>
  <c r="BV56" i="2"/>
  <c r="CF442" i="15" s="1"/>
  <c r="BV55" i="2"/>
  <c r="CF441" i="15" s="1"/>
  <c r="BV54" i="2"/>
  <c r="CF440" i="15" s="1"/>
  <c r="BV53" i="2"/>
  <c r="CF439" i="15" s="1"/>
  <c r="BV52" i="2"/>
  <c r="CF438" i="15" s="1"/>
  <c r="BV51" i="2"/>
  <c r="CF437" i="15" s="1"/>
  <c r="BV50" i="2"/>
  <c r="CF436" i="15" s="1"/>
  <c r="BV49" i="2"/>
  <c r="CF435" i="15" s="1"/>
  <c r="BV48" i="2"/>
  <c r="BU40"/>
  <c r="BT40"/>
  <c r="BS40"/>
  <c r="BR40"/>
  <c r="BQ40"/>
  <c r="BP40"/>
  <c r="BO40"/>
  <c r="BV38"/>
  <c r="CF433" i="15" s="1"/>
  <c r="BV37" i="2"/>
  <c r="CF432" i="15" s="1"/>
  <c r="BV36" i="2"/>
  <c r="CF431" i="15" s="1"/>
  <c r="BV35" i="2"/>
  <c r="CF430" i="15" s="1"/>
  <c r="BV34" i="2"/>
  <c r="CF429" i="15" s="1"/>
  <c r="BV33" i="2"/>
  <c r="CF428" i="15" s="1"/>
  <c r="BV32" i="2"/>
  <c r="CF427" i="15" s="1"/>
  <c r="BV31" i="2"/>
  <c r="CF426" i="15" s="1"/>
  <c r="BV30" i="2"/>
  <c r="CF425" i="15" s="1"/>
  <c r="BV29" i="2"/>
  <c r="CF424" i="15" s="1"/>
  <c r="BV28" i="2"/>
  <c r="CF423" i="15" s="1"/>
  <c r="BV27" i="2"/>
  <c r="CF422" i="15" s="1"/>
  <c r="BV26" i="2"/>
  <c r="CF421" i="15" s="1"/>
  <c r="BV25" i="2"/>
  <c r="CF420" i="15" s="1"/>
  <c r="BV24" i="2"/>
  <c r="CF419" i="15" s="1"/>
  <c r="BV23" i="2"/>
  <c r="CF418" i="15" s="1"/>
  <c r="BV22" i="2"/>
  <c r="CF417" i="15" s="1"/>
  <c r="BV21" i="2"/>
  <c r="CF416" i="15" s="1"/>
  <c r="BV20" i="2"/>
  <c r="CF415" i="15" s="1"/>
  <c r="BV19" i="2"/>
  <c r="CF414" i="15" s="1"/>
  <c r="BV18" i="2"/>
  <c r="CF413" i="15" s="1"/>
  <c r="BV17" i="2"/>
  <c r="CF412" i="15" s="1"/>
  <c r="BV16" i="2"/>
  <c r="CF411" i="15" s="1"/>
  <c r="BV15" i="2"/>
  <c r="CF410" i="15" s="1"/>
  <c r="BV14" i="2"/>
  <c r="CF409" i="15" s="1"/>
  <c r="BV13" i="2"/>
  <c r="CF408" i="15" s="1"/>
  <c r="BV12" i="2"/>
  <c r="CF407" i="15" s="1"/>
  <c r="BV11" i="2"/>
  <c r="CF406" i="15" s="1"/>
  <c r="BV10" i="2"/>
  <c r="CF405" i="15" s="1"/>
  <c r="BV9" i="2"/>
  <c r="BQ705" i="15"/>
  <c r="BR705"/>
  <c r="BS705"/>
  <c r="BT705"/>
  <c r="BU705"/>
  <c r="BV705"/>
  <c r="BW705"/>
  <c r="BQ706"/>
  <c r="BR706"/>
  <c r="BS706"/>
  <c r="BT706"/>
  <c r="BU706"/>
  <c r="BV706"/>
  <c r="BW706"/>
  <c r="BQ707"/>
  <c r="BR707"/>
  <c r="BS707"/>
  <c r="BT707"/>
  <c r="BU707"/>
  <c r="BV707"/>
  <c r="BW707"/>
  <c r="BQ708"/>
  <c r="BR708"/>
  <c r="BS708"/>
  <c r="BT708"/>
  <c r="BU708"/>
  <c r="BV708"/>
  <c r="BW708"/>
  <c r="BQ709"/>
  <c r="BR709"/>
  <c r="BS709"/>
  <c r="BT709"/>
  <c r="BU709"/>
  <c r="BV709"/>
  <c r="BW709"/>
  <c r="BQ710"/>
  <c r="BR710"/>
  <c r="BS710"/>
  <c r="BT710"/>
  <c r="BU710"/>
  <c r="BV710"/>
  <c r="BW710"/>
  <c r="BQ711"/>
  <c r="BR711"/>
  <c r="BS711"/>
  <c r="BT711"/>
  <c r="BU711"/>
  <c r="BV711"/>
  <c r="BW711"/>
  <c r="BQ712"/>
  <c r="BR712"/>
  <c r="BS712"/>
  <c r="BT712"/>
  <c r="BU712"/>
  <c r="BV712"/>
  <c r="BW712"/>
  <c r="BQ713"/>
  <c r="BR713"/>
  <c r="BS713"/>
  <c r="BT713"/>
  <c r="BU713"/>
  <c r="BV713"/>
  <c r="BW713"/>
  <c r="BQ714"/>
  <c r="BR714"/>
  <c r="BS714"/>
  <c r="BT714"/>
  <c r="BU714"/>
  <c r="BV714"/>
  <c r="BW714"/>
  <c r="BQ715"/>
  <c r="BR715"/>
  <c r="BS715"/>
  <c r="BT715"/>
  <c r="BU715"/>
  <c r="BV715"/>
  <c r="BW715"/>
  <c r="BQ716"/>
  <c r="BR716"/>
  <c r="BS716"/>
  <c r="BT716"/>
  <c r="BU716"/>
  <c r="BV716"/>
  <c r="BW716"/>
  <c r="BQ717"/>
  <c r="BR717"/>
  <c r="BS717"/>
  <c r="BT717"/>
  <c r="BU717"/>
  <c r="BV717"/>
  <c r="BW717"/>
  <c r="BQ718"/>
  <c r="BR718"/>
  <c r="BS718"/>
  <c r="BT718"/>
  <c r="BU718"/>
  <c r="BV718"/>
  <c r="BW718"/>
  <c r="BQ719"/>
  <c r="BR719"/>
  <c r="BS719"/>
  <c r="BT719"/>
  <c r="BU719"/>
  <c r="BV719"/>
  <c r="BW719"/>
  <c r="BQ720"/>
  <c r="BR720"/>
  <c r="BS720"/>
  <c r="BT720"/>
  <c r="BU720"/>
  <c r="BV720"/>
  <c r="BW720"/>
  <c r="BQ721"/>
  <c r="BR721"/>
  <c r="BS721"/>
  <c r="BT721"/>
  <c r="BU721"/>
  <c r="BV721"/>
  <c r="BW721"/>
  <c r="BQ722"/>
  <c r="BR722"/>
  <c r="BS722"/>
  <c r="BT722"/>
  <c r="BU722"/>
  <c r="BV722"/>
  <c r="BW722"/>
  <c r="BQ723"/>
  <c r="BR723"/>
  <c r="BS723"/>
  <c r="BT723"/>
  <c r="BU723"/>
  <c r="BV723"/>
  <c r="BW723"/>
  <c r="BQ724"/>
  <c r="BR724"/>
  <c r="BS724"/>
  <c r="BT724"/>
  <c r="BU724"/>
  <c r="BV724"/>
  <c r="BW724"/>
  <c r="BQ725"/>
  <c r="BR725"/>
  <c r="BS725"/>
  <c r="BT725"/>
  <c r="BU725"/>
  <c r="BV725"/>
  <c r="BW725"/>
  <c r="BQ726"/>
  <c r="BR726"/>
  <c r="BS726"/>
  <c r="BT726"/>
  <c r="BU726"/>
  <c r="BV726"/>
  <c r="BW726"/>
  <c r="BQ727"/>
  <c r="BR727"/>
  <c r="BS727"/>
  <c r="BT727"/>
  <c r="BU727"/>
  <c r="BV727"/>
  <c r="BW727"/>
  <c r="BQ728"/>
  <c r="BR728"/>
  <c r="BS728"/>
  <c r="BT728"/>
  <c r="BU728"/>
  <c r="BV728"/>
  <c r="BW728"/>
  <c r="BQ729"/>
  <c r="BR729"/>
  <c r="BS729"/>
  <c r="BT729"/>
  <c r="BU729"/>
  <c r="BV729"/>
  <c r="BW729"/>
  <c r="BQ730"/>
  <c r="BR730"/>
  <c r="BS730"/>
  <c r="BT730"/>
  <c r="BU730"/>
  <c r="BV730"/>
  <c r="BW730"/>
  <c r="BQ731"/>
  <c r="BR731"/>
  <c r="BS731"/>
  <c r="BT731"/>
  <c r="BU731"/>
  <c r="BV731"/>
  <c r="BW731"/>
  <c r="BQ732"/>
  <c r="BR732"/>
  <c r="BS732"/>
  <c r="BT732"/>
  <c r="BU732"/>
  <c r="BV732"/>
  <c r="BW732"/>
  <c r="BQ733"/>
  <c r="BR733"/>
  <c r="BS733"/>
  <c r="BT733"/>
  <c r="BU733"/>
  <c r="BV733"/>
  <c r="BW733"/>
  <c r="BR704"/>
  <c r="BS704"/>
  <c r="BT704"/>
  <c r="BU704"/>
  <c r="BV704"/>
  <c r="BW704"/>
  <c r="BQ704"/>
  <c r="BQ675"/>
  <c r="BR675"/>
  <c r="BS675"/>
  <c r="BT675"/>
  <c r="BU675"/>
  <c r="BV675"/>
  <c r="BW675"/>
  <c r="BQ676"/>
  <c r="BR676"/>
  <c r="BS676"/>
  <c r="BT676"/>
  <c r="BU676"/>
  <c r="BV676"/>
  <c r="BW676"/>
  <c r="BQ677"/>
  <c r="BR677"/>
  <c r="BS677"/>
  <c r="BT677"/>
  <c r="BU677"/>
  <c r="BV677"/>
  <c r="BW677"/>
  <c r="BQ678"/>
  <c r="BR678"/>
  <c r="BS678"/>
  <c r="BT678"/>
  <c r="BU678"/>
  <c r="BV678"/>
  <c r="BW678"/>
  <c r="BQ679"/>
  <c r="BR679"/>
  <c r="BS679"/>
  <c r="BT679"/>
  <c r="BU679"/>
  <c r="BV679"/>
  <c r="BW679"/>
  <c r="BQ680"/>
  <c r="BR680"/>
  <c r="BS680"/>
  <c r="BT680"/>
  <c r="BU680"/>
  <c r="BV680"/>
  <c r="BW680"/>
  <c r="BQ681"/>
  <c r="BR681"/>
  <c r="BS681"/>
  <c r="BT681"/>
  <c r="BU681"/>
  <c r="BV681"/>
  <c r="BW681"/>
  <c r="BQ682"/>
  <c r="BR682"/>
  <c r="BS682"/>
  <c r="BT682"/>
  <c r="BU682"/>
  <c r="BV682"/>
  <c r="BW682"/>
  <c r="BQ683"/>
  <c r="BR683"/>
  <c r="BS683"/>
  <c r="BT683"/>
  <c r="BU683"/>
  <c r="BV683"/>
  <c r="BW683"/>
  <c r="BQ684"/>
  <c r="BR684"/>
  <c r="BS684"/>
  <c r="BT684"/>
  <c r="BU684"/>
  <c r="BV684"/>
  <c r="BW684"/>
  <c r="BQ685"/>
  <c r="BR685"/>
  <c r="BS685"/>
  <c r="BT685"/>
  <c r="BU685"/>
  <c r="BV685"/>
  <c r="BW685"/>
  <c r="BQ686"/>
  <c r="BR686"/>
  <c r="BS686"/>
  <c r="BT686"/>
  <c r="BU686"/>
  <c r="BV686"/>
  <c r="BW686"/>
  <c r="BQ687"/>
  <c r="BR687"/>
  <c r="BS687"/>
  <c r="BT687"/>
  <c r="BU687"/>
  <c r="BV687"/>
  <c r="BW687"/>
  <c r="BQ688"/>
  <c r="BR688"/>
  <c r="BS688"/>
  <c r="BT688"/>
  <c r="BU688"/>
  <c r="BV688"/>
  <c r="BW688"/>
  <c r="BQ689"/>
  <c r="BR689"/>
  <c r="BS689"/>
  <c r="BT689"/>
  <c r="BU689"/>
  <c r="BV689"/>
  <c r="BW689"/>
  <c r="BQ690"/>
  <c r="BR690"/>
  <c r="BS690"/>
  <c r="BT690"/>
  <c r="BU690"/>
  <c r="BV690"/>
  <c r="BW690"/>
  <c r="BQ691"/>
  <c r="BR691"/>
  <c r="BS691"/>
  <c r="BT691"/>
  <c r="BU691"/>
  <c r="BV691"/>
  <c r="BW691"/>
  <c r="BQ692"/>
  <c r="BR692"/>
  <c r="BS692"/>
  <c r="BT692"/>
  <c r="BU692"/>
  <c r="BV692"/>
  <c r="BW692"/>
  <c r="BQ693"/>
  <c r="BR693"/>
  <c r="BS693"/>
  <c r="BT693"/>
  <c r="BU693"/>
  <c r="BV693"/>
  <c r="BW693"/>
  <c r="BQ694"/>
  <c r="BR694"/>
  <c r="BS694"/>
  <c r="BT694"/>
  <c r="BU694"/>
  <c r="BV694"/>
  <c r="BW694"/>
  <c r="BQ695"/>
  <c r="BR695"/>
  <c r="BS695"/>
  <c r="BT695"/>
  <c r="BU695"/>
  <c r="BV695"/>
  <c r="BW695"/>
  <c r="BQ696"/>
  <c r="BR696"/>
  <c r="BS696"/>
  <c r="BT696"/>
  <c r="BU696"/>
  <c r="BV696"/>
  <c r="BW696"/>
  <c r="BQ697"/>
  <c r="BR697"/>
  <c r="BS697"/>
  <c r="BT697"/>
  <c r="BU697"/>
  <c r="BV697"/>
  <c r="BW697"/>
  <c r="BQ698"/>
  <c r="BR698"/>
  <c r="BS698"/>
  <c r="BT698"/>
  <c r="BU698"/>
  <c r="BV698"/>
  <c r="BW698"/>
  <c r="BQ699"/>
  <c r="BR699"/>
  <c r="BS699"/>
  <c r="BT699"/>
  <c r="BU699"/>
  <c r="BV699"/>
  <c r="BW699"/>
  <c r="BQ700"/>
  <c r="BR700"/>
  <c r="BS700"/>
  <c r="BT700"/>
  <c r="BU700"/>
  <c r="BV700"/>
  <c r="BW700"/>
  <c r="BQ701"/>
  <c r="BR701"/>
  <c r="BS701"/>
  <c r="BT701"/>
  <c r="BU701"/>
  <c r="BV701"/>
  <c r="BW701"/>
  <c r="BQ702"/>
  <c r="BR702"/>
  <c r="BS702"/>
  <c r="BT702"/>
  <c r="BU702"/>
  <c r="BV702"/>
  <c r="BW702"/>
  <c r="BQ703"/>
  <c r="BR703"/>
  <c r="BS703"/>
  <c r="BT703"/>
  <c r="BU703"/>
  <c r="BV703"/>
  <c r="BW703"/>
  <c r="BR674"/>
  <c r="BS674"/>
  <c r="BT674"/>
  <c r="BU674"/>
  <c r="BV674"/>
  <c r="BW674"/>
  <c r="BQ674"/>
  <c r="BQ645"/>
  <c r="BR645"/>
  <c r="BS645"/>
  <c r="BT645"/>
  <c r="BU645"/>
  <c r="BV645"/>
  <c r="BW645"/>
  <c r="BQ646"/>
  <c r="BR646"/>
  <c r="BS646"/>
  <c r="BT646"/>
  <c r="BU646"/>
  <c r="BV646"/>
  <c r="BW646"/>
  <c r="BQ647"/>
  <c r="BR647"/>
  <c r="BS647"/>
  <c r="BT647"/>
  <c r="BU647"/>
  <c r="BV647"/>
  <c r="BW647"/>
  <c r="BQ648"/>
  <c r="BR648"/>
  <c r="BS648"/>
  <c r="BT648"/>
  <c r="BU648"/>
  <c r="BV648"/>
  <c r="BW648"/>
  <c r="BQ649"/>
  <c r="BR649"/>
  <c r="BS649"/>
  <c r="BT649"/>
  <c r="BU649"/>
  <c r="BV649"/>
  <c r="BW649"/>
  <c r="BQ650"/>
  <c r="BR650"/>
  <c r="BS650"/>
  <c r="BT650"/>
  <c r="BU650"/>
  <c r="BV650"/>
  <c r="BW650"/>
  <c r="BQ651"/>
  <c r="BR651"/>
  <c r="BS651"/>
  <c r="BT651"/>
  <c r="BU651"/>
  <c r="BV651"/>
  <c r="BW651"/>
  <c r="BQ652"/>
  <c r="BR652"/>
  <c r="BS652"/>
  <c r="BT652"/>
  <c r="BU652"/>
  <c r="BV652"/>
  <c r="BW652"/>
  <c r="BQ653"/>
  <c r="BR653"/>
  <c r="BS653"/>
  <c r="BT653"/>
  <c r="BU653"/>
  <c r="BV653"/>
  <c r="BW653"/>
  <c r="BQ654"/>
  <c r="BR654"/>
  <c r="BS654"/>
  <c r="BT654"/>
  <c r="BU654"/>
  <c r="BV654"/>
  <c r="BW654"/>
  <c r="BQ655"/>
  <c r="BR655"/>
  <c r="BS655"/>
  <c r="BT655"/>
  <c r="BU655"/>
  <c r="BV655"/>
  <c r="BW655"/>
  <c r="BQ656"/>
  <c r="BR656"/>
  <c r="BS656"/>
  <c r="BT656"/>
  <c r="BU656"/>
  <c r="BV656"/>
  <c r="BW656"/>
  <c r="BQ657"/>
  <c r="BR657"/>
  <c r="BS657"/>
  <c r="BT657"/>
  <c r="BU657"/>
  <c r="BV657"/>
  <c r="BW657"/>
  <c r="BQ658"/>
  <c r="BR658"/>
  <c r="BS658"/>
  <c r="BT658"/>
  <c r="BU658"/>
  <c r="BV658"/>
  <c r="BW658"/>
  <c r="BQ659"/>
  <c r="BR659"/>
  <c r="BS659"/>
  <c r="BT659"/>
  <c r="BU659"/>
  <c r="BV659"/>
  <c r="BW659"/>
  <c r="BQ660"/>
  <c r="BR660"/>
  <c r="BS660"/>
  <c r="BT660"/>
  <c r="BU660"/>
  <c r="BV660"/>
  <c r="BW660"/>
  <c r="BQ661"/>
  <c r="BR661"/>
  <c r="BS661"/>
  <c r="BT661"/>
  <c r="BU661"/>
  <c r="BV661"/>
  <c r="BW661"/>
  <c r="BQ662"/>
  <c r="BR662"/>
  <c r="BS662"/>
  <c r="BT662"/>
  <c r="BU662"/>
  <c r="BV662"/>
  <c r="BW662"/>
  <c r="BQ663"/>
  <c r="BR663"/>
  <c r="BS663"/>
  <c r="BT663"/>
  <c r="BU663"/>
  <c r="BV663"/>
  <c r="BW663"/>
  <c r="BQ664"/>
  <c r="BR664"/>
  <c r="BS664"/>
  <c r="BT664"/>
  <c r="BU664"/>
  <c r="BV664"/>
  <c r="BW664"/>
  <c r="BQ665"/>
  <c r="BR665"/>
  <c r="BS665"/>
  <c r="BT665"/>
  <c r="BU665"/>
  <c r="BV665"/>
  <c r="BW665"/>
  <c r="BQ666"/>
  <c r="BR666"/>
  <c r="BS666"/>
  <c r="BT666"/>
  <c r="BU666"/>
  <c r="BV666"/>
  <c r="BW666"/>
  <c r="BQ667"/>
  <c r="BR667"/>
  <c r="BS667"/>
  <c r="BT667"/>
  <c r="BU667"/>
  <c r="BV667"/>
  <c r="BW667"/>
  <c r="BQ668"/>
  <c r="BR668"/>
  <c r="BS668"/>
  <c r="BT668"/>
  <c r="BU668"/>
  <c r="BV668"/>
  <c r="BW668"/>
  <c r="BQ669"/>
  <c r="BR669"/>
  <c r="BS669"/>
  <c r="BT669"/>
  <c r="BU669"/>
  <c r="BV669"/>
  <c r="BW669"/>
  <c r="BQ670"/>
  <c r="BR670"/>
  <c r="BS670"/>
  <c r="BT670"/>
  <c r="BU670"/>
  <c r="BV670"/>
  <c r="BW670"/>
  <c r="BQ671"/>
  <c r="BR671"/>
  <c r="BS671"/>
  <c r="BT671"/>
  <c r="BU671"/>
  <c r="BV671"/>
  <c r="BW671"/>
  <c r="BQ672"/>
  <c r="BR672"/>
  <c r="BS672"/>
  <c r="BT672"/>
  <c r="BU672"/>
  <c r="BV672"/>
  <c r="BW672"/>
  <c r="BQ673"/>
  <c r="BR673"/>
  <c r="BS673"/>
  <c r="BT673"/>
  <c r="BU673"/>
  <c r="BV673"/>
  <c r="BW673"/>
  <c r="BR644"/>
  <c r="BS644"/>
  <c r="BT644"/>
  <c r="BU644"/>
  <c r="BV644"/>
  <c r="BW644"/>
  <c r="BQ644"/>
  <c r="BQ615"/>
  <c r="BR615"/>
  <c r="BS615"/>
  <c r="BT615"/>
  <c r="BU615"/>
  <c r="BV615"/>
  <c r="BW615"/>
  <c r="BQ616"/>
  <c r="BR616"/>
  <c r="BS616"/>
  <c r="BT616"/>
  <c r="BU616"/>
  <c r="BV616"/>
  <c r="BW616"/>
  <c r="BQ617"/>
  <c r="BR617"/>
  <c r="BS617"/>
  <c r="BT617"/>
  <c r="BU617"/>
  <c r="BV617"/>
  <c r="BW617"/>
  <c r="BQ618"/>
  <c r="BR618"/>
  <c r="BS618"/>
  <c r="BT618"/>
  <c r="BU618"/>
  <c r="BV618"/>
  <c r="BW618"/>
  <c r="BQ619"/>
  <c r="BR619"/>
  <c r="BS619"/>
  <c r="BT619"/>
  <c r="BU619"/>
  <c r="BV619"/>
  <c r="BW619"/>
  <c r="BQ620"/>
  <c r="BR620"/>
  <c r="BS620"/>
  <c r="BT620"/>
  <c r="BU620"/>
  <c r="BV620"/>
  <c r="BW620"/>
  <c r="BQ621"/>
  <c r="BR621"/>
  <c r="BS621"/>
  <c r="BT621"/>
  <c r="BU621"/>
  <c r="BV621"/>
  <c r="BW621"/>
  <c r="BQ622"/>
  <c r="BR622"/>
  <c r="BS622"/>
  <c r="BT622"/>
  <c r="BU622"/>
  <c r="BV622"/>
  <c r="BW622"/>
  <c r="BQ623"/>
  <c r="BR623"/>
  <c r="BS623"/>
  <c r="BT623"/>
  <c r="BU623"/>
  <c r="BV623"/>
  <c r="BW623"/>
  <c r="BQ624"/>
  <c r="BR624"/>
  <c r="BS624"/>
  <c r="BT624"/>
  <c r="BU624"/>
  <c r="BV624"/>
  <c r="BW624"/>
  <c r="BQ625"/>
  <c r="BR625"/>
  <c r="BS625"/>
  <c r="BT625"/>
  <c r="BU625"/>
  <c r="BV625"/>
  <c r="BW625"/>
  <c r="BQ626"/>
  <c r="BR626"/>
  <c r="BS626"/>
  <c r="BT626"/>
  <c r="BU626"/>
  <c r="BV626"/>
  <c r="BW626"/>
  <c r="BQ627"/>
  <c r="BR627"/>
  <c r="BS627"/>
  <c r="BT627"/>
  <c r="BU627"/>
  <c r="BV627"/>
  <c r="BW627"/>
  <c r="BQ628"/>
  <c r="BR628"/>
  <c r="BS628"/>
  <c r="BT628"/>
  <c r="BU628"/>
  <c r="BV628"/>
  <c r="BW628"/>
  <c r="BQ629"/>
  <c r="BR629"/>
  <c r="BS629"/>
  <c r="BT629"/>
  <c r="BU629"/>
  <c r="BV629"/>
  <c r="BW629"/>
  <c r="BQ630"/>
  <c r="BR630"/>
  <c r="BS630"/>
  <c r="BT630"/>
  <c r="BU630"/>
  <c r="BV630"/>
  <c r="BW630"/>
  <c r="BQ631"/>
  <c r="BR631"/>
  <c r="BS631"/>
  <c r="BT631"/>
  <c r="BU631"/>
  <c r="BV631"/>
  <c r="BW631"/>
  <c r="BQ632"/>
  <c r="BR632"/>
  <c r="BS632"/>
  <c r="BT632"/>
  <c r="BU632"/>
  <c r="BV632"/>
  <c r="BW632"/>
  <c r="BQ633"/>
  <c r="BR633"/>
  <c r="BS633"/>
  <c r="BT633"/>
  <c r="BU633"/>
  <c r="BV633"/>
  <c r="BW633"/>
  <c r="BQ634"/>
  <c r="BR634"/>
  <c r="BS634"/>
  <c r="BT634"/>
  <c r="BU634"/>
  <c r="BV634"/>
  <c r="BW634"/>
  <c r="BQ635"/>
  <c r="BR635"/>
  <c r="BS635"/>
  <c r="BT635"/>
  <c r="BU635"/>
  <c r="BV635"/>
  <c r="BW635"/>
  <c r="BQ636"/>
  <c r="BR636"/>
  <c r="BS636"/>
  <c r="BT636"/>
  <c r="BU636"/>
  <c r="BV636"/>
  <c r="BW636"/>
  <c r="BQ637"/>
  <c r="BR637"/>
  <c r="BS637"/>
  <c r="BT637"/>
  <c r="BU637"/>
  <c r="BV637"/>
  <c r="BW637"/>
  <c r="BQ638"/>
  <c r="BR638"/>
  <c r="BS638"/>
  <c r="BT638"/>
  <c r="BU638"/>
  <c r="BV638"/>
  <c r="BW638"/>
  <c r="BQ639"/>
  <c r="BR639"/>
  <c r="BS639"/>
  <c r="BT639"/>
  <c r="BU639"/>
  <c r="BV639"/>
  <c r="BW639"/>
  <c r="BQ640"/>
  <c r="BR640"/>
  <c r="BS640"/>
  <c r="BT640"/>
  <c r="BU640"/>
  <c r="BV640"/>
  <c r="BW640"/>
  <c r="BQ641"/>
  <c r="BR641"/>
  <c r="BS641"/>
  <c r="BT641"/>
  <c r="BU641"/>
  <c r="BV641"/>
  <c r="BW641"/>
  <c r="BQ642"/>
  <c r="BR642"/>
  <c r="BS642"/>
  <c r="BT642"/>
  <c r="BU642"/>
  <c r="BV642"/>
  <c r="BW642"/>
  <c r="BQ643"/>
  <c r="BR643"/>
  <c r="BS643"/>
  <c r="BT643"/>
  <c r="BU643"/>
  <c r="BV643"/>
  <c r="BW643"/>
  <c r="BR614"/>
  <c r="BS614"/>
  <c r="BT614"/>
  <c r="BU614"/>
  <c r="BV614"/>
  <c r="BW614"/>
  <c r="BQ614"/>
  <c r="BQ585"/>
  <c r="BR585"/>
  <c r="BS585"/>
  <c r="BT585"/>
  <c r="BU585"/>
  <c r="BV585"/>
  <c r="BW585"/>
  <c r="BQ586"/>
  <c r="BR586"/>
  <c r="BS586"/>
  <c r="BT586"/>
  <c r="BU586"/>
  <c r="BV586"/>
  <c r="BW586"/>
  <c r="BQ587"/>
  <c r="BR587"/>
  <c r="BS587"/>
  <c r="BT587"/>
  <c r="BU587"/>
  <c r="BV587"/>
  <c r="BW587"/>
  <c r="BQ588"/>
  <c r="BR588"/>
  <c r="BS588"/>
  <c r="BT588"/>
  <c r="BU588"/>
  <c r="BV588"/>
  <c r="BW588"/>
  <c r="BQ589"/>
  <c r="BR589"/>
  <c r="BS589"/>
  <c r="BT589"/>
  <c r="BU589"/>
  <c r="BV589"/>
  <c r="BW589"/>
  <c r="BQ590"/>
  <c r="BR590"/>
  <c r="BS590"/>
  <c r="BT590"/>
  <c r="BU590"/>
  <c r="BV590"/>
  <c r="BW590"/>
  <c r="BQ591"/>
  <c r="BR591"/>
  <c r="BS591"/>
  <c r="BT591"/>
  <c r="BU591"/>
  <c r="BV591"/>
  <c r="BW591"/>
  <c r="BQ592"/>
  <c r="BR592"/>
  <c r="BS592"/>
  <c r="BT592"/>
  <c r="BU592"/>
  <c r="BV592"/>
  <c r="BW592"/>
  <c r="BQ593"/>
  <c r="BR593"/>
  <c r="BS593"/>
  <c r="BT593"/>
  <c r="BU593"/>
  <c r="BV593"/>
  <c r="BW593"/>
  <c r="BQ594"/>
  <c r="BR594"/>
  <c r="BS594"/>
  <c r="BT594"/>
  <c r="BU594"/>
  <c r="BV594"/>
  <c r="BW594"/>
  <c r="BQ595"/>
  <c r="BR595"/>
  <c r="BS595"/>
  <c r="BT595"/>
  <c r="BU595"/>
  <c r="BV595"/>
  <c r="BW595"/>
  <c r="BQ596"/>
  <c r="BR596"/>
  <c r="BS596"/>
  <c r="BT596"/>
  <c r="BU596"/>
  <c r="BV596"/>
  <c r="BW596"/>
  <c r="BQ597"/>
  <c r="BR597"/>
  <c r="BS597"/>
  <c r="BT597"/>
  <c r="BU597"/>
  <c r="BV597"/>
  <c r="BW597"/>
  <c r="BQ598"/>
  <c r="BR598"/>
  <c r="BS598"/>
  <c r="BT598"/>
  <c r="BU598"/>
  <c r="BV598"/>
  <c r="BW598"/>
  <c r="BQ599"/>
  <c r="BR599"/>
  <c r="BS599"/>
  <c r="BT599"/>
  <c r="BU599"/>
  <c r="BV599"/>
  <c r="BW599"/>
  <c r="BQ600"/>
  <c r="BR600"/>
  <c r="BS600"/>
  <c r="BT600"/>
  <c r="BU600"/>
  <c r="BV600"/>
  <c r="BW600"/>
  <c r="BQ601"/>
  <c r="BR601"/>
  <c r="BS601"/>
  <c r="BT601"/>
  <c r="BU601"/>
  <c r="BV601"/>
  <c r="BW601"/>
  <c r="BQ602"/>
  <c r="BR602"/>
  <c r="BS602"/>
  <c r="BT602"/>
  <c r="BU602"/>
  <c r="BV602"/>
  <c r="BW602"/>
  <c r="BQ603"/>
  <c r="BR603"/>
  <c r="BS603"/>
  <c r="BT603"/>
  <c r="BU603"/>
  <c r="BV603"/>
  <c r="BW603"/>
  <c r="BQ604"/>
  <c r="BR604"/>
  <c r="BS604"/>
  <c r="BT604"/>
  <c r="BU604"/>
  <c r="BV604"/>
  <c r="BW604"/>
  <c r="BQ605"/>
  <c r="BR605"/>
  <c r="BS605"/>
  <c r="BT605"/>
  <c r="BU605"/>
  <c r="BV605"/>
  <c r="BW605"/>
  <c r="BQ606"/>
  <c r="BR606"/>
  <c r="BS606"/>
  <c r="BT606"/>
  <c r="BU606"/>
  <c r="BV606"/>
  <c r="BW606"/>
  <c r="BQ607"/>
  <c r="BR607"/>
  <c r="BS607"/>
  <c r="BT607"/>
  <c r="BU607"/>
  <c r="BV607"/>
  <c r="BW607"/>
  <c r="BQ608"/>
  <c r="BR608"/>
  <c r="BS608"/>
  <c r="BT608"/>
  <c r="BU608"/>
  <c r="BV608"/>
  <c r="BW608"/>
  <c r="BQ609"/>
  <c r="BR609"/>
  <c r="BS609"/>
  <c r="BT609"/>
  <c r="BU609"/>
  <c r="BV609"/>
  <c r="BW609"/>
  <c r="BQ610"/>
  <c r="BR610"/>
  <c r="BS610"/>
  <c r="BT610"/>
  <c r="BU610"/>
  <c r="BV610"/>
  <c r="BW610"/>
  <c r="BQ611"/>
  <c r="BR611"/>
  <c r="BS611"/>
  <c r="BT611"/>
  <c r="BU611"/>
  <c r="BV611"/>
  <c r="BW611"/>
  <c r="BQ612"/>
  <c r="BR612"/>
  <c r="BS612"/>
  <c r="BT612"/>
  <c r="BU612"/>
  <c r="BV612"/>
  <c r="BW612"/>
  <c r="BQ613"/>
  <c r="BR613"/>
  <c r="BS613"/>
  <c r="BT613"/>
  <c r="BU613"/>
  <c r="BV613"/>
  <c r="BW613"/>
  <c r="BR584"/>
  <c r="BS584"/>
  <c r="BT584"/>
  <c r="BU584"/>
  <c r="BV584"/>
  <c r="BW584"/>
  <c r="BQ584"/>
  <c r="BQ555"/>
  <c r="BR555"/>
  <c r="BS555"/>
  <c r="BT555"/>
  <c r="BU555"/>
  <c r="BV555"/>
  <c r="BW555"/>
  <c r="BQ556"/>
  <c r="BR556"/>
  <c r="BS556"/>
  <c r="BT556"/>
  <c r="BU556"/>
  <c r="BV556"/>
  <c r="BW556"/>
  <c r="BQ557"/>
  <c r="BR557"/>
  <c r="BS557"/>
  <c r="BT557"/>
  <c r="BU557"/>
  <c r="BV557"/>
  <c r="BW557"/>
  <c r="BQ558"/>
  <c r="BR558"/>
  <c r="BS558"/>
  <c r="BT558"/>
  <c r="BU558"/>
  <c r="BV558"/>
  <c r="BW558"/>
  <c r="BQ559"/>
  <c r="BR559"/>
  <c r="BS559"/>
  <c r="BT559"/>
  <c r="BU559"/>
  <c r="BV559"/>
  <c r="BW559"/>
  <c r="BQ560"/>
  <c r="BR560"/>
  <c r="BS560"/>
  <c r="BT560"/>
  <c r="BU560"/>
  <c r="BV560"/>
  <c r="BW560"/>
  <c r="BQ561"/>
  <c r="BR561"/>
  <c r="BS561"/>
  <c r="BT561"/>
  <c r="BU561"/>
  <c r="BV561"/>
  <c r="BW561"/>
  <c r="BQ562"/>
  <c r="BR562"/>
  <c r="BS562"/>
  <c r="BT562"/>
  <c r="BU562"/>
  <c r="BV562"/>
  <c r="BW562"/>
  <c r="BQ563"/>
  <c r="BR563"/>
  <c r="BS563"/>
  <c r="BT563"/>
  <c r="BU563"/>
  <c r="BV563"/>
  <c r="BW563"/>
  <c r="BQ564"/>
  <c r="BR564"/>
  <c r="BS564"/>
  <c r="BT564"/>
  <c r="BU564"/>
  <c r="BV564"/>
  <c r="BW564"/>
  <c r="BQ565"/>
  <c r="BR565"/>
  <c r="BS565"/>
  <c r="BT565"/>
  <c r="BU565"/>
  <c r="BV565"/>
  <c r="BW565"/>
  <c r="BQ566"/>
  <c r="BR566"/>
  <c r="BS566"/>
  <c r="BT566"/>
  <c r="BU566"/>
  <c r="BV566"/>
  <c r="BW566"/>
  <c r="BQ567"/>
  <c r="BR567"/>
  <c r="BS567"/>
  <c r="BT567"/>
  <c r="BU567"/>
  <c r="BV567"/>
  <c r="BW567"/>
  <c r="BQ568"/>
  <c r="BR568"/>
  <c r="BS568"/>
  <c r="BT568"/>
  <c r="BU568"/>
  <c r="BV568"/>
  <c r="BW568"/>
  <c r="BQ569"/>
  <c r="BR569"/>
  <c r="BS569"/>
  <c r="BT569"/>
  <c r="BU569"/>
  <c r="BV569"/>
  <c r="BW569"/>
  <c r="BQ570"/>
  <c r="BR570"/>
  <c r="BS570"/>
  <c r="BT570"/>
  <c r="BU570"/>
  <c r="BV570"/>
  <c r="BW570"/>
  <c r="BQ571"/>
  <c r="BR571"/>
  <c r="BS571"/>
  <c r="BT571"/>
  <c r="BU571"/>
  <c r="BV571"/>
  <c r="BW571"/>
  <c r="BQ572"/>
  <c r="BR572"/>
  <c r="BS572"/>
  <c r="BT572"/>
  <c r="BU572"/>
  <c r="BV572"/>
  <c r="BW572"/>
  <c r="BQ573"/>
  <c r="BR573"/>
  <c r="BS573"/>
  <c r="BT573"/>
  <c r="BU573"/>
  <c r="BV573"/>
  <c r="BW573"/>
  <c r="BQ574"/>
  <c r="BR574"/>
  <c r="BS574"/>
  <c r="BT574"/>
  <c r="BU574"/>
  <c r="BV574"/>
  <c r="BW574"/>
  <c r="BQ575"/>
  <c r="BR575"/>
  <c r="BS575"/>
  <c r="BT575"/>
  <c r="BU575"/>
  <c r="BV575"/>
  <c r="BW575"/>
  <c r="BQ576"/>
  <c r="BR576"/>
  <c r="BS576"/>
  <c r="BT576"/>
  <c r="BU576"/>
  <c r="BV576"/>
  <c r="BW576"/>
  <c r="BQ577"/>
  <c r="BR577"/>
  <c r="BS577"/>
  <c r="BT577"/>
  <c r="BU577"/>
  <c r="BV577"/>
  <c r="BW577"/>
  <c r="BQ578"/>
  <c r="BR578"/>
  <c r="BS578"/>
  <c r="BT578"/>
  <c r="BU578"/>
  <c r="BV578"/>
  <c r="BW578"/>
  <c r="BQ579"/>
  <c r="BR579"/>
  <c r="BS579"/>
  <c r="BT579"/>
  <c r="BU579"/>
  <c r="BV579"/>
  <c r="BW579"/>
  <c r="BQ580"/>
  <c r="BR580"/>
  <c r="BS580"/>
  <c r="BT580"/>
  <c r="BU580"/>
  <c r="BV580"/>
  <c r="BW580"/>
  <c r="BQ581"/>
  <c r="BR581"/>
  <c r="BS581"/>
  <c r="BT581"/>
  <c r="BU581"/>
  <c r="BV581"/>
  <c r="BW581"/>
  <c r="BQ582"/>
  <c r="BR582"/>
  <c r="BS582"/>
  <c r="BT582"/>
  <c r="BU582"/>
  <c r="BV582"/>
  <c r="BW582"/>
  <c r="BQ583"/>
  <c r="BR583"/>
  <c r="BS583"/>
  <c r="BT583"/>
  <c r="BU583"/>
  <c r="BV583"/>
  <c r="BW583"/>
  <c r="BR554"/>
  <c r="BS554"/>
  <c r="BT554"/>
  <c r="BU554"/>
  <c r="BV554"/>
  <c r="BW554"/>
  <c r="BQ554"/>
  <c r="BQ525"/>
  <c r="BR525"/>
  <c r="BS525"/>
  <c r="BT525"/>
  <c r="BU525"/>
  <c r="BV525"/>
  <c r="BW525"/>
  <c r="BQ526"/>
  <c r="BR526"/>
  <c r="BS526"/>
  <c r="BT526"/>
  <c r="BU526"/>
  <c r="BV526"/>
  <c r="BW526"/>
  <c r="BQ527"/>
  <c r="BR527"/>
  <c r="BS527"/>
  <c r="BT527"/>
  <c r="BU527"/>
  <c r="BV527"/>
  <c r="BW527"/>
  <c r="BQ528"/>
  <c r="BR528"/>
  <c r="BS528"/>
  <c r="BT528"/>
  <c r="BU528"/>
  <c r="BV528"/>
  <c r="BW528"/>
  <c r="BQ529"/>
  <c r="BR529"/>
  <c r="BS529"/>
  <c r="BT529"/>
  <c r="BU529"/>
  <c r="BV529"/>
  <c r="BW529"/>
  <c r="BQ530"/>
  <c r="BR530"/>
  <c r="BS530"/>
  <c r="BT530"/>
  <c r="BU530"/>
  <c r="BV530"/>
  <c r="BW530"/>
  <c r="BQ531"/>
  <c r="BR531"/>
  <c r="BS531"/>
  <c r="BT531"/>
  <c r="BU531"/>
  <c r="BV531"/>
  <c r="BW531"/>
  <c r="BQ532"/>
  <c r="BR532"/>
  <c r="BS532"/>
  <c r="BT532"/>
  <c r="BU532"/>
  <c r="BV532"/>
  <c r="BW532"/>
  <c r="BQ533"/>
  <c r="BR533"/>
  <c r="BS533"/>
  <c r="BT533"/>
  <c r="BU533"/>
  <c r="BV533"/>
  <c r="BW533"/>
  <c r="BQ534"/>
  <c r="BR534"/>
  <c r="BS534"/>
  <c r="BT534"/>
  <c r="BU534"/>
  <c r="BV534"/>
  <c r="BW534"/>
  <c r="BQ535"/>
  <c r="BR535"/>
  <c r="BS535"/>
  <c r="BT535"/>
  <c r="BU535"/>
  <c r="BV535"/>
  <c r="BW535"/>
  <c r="BQ536"/>
  <c r="BR536"/>
  <c r="BS536"/>
  <c r="BT536"/>
  <c r="BU536"/>
  <c r="BV536"/>
  <c r="BW536"/>
  <c r="BQ537"/>
  <c r="BR537"/>
  <c r="BS537"/>
  <c r="BT537"/>
  <c r="BU537"/>
  <c r="BV537"/>
  <c r="BW537"/>
  <c r="BQ538"/>
  <c r="BR538"/>
  <c r="BS538"/>
  <c r="BT538"/>
  <c r="BU538"/>
  <c r="BV538"/>
  <c r="BW538"/>
  <c r="BQ539"/>
  <c r="BR539"/>
  <c r="BS539"/>
  <c r="BT539"/>
  <c r="BU539"/>
  <c r="BV539"/>
  <c r="BW539"/>
  <c r="BQ540"/>
  <c r="BR540"/>
  <c r="BS540"/>
  <c r="BT540"/>
  <c r="BU540"/>
  <c r="BV540"/>
  <c r="BW540"/>
  <c r="BQ541"/>
  <c r="BR541"/>
  <c r="BS541"/>
  <c r="BT541"/>
  <c r="BU541"/>
  <c r="BV541"/>
  <c r="BW541"/>
  <c r="BQ542"/>
  <c r="BR542"/>
  <c r="BS542"/>
  <c r="BT542"/>
  <c r="BU542"/>
  <c r="BV542"/>
  <c r="BW542"/>
  <c r="BQ543"/>
  <c r="BR543"/>
  <c r="BS543"/>
  <c r="BT543"/>
  <c r="BU543"/>
  <c r="BV543"/>
  <c r="BW543"/>
  <c r="BQ544"/>
  <c r="BR544"/>
  <c r="BS544"/>
  <c r="BT544"/>
  <c r="BU544"/>
  <c r="BV544"/>
  <c r="BW544"/>
  <c r="BQ545"/>
  <c r="BR545"/>
  <c r="BS545"/>
  <c r="BT545"/>
  <c r="BU545"/>
  <c r="BV545"/>
  <c r="BW545"/>
  <c r="BQ546"/>
  <c r="BR546"/>
  <c r="BS546"/>
  <c r="BT546"/>
  <c r="BU546"/>
  <c r="BV546"/>
  <c r="BW546"/>
  <c r="BQ547"/>
  <c r="BR547"/>
  <c r="BS547"/>
  <c r="BT547"/>
  <c r="BU547"/>
  <c r="BV547"/>
  <c r="BW547"/>
  <c r="BQ548"/>
  <c r="BR548"/>
  <c r="BS548"/>
  <c r="BT548"/>
  <c r="BU548"/>
  <c r="BV548"/>
  <c r="BW548"/>
  <c r="BQ549"/>
  <c r="BR549"/>
  <c r="BS549"/>
  <c r="BT549"/>
  <c r="BU549"/>
  <c r="BV549"/>
  <c r="BW549"/>
  <c r="BQ550"/>
  <c r="BR550"/>
  <c r="BS550"/>
  <c r="BT550"/>
  <c r="BU550"/>
  <c r="BV550"/>
  <c r="BW550"/>
  <c r="BQ551"/>
  <c r="BR551"/>
  <c r="BS551"/>
  <c r="BT551"/>
  <c r="BU551"/>
  <c r="BV551"/>
  <c r="BW551"/>
  <c r="BQ552"/>
  <c r="BR552"/>
  <c r="BS552"/>
  <c r="BT552"/>
  <c r="BU552"/>
  <c r="BV552"/>
  <c r="BW552"/>
  <c r="BQ553"/>
  <c r="BR553"/>
  <c r="BS553"/>
  <c r="BT553"/>
  <c r="BU553"/>
  <c r="BV553"/>
  <c r="BW553"/>
  <c r="BR524"/>
  <c r="BS524"/>
  <c r="BT524"/>
  <c r="BU524"/>
  <c r="BV524"/>
  <c r="BW524"/>
  <c r="BQ524"/>
  <c r="BQ495"/>
  <c r="BR495"/>
  <c r="BS495"/>
  <c r="BT495"/>
  <c r="BU495"/>
  <c r="BV495"/>
  <c r="BW495"/>
  <c r="BQ496"/>
  <c r="BR496"/>
  <c r="BS496"/>
  <c r="BT496"/>
  <c r="BU496"/>
  <c r="BV496"/>
  <c r="BW496"/>
  <c r="BQ497"/>
  <c r="BR497"/>
  <c r="BS497"/>
  <c r="BT497"/>
  <c r="BU497"/>
  <c r="BV497"/>
  <c r="BW497"/>
  <c r="BQ498"/>
  <c r="BR498"/>
  <c r="BS498"/>
  <c r="BT498"/>
  <c r="BU498"/>
  <c r="BV498"/>
  <c r="BW498"/>
  <c r="BQ499"/>
  <c r="BR499"/>
  <c r="BS499"/>
  <c r="BT499"/>
  <c r="BU499"/>
  <c r="BV499"/>
  <c r="BW499"/>
  <c r="BQ500"/>
  <c r="BR500"/>
  <c r="BS500"/>
  <c r="BT500"/>
  <c r="BU500"/>
  <c r="BV500"/>
  <c r="BW500"/>
  <c r="BQ501"/>
  <c r="BR501"/>
  <c r="BS501"/>
  <c r="BT501"/>
  <c r="BU501"/>
  <c r="BV501"/>
  <c r="BW501"/>
  <c r="BQ502"/>
  <c r="BR502"/>
  <c r="BS502"/>
  <c r="BT502"/>
  <c r="BU502"/>
  <c r="BV502"/>
  <c r="BW502"/>
  <c r="BQ503"/>
  <c r="BR503"/>
  <c r="BS503"/>
  <c r="BT503"/>
  <c r="BU503"/>
  <c r="BV503"/>
  <c r="BW503"/>
  <c r="BQ504"/>
  <c r="BR504"/>
  <c r="BS504"/>
  <c r="BT504"/>
  <c r="BU504"/>
  <c r="BV504"/>
  <c r="BW504"/>
  <c r="BQ505"/>
  <c r="BR505"/>
  <c r="BS505"/>
  <c r="BT505"/>
  <c r="BU505"/>
  <c r="BV505"/>
  <c r="BW505"/>
  <c r="BQ506"/>
  <c r="BR506"/>
  <c r="BS506"/>
  <c r="BT506"/>
  <c r="BU506"/>
  <c r="BV506"/>
  <c r="BW506"/>
  <c r="BQ507"/>
  <c r="BR507"/>
  <c r="BS507"/>
  <c r="BT507"/>
  <c r="BU507"/>
  <c r="BV507"/>
  <c r="BW507"/>
  <c r="BQ508"/>
  <c r="BR508"/>
  <c r="BS508"/>
  <c r="BT508"/>
  <c r="BU508"/>
  <c r="BV508"/>
  <c r="BW508"/>
  <c r="BQ509"/>
  <c r="BR509"/>
  <c r="BS509"/>
  <c r="BT509"/>
  <c r="BU509"/>
  <c r="BV509"/>
  <c r="BW509"/>
  <c r="BQ510"/>
  <c r="BR510"/>
  <c r="BS510"/>
  <c r="BT510"/>
  <c r="BU510"/>
  <c r="BV510"/>
  <c r="BW510"/>
  <c r="BQ511"/>
  <c r="BR511"/>
  <c r="BS511"/>
  <c r="BT511"/>
  <c r="BU511"/>
  <c r="BV511"/>
  <c r="BW511"/>
  <c r="BQ512"/>
  <c r="BR512"/>
  <c r="BS512"/>
  <c r="BT512"/>
  <c r="BU512"/>
  <c r="BV512"/>
  <c r="BW512"/>
  <c r="BQ513"/>
  <c r="BR513"/>
  <c r="BS513"/>
  <c r="BT513"/>
  <c r="BU513"/>
  <c r="BV513"/>
  <c r="BW513"/>
  <c r="BQ514"/>
  <c r="BR514"/>
  <c r="BS514"/>
  <c r="BT514"/>
  <c r="BU514"/>
  <c r="BV514"/>
  <c r="BW514"/>
  <c r="BQ515"/>
  <c r="BR515"/>
  <c r="BS515"/>
  <c r="BT515"/>
  <c r="BU515"/>
  <c r="BV515"/>
  <c r="BW515"/>
  <c r="BQ516"/>
  <c r="BR516"/>
  <c r="BS516"/>
  <c r="BT516"/>
  <c r="BU516"/>
  <c r="BV516"/>
  <c r="BW516"/>
  <c r="BQ517"/>
  <c r="BR517"/>
  <c r="BS517"/>
  <c r="BT517"/>
  <c r="BU517"/>
  <c r="BV517"/>
  <c r="BW517"/>
  <c r="BQ518"/>
  <c r="BR518"/>
  <c r="BS518"/>
  <c r="BT518"/>
  <c r="BU518"/>
  <c r="BV518"/>
  <c r="BW518"/>
  <c r="BQ519"/>
  <c r="BR519"/>
  <c r="BS519"/>
  <c r="BT519"/>
  <c r="BU519"/>
  <c r="BV519"/>
  <c r="BW519"/>
  <c r="BQ520"/>
  <c r="BR520"/>
  <c r="BS520"/>
  <c r="BT520"/>
  <c r="BU520"/>
  <c r="BV520"/>
  <c r="BW520"/>
  <c r="BQ521"/>
  <c r="BR521"/>
  <c r="BS521"/>
  <c r="BT521"/>
  <c r="BU521"/>
  <c r="BV521"/>
  <c r="BW521"/>
  <c r="BQ522"/>
  <c r="BR522"/>
  <c r="BS522"/>
  <c r="BT522"/>
  <c r="BU522"/>
  <c r="BV522"/>
  <c r="BW522"/>
  <c r="BQ523"/>
  <c r="BR523"/>
  <c r="BS523"/>
  <c r="BT523"/>
  <c r="BU523"/>
  <c r="BV523"/>
  <c r="BW523"/>
  <c r="BR494"/>
  <c r="BS494"/>
  <c r="BT494"/>
  <c r="BU494"/>
  <c r="BV494"/>
  <c r="BW494"/>
  <c r="BQ494"/>
  <c r="BQ465"/>
  <c r="BR465"/>
  <c r="BS465"/>
  <c r="BT465"/>
  <c r="BU465"/>
  <c r="BV465"/>
  <c r="BW465"/>
  <c r="BQ466"/>
  <c r="BR466"/>
  <c r="BS466"/>
  <c r="BT466"/>
  <c r="BU466"/>
  <c r="BV466"/>
  <c r="BW466"/>
  <c r="BQ467"/>
  <c r="BR467"/>
  <c r="BS467"/>
  <c r="BT467"/>
  <c r="BU467"/>
  <c r="BV467"/>
  <c r="BW467"/>
  <c r="BQ468"/>
  <c r="BR468"/>
  <c r="BS468"/>
  <c r="BT468"/>
  <c r="BU468"/>
  <c r="BV468"/>
  <c r="BW468"/>
  <c r="BQ469"/>
  <c r="BR469"/>
  <c r="BS469"/>
  <c r="BT469"/>
  <c r="BU469"/>
  <c r="BV469"/>
  <c r="BW469"/>
  <c r="BQ470"/>
  <c r="BR470"/>
  <c r="BS470"/>
  <c r="BT470"/>
  <c r="BU470"/>
  <c r="BV470"/>
  <c r="BW470"/>
  <c r="BQ471"/>
  <c r="BR471"/>
  <c r="BS471"/>
  <c r="BT471"/>
  <c r="BU471"/>
  <c r="BV471"/>
  <c r="BW471"/>
  <c r="BQ472"/>
  <c r="BR472"/>
  <c r="BS472"/>
  <c r="BT472"/>
  <c r="BU472"/>
  <c r="BV472"/>
  <c r="BW472"/>
  <c r="BQ473"/>
  <c r="BR473"/>
  <c r="BS473"/>
  <c r="BT473"/>
  <c r="BU473"/>
  <c r="BV473"/>
  <c r="BW473"/>
  <c r="BQ474"/>
  <c r="BR474"/>
  <c r="BS474"/>
  <c r="BT474"/>
  <c r="BU474"/>
  <c r="BV474"/>
  <c r="BW474"/>
  <c r="BQ475"/>
  <c r="BR475"/>
  <c r="BS475"/>
  <c r="BT475"/>
  <c r="BU475"/>
  <c r="BV475"/>
  <c r="BW475"/>
  <c r="BQ476"/>
  <c r="BR476"/>
  <c r="BS476"/>
  <c r="BT476"/>
  <c r="BU476"/>
  <c r="BV476"/>
  <c r="BW476"/>
  <c r="BQ477"/>
  <c r="BR477"/>
  <c r="BS477"/>
  <c r="BT477"/>
  <c r="BU477"/>
  <c r="BV477"/>
  <c r="BW477"/>
  <c r="BQ478"/>
  <c r="BR478"/>
  <c r="BS478"/>
  <c r="BT478"/>
  <c r="BU478"/>
  <c r="BV478"/>
  <c r="BW478"/>
  <c r="BQ479"/>
  <c r="BR479"/>
  <c r="BS479"/>
  <c r="BT479"/>
  <c r="BU479"/>
  <c r="BV479"/>
  <c r="BW479"/>
  <c r="BQ480"/>
  <c r="BR480"/>
  <c r="BS480"/>
  <c r="BT480"/>
  <c r="BU480"/>
  <c r="BV480"/>
  <c r="BW480"/>
  <c r="BQ481"/>
  <c r="BR481"/>
  <c r="BS481"/>
  <c r="BT481"/>
  <c r="BU481"/>
  <c r="BV481"/>
  <c r="BW481"/>
  <c r="BQ482"/>
  <c r="BR482"/>
  <c r="BS482"/>
  <c r="BT482"/>
  <c r="BU482"/>
  <c r="BV482"/>
  <c r="BW482"/>
  <c r="BQ483"/>
  <c r="BR483"/>
  <c r="BS483"/>
  <c r="BT483"/>
  <c r="BU483"/>
  <c r="BV483"/>
  <c r="BW483"/>
  <c r="BQ484"/>
  <c r="BR484"/>
  <c r="BS484"/>
  <c r="BT484"/>
  <c r="BU484"/>
  <c r="BV484"/>
  <c r="BW484"/>
  <c r="BQ485"/>
  <c r="BR485"/>
  <c r="BS485"/>
  <c r="BT485"/>
  <c r="BU485"/>
  <c r="BV485"/>
  <c r="BW485"/>
  <c r="BQ486"/>
  <c r="BR486"/>
  <c r="BS486"/>
  <c r="BT486"/>
  <c r="BU486"/>
  <c r="BV486"/>
  <c r="BW486"/>
  <c r="BQ487"/>
  <c r="BR487"/>
  <c r="BS487"/>
  <c r="BT487"/>
  <c r="BU487"/>
  <c r="BV487"/>
  <c r="BW487"/>
  <c r="BQ488"/>
  <c r="BR488"/>
  <c r="BS488"/>
  <c r="BT488"/>
  <c r="BU488"/>
  <c r="BV488"/>
  <c r="BW488"/>
  <c r="BQ489"/>
  <c r="BR489"/>
  <c r="BS489"/>
  <c r="BT489"/>
  <c r="BU489"/>
  <c r="BV489"/>
  <c r="BW489"/>
  <c r="BQ490"/>
  <c r="BR490"/>
  <c r="BS490"/>
  <c r="BT490"/>
  <c r="BU490"/>
  <c r="BV490"/>
  <c r="BW490"/>
  <c r="BQ491"/>
  <c r="BR491"/>
  <c r="BS491"/>
  <c r="BT491"/>
  <c r="BU491"/>
  <c r="BV491"/>
  <c r="BW491"/>
  <c r="BQ492"/>
  <c r="BR492"/>
  <c r="BS492"/>
  <c r="BT492"/>
  <c r="BU492"/>
  <c r="BV492"/>
  <c r="BW492"/>
  <c r="BQ493"/>
  <c r="BR493"/>
  <c r="BS493"/>
  <c r="BT493"/>
  <c r="BU493"/>
  <c r="BV493"/>
  <c r="BW493"/>
  <c r="BR464"/>
  <c r="BS464"/>
  <c r="BT464"/>
  <c r="BU464"/>
  <c r="BV464"/>
  <c r="BW464"/>
  <c r="BQ464"/>
  <c r="BQ435"/>
  <c r="BR435"/>
  <c r="BS435"/>
  <c r="BT435"/>
  <c r="BU435"/>
  <c r="BV435"/>
  <c r="BW435"/>
  <c r="BQ436"/>
  <c r="BR436"/>
  <c r="BS436"/>
  <c r="BT436"/>
  <c r="BU436"/>
  <c r="BV436"/>
  <c r="BW436"/>
  <c r="BQ437"/>
  <c r="BR437"/>
  <c r="BS437"/>
  <c r="BT437"/>
  <c r="BU437"/>
  <c r="BV437"/>
  <c r="BW437"/>
  <c r="BQ438"/>
  <c r="BR438"/>
  <c r="BS438"/>
  <c r="BT438"/>
  <c r="BU438"/>
  <c r="BV438"/>
  <c r="BW438"/>
  <c r="BQ439"/>
  <c r="BR439"/>
  <c r="BS439"/>
  <c r="BT439"/>
  <c r="BU439"/>
  <c r="BV439"/>
  <c r="BW439"/>
  <c r="BQ440"/>
  <c r="BR440"/>
  <c r="BS440"/>
  <c r="BT440"/>
  <c r="BU440"/>
  <c r="BV440"/>
  <c r="BW440"/>
  <c r="BQ441"/>
  <c r="BR441"/>
  <c r="BS441"/>
  <c r="BT441"/>
  <c r="BU441"/>
  <c r="BV441"/>
  <c r="BW441"/>
  <c r="BQ442"/>
  <c r="BR442"/>
  <c r="BS442"/>
  <c r="BT442"/>
  <c r="BU442"/>
  <c r="BV442"/>
  <c r="BW442"/>
  <c r="BQ443"/>
  <c r="BR443"/>
  <c r="BS443"/>
  <c r="BT443"/>
  <c r="BU443"/>
  <c r="BV443"/>
  <c r="BW443"/>
  <c r="BQ444"/>
  <c r="BR444"/>
  <c r="BS444"/>
  <c r="BT444"/>
  <c r="BU444"/>
  <c r="BV444"/>
  <c r="BW444"/>
  <c r="BQ445"/>
  <c r="BR445"/>
  <c r="BS445"/>
  <c r="BT445"/>
  <c r="BU445"/>
  <c r="BV445"/>
  <c r="BW445"/>
  <c r="BQ446"/>
  <c r="BR446"/>
  <c r="BS446"/>
  <c r="BT446"/>
  <c r="BU446"/>
  <c r="BV446"/>
  <c r="BW446"/>
  <c r="BQ447"/>
  <c r="BR447"/>
  <c r="BS447"/>
  <c r="BT447"/>
  <c r="BU447"/>
  <c r="BV447"/>
  <c r="BW447"/>
  <c r="BQ448"/>
  <c r="BR448"/>
  <c r="BS448"/>
  <c r="BT448"/>
  <c r="BU448"/>
  <c r="BV448"/>
  <c r="BW448"/>
  <c r="BQ449"/>
  <c r="BR449"/>
  <c r="BS449"/>
  <c r="BT449"/>
  <c r="BU449"/>
  <c r="BV449"/>
  <c r="BW449"/>
  <c r="BQ450"/>
  <c r="BR450"/>
  <c r="BS450"/>
  <c r="BT450"/>
  <c r="BU450"/>
  <c r="BV450"/>
  <c r="BW450"/>
  <c r="BQ451"/>
  <c r="BR451"/>
  <c r="BS451"/>
  <c r="BT451"/>
  <c r="BU451"/>
  <c r="BV451"/>
  <c r="BW451"/>
  <c r="BQ452"/>
  <c r="BR452"/>
  <c r="BS452"/>
  <c r="BT452"/>
  <c r="BU452"/>
  <c r="BV452"/>
  <c r="BW452"/>
  <c r="BQ453"/>
  <c r="BR453"/>
  <c r="BS453"/>
  <c r="BT453"/>
  <c r="BU453"/>
  <c r="BV453"/>
  <c r="BW453"/>
  <c r="BQ454"/>
  <c r="BR454"/>
  <c r="BS454"/>
  <c r="BT454"/>
  <c r="BU454"/>
  <c r="BV454"/>
  <c r="BW454"/>
  <c r="BQ455"/>
  <c r="BR455"/>
  <c r="BS455"/>
  <c r="BT455"/>
  <c r="BU455"/>
  <c r="BV455"/>
  <c r="BW455"/>
  <c r="BQ456"/>
  <c r="BR456"/>
  <c r="BS456"/>
  <c r="BT456"/>
  <c r="BU456"/>
  <c r="BV456"/>
  <c r="BW456"/>
  <c r="BQ457"/>
  <c r="BR457"/>
  <c r="BS457"/>
  <c r="BT457"/>
  <c r="BU457"/>
  <c r="BV457"/>
  <c r="BW457"/>
  <c r="BQ458"/>
  <c r="BR458"/>
  <c r="BS458"/>
  <c r="BT458"/>
  <c r="BU458"/>
  <c r="BV458"/>
  <c r="BW458"/>
  <c r="BQ459"/>
  <c r="BR459"/>
  <c r="BS459"/>
  <c r="BT459"/>
  <c r="BU459"/>
  <c r="BV459"/>
  <c r="BW459"/>
  <c r="BQ460"/>
  <c r="BR460"/>
  <c r="BS460"/>
  <c r="BT460"/>
  <c r="BU460"/>
  <c r="BV460"/>
  <c r="BW460"/>
  <c r="BQ461"/>
  <c r="BR461"/>
  <c r="BS461"/>
  <c r="BT461"/>
  <c r="BU461"/>
  <c r="BV461"/>
  <c r="BW461"/>
  <c r="BQ462"/>
  <c r="BR462"/>
  <c r="BS462"/>
  <c r="BT462"/>
  <c r="BU462"/>
  <c r="BV462"/>
  <c r="BW462"/>
  <c r="BQ463"/>
  <c r="BR463"/>
  <c r="BS463"/>
  <c r="BT463"/>
  <c r="BU463"/>
  <c r="BV463"/>
  <c r="BW463"/>
  <c r="BR434"/>
  <c r="BS434"/>
  <c r="BT434"/>
  <c r="BU434"/>
  <c r="BV434"/>
  <c r="BW434"/>
  <c r="BQ434"/>
  <c r="BQ405"/>
  <c r="BR405"/>
  <c r="BS405"/>
  <c r="BT405"/>
  <c r="BU405"/>
  <c r="BV405"/>
  <c r="BW405"/>
  <c r="BQ406"/>
  <c r="BR406"/>
  <c r="BS406"/>
  <c r="BT406"/>
  <c r="BU406"/>
  <c r="BV406"/>
  <c r="BW406"/>
  <c r="BQ407"/>
  <c r="BR407"/>
  <c r="BS407"/>
  <c r="BT407"/>
  <c r="BU407"/>
  <c r="BV407"/>
  <c r="BW407"/>
  <c r="BQ408"/>
  <c r="BR408"/>
  <c r="BS408"/>
  <c r="BT408"/>
  <c r="BU408"/>
  <c r="BV408"/>
  <c r="BW408"/>
  <c r="BQ409"/>
  <c r="BR409"/>
  <c r="BS409"/>
  <c r="BT409"/>
  <c r="BU409"/>
  <c r="BV409"/>
  <c r="BW409"/>
  <c r="BQ410"/>
  <c r="BR410"/>
  <c r="BS410"/>
  <c r="BT410"/>
  <c r="BU410"/>
  <c r="BV410"/>
  <c r="BW410"/>
  <c r="BQ411"/>
  <c r="BR411"/>
  <c r="BS411"/>
  <c r="BT411"/>
  <c r="BU411"/>
  <c r="BV411"/>
  <c r="BW411"/>
  <c r="BQ412"/>
  <c r="BR412"/>
  <c r="BS412"/>
  <c r="BT412"/>
  <c r="BU412"/>
  <c r="BV412"/>
  <c r="BW412"/>
  <c r="BQ413"/>
  <c r="BR413"/>
  <c r="BS413"/>
  <c r="BT413"/>
  <c r="BU413"/>
  <c r="BV413"/>
  <c r="BW413"/>
  <c r="BQ414"/>
  <c r="BR414"/>
  <c r="BS414"/>
  <c r="BT414"/>
  <c r="BU414"/>
  <c r="BV414"/>
  <c r="BW414"/>
  <c r="BQ415"/>
  <c r="BR415"/>
  <c r="BS415"/>
  <c r="BT415"/>
  <c r="BU415"/>
  <c r="BV415"/>
  <c r="BW415"/>
  <c r="BQ416"/>
  <c r="BR416"/>
  <c r="BS416"/>
  <c r="BT416"/>
  <c r="BU416"/>
  <c r="BV416"/>
  <c r="BW416"/>
  <c r="BQ417"/>
  <c r="BR417"/>
  <c r="BS417"/>
  <c r="BT417"/>
  <c r="BU417"/>
  <c r="BV417"/>
  <c r="BW417"/>
  <c r="BQ418"/>
  <c r="BR418"/>
  <c r="BS418"/>
  <c r="BT418"/>
  <c r="BU418"/>
  <c r="BV418"/>
  <c r="BW418"/>
  <c r="BQ419"/>
  <c r="BR419"/>
  <c r="BS419"/>
  <c r="BT419"/>
  <c r="BU419"/>
  <c r="BV419"/>
  <c r="BW419"/>
  <c r="BQ420"/>
  <c r="BR420"/>
  <c r="BS420"/>
  <c r="BT420"/>
  <c r="BU420"/>
  <c r="BV420"/>
  <c r="BW420"/>
  <c r="BQ421"/>
  <c r="BR421"/>
  <c r="BS421"/>
  <c r="BT421"/>
  <c r="BU421"/>
  <c r="BV421"/>
  <c r="BW421"/>
  <c r="BQ422"/>
  <c r="BR422"/>
  <c r="BS422"/>
  <c r="BT422"/>
  <c r="BU422"/>
  <c r="BV422"/>
  <c r="BW422"/>
  <c r="BQ423"/>
  <c r="BR423"/>
  <c r="BS423"/>
  <c r="BT423"/>
  <c r="BU423"/>
  <c r="BV423"/>
  <c r="BW423"/>
  <c r="BQ424"/>
  <c r="BR424"/>
  <c r="BS424"/>
  <c r="BT424"/>
  <c r="BU424"/>
  <c r="BV424"/>
  <c r="BW424"/>
  <c r="BQ425"/>
  <c r="BR425"/>
  <c r="BS425"/>
  <c r="BT425"/>
  <c r="BU425"/>
  <c r="BV425"/>
  <c r="BW425"/>
  <c r="BQ426"/>
  <c r="BR426"/>
  <c r="BS426"/>
  <c r="BT426"/>
  <c r="BU426"/>
  <c r="BV426"/>
  <c r="BW426"/>
  <c r="BQ427"/>
  <c r="BR427"/>
  <c r="BS427"/>
  <c r="BT427"/>
  <c r="BU427"/>
  <c r="BV427"/>
  <c r="BW427"/>
  <c r="BQ428"/>
  <c r="BR428"/>
  <c r="BS428"/>
  <c r="BT428"/>
  <c r="BU428"/>
  <c r="BV428"/>
  <c r="BW428"/>
  <c r="BQ429"/>
  <c r="BR429"/>
  <c r="BS429"/>
  <c r="BT429"/>
  <c r="BU429"/>
  <c r="BV429"/>
  <c r="BW429"/>
  <c r="BQ430"/>
  <c r="BR430"/>
  <c r="BS430"/>
  <c r="BT430"/>
  <c r="BU430"/>
  <c r="BV430"/>
  <c r="BW430"/>
  <c r="BQ431"/>
  <c r="BR431"/>
  <c r="BS431"/>
  <c r="BT431"/>
  <c r="BU431"/>
  <c r="BV431"/>
  <c r="BW431"/>
  <c r="BQ432"/>
  <c r="BR432"/>
  <c r="BS432"/>
  <c r="BT432"/>
  <c r="BU432"/>
  <c r="BV432"/>
  <c r="BW432"/>
  <c r="BQ433"/>
  <c r="BR433"/>
  <c r="BS433"/>
  <c r="BT433"/>
  <c r="BU433"/>
  <c r="BV433"/>
  <c r="BW433"/>
  <c r="BR404"/>
  <c r="BS404"/>
  <c r="BT404"/>
  <c r="BU404"/>
  <c r="BV404"/>
  <c r="BW404"/>
  <c r="BM430" i="2"/>
  <c r="BL430"/>
  <c r="BJ430"/>
  <c r="Z67" i="6" s="1"/>
  <c r="BI430" i="2"/>
  <c r="Z75" i="6" s="1"/>
  <c r="BH430" i="2"/>
  <c r="Z91" i="6" s="1"/>
  <c r="BG430" i="2"/>
  <c r="Z82" i="6" s="1"/>
  <c r="BN428" i="2"/>
  <c r="BX733" i="15" s="1"/>
  <c r="BN427" i="2"/>
  <c r="BX732" i="15" s="1"/>
  <c r="BN426" i="2"/>
  <c r="BX731" i="15" s="1"/>
  <c r="BN425" i="2"/>
  <c r="BX730" i="15" s="1"/>
  <c r="BN424" i="2"/>
  <c r="BX729" i="15" s="1"/>
  <c r="BN423" i="2"/>
  <c r="BX728" i="15" s="1"/>
  <c r="BN422" i="2"/>
  <c r="BX727" i="15" s="1"/>
  <c r="BN421" i="2"/>
  <c r="BX726" i="15" s="1"/>
  <c r="BN420" i="2"/>
  <c r="BX725" i="15" s="1"/>
  <c r="BN419" i="2"/>
  <c r="BX724" i="15" s="1"/>
  <c r="BN418" i="2"/>
  <c r="BX723" i="15" s="1"/>
  <c r="BN417" i="2"/>
  <c r="BX722" i="15" s="1"/>
  <c r="BN416" i="2"/>
  <c r="BX721" i="15" s="1"/>
  <c r="BN415" i="2"/>
  <c r="BX720" i="15" s="1"/>
  <c r="BN414" i="2"/>
  <c r="BX719" i="15" s="1"/>
  <c r="BN413" i="2"/>
  <c r="BX718" i="15" s="1"/>
  <c r="BN412" i="2"/>
  <c r="BX717" i="15" s="1"/>
  <c r="BN411" i="2"/>
  <c r="BX716" i="15" s="1"/>
  <c r="BN410" i="2"/>
  <c r="BX715" i="15" s="1"/>
  <c r="BN409" i="2"/>
  <c r="BX714" i="15" s="1"/>
  <c r="BN408" i="2"/>
  <c r="BX713" i="15" s="1"/>
  <c r="BN407" i="2"/>
  <c r="BX712" i="15" s="1"/>
  <c r="BN406" i="2"/>
  <c r="BX711" i="15" s="1"/>
  <c r="BN405" i="2"/>
  <c r="BX710" i="15" s="1"/>
  <c r="BN404" i="2"/>
  <c r="BX709" i="15" s="1"/>
  <c r="BN403" i="2"/>
  <c r="BX708" i="15" s="1"/>
  <c r="BN402" i="2"/>
  <c r="BX707" i="15" s="1"/>
  <c r="BN401" i="2"/>
  <c r="BX706" i="15" s="1"/>
  <c r="BN400" i="2"/>
  <c r="BX705" i="15" s="1"/>
  <c r="BN399" i="2"/>
  <c r="BN430" s="1"/>
  <c r="BM391"/>
  <c r="BL391"/>
  <c r="BK391"/>
  <c r="BJ391"/>
  <c r="Z66" i="6" s="1"/>
  <c r="BI391" i="2"/>
  <c r="Z92" i="6" s="1"/>
  <c r="BH391" i="2"/>
  <c r="Z74" i="6" s="1"/>
  <c r="BG391" i="2"/>
  <c r="Z100" i="6" s="1"/>
  <c r="BN389" i="2"/>
  <c r="BX703" i="15" s="1"/>
  <c r="BN388" i="2"/>
  <c r="BX702" i="15" s="1"/>
  <c r="BN387" i="2"/>
  <c r="BX701" i="15" s="1"/>
  <c r="BN386" i="2"/>
  <c r="BX700" i="15" s="1"/>
  <c r="BN385" i="2"/>
  <c r="BX699" i="15" s="1"/>
  <c r="BN384" i="2"/>
  <c r="BX698" i="15" s="1"/>
  <c r="BN383" i="2"/>
  <c r="BX697" i="15" s="1"/>
  <c r="BN382" i="2"/>
  <c r="BX696" i="15" s="1"/>
  <c r="BN381" i="2"/>
  <c r="BX695" i="15" s="1"/>
  <c r="BN380" i="2"/>
  <c r="BX694" i="15" s="1"/>
  <c r="BN379" i="2"/>
  <c r="BX693" i="15" s="1"/>
  <c r="BN378" i="2"/>
  <c r="BX692" i="15" s="1"/>
  <c r="BN377" i="2"/>
  <c r="BX691" i="15" s="1"/>
  <c r="BN376" i="2"/>
  <c r="BX690" i="15" s="1"/>
  <c r="BN375" i="2"/>
  <c r="BX689" i="15" s="1"/>
  <c r="BN374" i="2"/>
  <c r="BX688" i="15" s="1"/>
  <c r="BN373" i="2"/>
  <c r="BX687" i="15" s="1"/>
  <c r="BN372" i="2"/>
  <c r="BX686" i="15" s="1"/>
  <c r="BN371" i="2"/>
  <c r="BX685" i="15" s="1"/>
  <c r="BN370" i="2"/>
  <c r="BX684" i="15" s="1"/>
  <c r="BN369" i="2"/>
  <c r="BX683" i="15" s="1"/>
  <c r="BN368" i="2"/>
  <c r="BX682" i="15" s="1"/>
  <c r="BN367" i="2"/>
  <c r="BX681" i="15" s="1"/>
  <c r="BN366" i="2"/>
  <c r="BX680" i="15" s="1"/>
  <c r="BN365" i="2"/>
  <c r="BX679" i="15" s="1"/>
  <c r="BN364" i="2"/>
  <c r="BX678" i="15" s="1"/>
  <c r="BN363" i="2"/>
  <c r="BX677" i="15" s="1"/>
  <c r="BN362" i="2"/>
  <c r="BX676" i="15" s="1"/>
  <c r="BN361" i="2"/>
  <c r="BX675" i="15" s="1"/>
  <c r="BN360" i="2"/>
  <c r="BM352"/>
  <c r="BL352"/>
  <c r="BK352"/>
  <c r="BJ352"/>
  <c r="Z76" i="6" s="1"/>
  <c r="AF94" s="1"/>
  <c r="BI352" i="2"/>
  <c r="Z65" i="6" s="1"/>
  <c r="BH352" i="2"/>
  <c r="Z84" i="6" s="1"/>
  <c r="BG352" i="2"/>
  <c r="Z101" i="6" s="1"/>
  <c r="BN350" i="2"/>
  <c r="BX673" i="15" s="1"/>
  <c r="BN349" i="2"/>
  <c r="BX672" i="15" s="1"/>
  <c r="BN348" i="2"/>
  <c r="BX671" i="15" s="1"/>
  <c r="BN347" i="2"/>
  <c r="BX670" i="15" s="1"/>
  <c r="BN346" i="2"/>
  <c r="BX669" i="15" s="1"/>
  <c r="BN345" i="2"/>
  <c r="BX668" i="15" s="1"/>
  <c r="BN344" i="2"/>
  <c r="BX667" i="15" s="1"/>
  <c r="BN343" i="2"/>
  <c r="BX666" i="15" s="1"/>
  <c r="BN342" i="2"/>
  <c r="BX665" i="15" s="1"/>
  <c r="BN341" i="2"/>
  <c r="BX664" i="15" s="1"/>
  <c r="BN340" i="2"/>
  <c r="BX663" i="15" s="1"/>
  <c r="BN339" i="2"/>
  <c r="BX662" i="15" s="1"/>
  <c r="BN338" i="2"/>
  <c r="BX661" i="15" s="1"/>
  <c r="BN337" i="2"/>
  <c r="BX660" i="15" s="1"/>
  <c r="BN336" i="2"/>
  <c r="BX659" i="15" s="1"/>
  <c r="BN335" i="2"/>
  <c r="BX658" i="15" s="1"/>
  <c r="BN334" i="2"/>
  <c r="BX657" i="15" s="1"/>
  <c r="BN333" i="2"/>
  <c r="BX656" i="15" s="1"/>
  <c r="BN332" i="2"/>
  <c r="BX655" i="15" s="1"/>
  <c r="BN331" i="2"/>
  <c r="BX654" i="15" s="1"/>
  <c r="BN330" i="2"/>
  <c r="BX653" i="15" s="1"/>
  <c r="BN329" i="2"/>
  <c r="BX652" i="15" s="1"/>
  <c r="BN328" i="2"/>
  <c r="BX651" i="15" s="1"/>
  <c r="BN327" i="2"/>
  <c r="BX650" i="15" s="1"/>
  <c r="BN326" i="2"/>
  <c r="BX649" i="15" s="1"/>
  <c r="BN325" i="2"/>
  <c r="BX648" i="15" s="1"/>
  <c r="BN324" i="2"/>
  <c r="BX647" i="15" s="1"/>
  <c r="BN323" i="2"/>
  <c r="BX646" i="15" s="1"/>
  <c r="BN322" i="2"/>
  <c r="BX645" i="15" s="1"/>
  <c r="BN321" i="2"/>
  <c r="BN352" s="1"/>
  <c r="BM313"/>
  <c r="BL313"/>
  <c r="BK313"/>
  <c r="BJ313"/>
  <c r="Z94" i="6" s="1"/>
  <c r="BI313" i="2"/>
  <c r="Z102" i="6" s="1"/>
  <c r="BH313" i="2"/>
  <c r="Z83" i="6" s="1"/>
  <c r="BG313" i="2"/>
  <c r="Z64" i="6" s="1"/>
  <c r="BN311" i="2"/>
  <c r="BX643" i="15" s="1"/>
  <c r="BN310" i="2"/>
  <c r="BX642" i="15" s="1"/>
  <c r="BN309" i="2"/>
  <c r="BX641" i="15" s="1"/>
  <c r="BN308" i="2"/>
  <c r="BX640" i="15" s="1"/>
  <c r="BN307" i="2"/>
  <c r="BX639" i="15" s="1"/>
  <c r="BN306" i="2"/>
  <c r="BX638" i="15" s="1"/>
  <c r="BN305" i="2"/>
  <c r="BX637" i="15" s="1"/>
  <c r="BN304" i="2"/>
  <c r="BX636" i="15" s="1"/>
  <c r="BN303" i="2"/>
  <c r="BX635" i="15" s="1"/>
  <c r="BN302" i="2"/>
  <c r="BX634" i="15" s="1"/>
  <c r="BN301" i="2"/>
  <c r="BX633" i="15" s="1"/>
  <c r="BN300" i="2"/>
  <c r="BX632" i="15" s="1"/>
  <c r="BN299" i="2"/>
  <c r="BX631" i="15" s="1"/>
  <c r="BN298" i="2"/>
  <c r="BX630" i="15" s="1"/>
  <c r="BN297" i="2"/>
  <c r="BX629" i="15" s="1"/>
  <c r="BN296" i="2"/>
  <c r="BX628" i="15" s="1"/>
  <c r="BN295" i="2"/>
  <c r="BX627" i="15" s="1"/>
  <c r="BN294" i="2"/>
  <c r="BX626" i="15" s="1"/>
  <c r="BN293" i="2"/>
  <c r="BX625" i="15" s="1"/>
  <c r="BN292" i="2"/>
  <c r="BX624" i="15" s="1"/>
  <c r="BN291" i="2"/>
  <c r="BX623" i="15" s="1"/>
  <c r="BN290" i="2"/>
  <c r="BX622" i="15" s="1"/>
  <c r="BN289" i="2"/>
  <c r="BX621" i="15" s="1"/>
  <c r="BN288" i="2"/>
  <c r="BX620" i="15" s="1"/>
  <c r="BN287" i="2"/>
  <c r="BX619" i="15" s="1"/>
  <c r="BN286" i="2"/>
  <c r="BX618" i="15" s="1"/>
  <c r="BN285" i="2"/>
  <c r="BX617" i="15" s="1"/>
  <c r="BN284" i="2"/>
  <c r="BX616" i="15" s="1"/>
  <c r="BN283" i="2"/>
  <c r="BX615" i="15" s="1"/>
  <c r="BN282" i="2"/>
  <c r="BN313" s="1"/>
  <c r="BM274"/>
  <c r="BL274"/>
  <c r="BK274"/>
  <c r="BJ274"/>
  <c r="Z103" i="6" s="1"/>
  <c r="BI274" i="2"/>
  <c r="Z85" i="6" s="1"/>
  <c r="BH274" i="2"/>
  <c r="Z93" i="6" s="1"/>
  <c r="BG274" i="2"/>
  <c r="Z73" i="6" s="1"/>
  <c r="BN272" i="2"/>
  <c r="BX613" i="15" s="1"/>
  <c r="BN271" i="2"/>
  <c r="BX612" i="15" s="1"/>
  <c r="BN270" i="2"/>
  <c r="BX611" i="15" s="1"/>
  <c r="BN269" i="2"/>
  <c r="BX610" i="15" s="1"/>
  <c r="BN268" i="2"/>
  <c r="BX609" i="15" s="1"/>
  <c r="BN267" i="2"/>
  <c r="BX608" i="15" s="1"/>
  <c r="BN266" i="2"/>
  <c r="BX607" i="15" s="1"/>
  <c r="BN265" i="2"/>
  <c r="BX606" i="15" s="1"/>
  <c r="BN264" i="2"/>
  <c r="BX605" i="15" s="1"/>
  <c r="BN263" i="2"/>
  <c r="BX604" i="15" s="1"/>
  <c r="BN262" i="2"/>
  <c r="BX603" i="15" s="1"/>
  <c r="BN261" i="2"/>
  <c r="BX602" i="15" s="1"/>
  <c r="BN260" i="2"/>
  <c r="BX601" i="15" s="1"/>
  <c r="BN259" i="2"/>
  <c r="BX600" i="15" s="1"/>
  <c r="BN258" i="2"/>
  <c r="BX599" i="15" s="1"/>
  <c r="BN257" i="2"/>
  <c r="BX598" i="15" s="1"/>
  <c r="BN256" i="2"/>
  <c r="BX597" i="15" s="1"/>
  <c r="BN255" i="2"/>
  <c r="BX596" i="15" s="1"/>
  <c r="BN254" i="2"/>
  <c r="BX595" i="15" s="1"/>
  <c r="BN253" i="2"/>
  <c r="BX594" i="15" s="1"/>
  <c r="BN252" i="2"/>
  <c r="BX593" i="15" s="1"/>
  <c r="BN251" i="2"/>
  <c r="BX592" i="15" s="1"/>
  <c r="BN250" i="2"/>
  <c r="BX591" i="15" s="1"/>
  <c r="BN249" i="2"/>
  <c r="BX590" i="15" s="1"/>
  <c r="BN248" i="2"/>
  <c r="BX589" i="15" s="1"/>
  <c r="BN247" i="2"/>
  <c r="BX588" i="15" s="1"/>
  <c r="BN246" i="2"/>
  <c r="BX587" i="15" s="1"/>
  <c r="BN245" i="2"/>
  <c r="BX586" i="15" s="1"/>
  <c r="BN244" i="2"/>
  <c r="BX585" i="15" s="1"/>
  <c r="BN243" i="2"/>
  <c r="BN274" s="1"/>
  <c r="BM235"/>
  <c r="BL235"/>
  <c r="BK235"/>
  <c r="Z57" i="6" s="1"/>
  <c r="BJ235" i="2"/>
  <c r="Z16" i="6" s="1"/>
  <c r="BI235" i="2"/>
  <c r="Z25" i="6" s="1"/>
  <c r="BH235" i="2"/>
  <c r="Z5" i="6" s="1"/>
  <c r="BG235" i="2"/>
  <c r="Z34" i="6" s="1"/>
  <c r="BN233" i="2"/>
  <c r="BX583" i="15" s="1"/>
  <c r="BN232" i="2"/>
  <c r="BX582" i="15" s="1"/>
  <c r="BN231" i="2"/>
  <c r="BX581" i="15" s="1"/>
  <c r="BN230" i="2"/>
  <c r="BX580" i="15" s="1"/>
  <c r="BN229" i="2"/>
  <c r="BX579" i="15" s="1"/>
  <c r="BN228" i="2"/>
  <c r="BX578" i="15" s="1"/>
  <c r="BN227" i="2"/>
  <c r="BX577" i="15" s="1"/>
  <c r="BN226" i="2"/>
  <c r="BX576" i="15" s="1"/>
  <c r="BN225" i="2"/>
  <c r="BX575" i="15" s="1"/>
  <c r="BN224" i="2"/>
  <c r="BX574" i="15" s="1"/>
  <c r="BN223" i="2"/>
  <c r="BX573" i="15" s="1"/>
  <c r="BN222" i="2"/>
  <c r="BX572" i="15" s="1"/>
  <c r="BN221" i="2"/>
  <c r="BX571" i="15" s="1"/>
  <c r="BN220" i="2"/>
  <c r="BX570" i="15" s="1"/>
  <c r="BN219" i="2"/>
  <c r="BX569" i="15" s="1"/>
  <c r="BN218" i="2"/>
  <c r="BX568" i="15" s="1"/>
  <c r="BN217" i="2"/>
  <c r="BX567" i="15" s="1"/>
  <c r="BN216" i="2"/>
  <c r="BX566" i="15" s="1"/>
  <c r="BN215" i="2"/>
  <c r="BX565" i="15" s="1"/>
  <c r="BN214" i="2"/>
  <c r="BX564" i="15" s="1"/>
  <c r="BN213" i="2"/>
  <c r="BX563" i="15" s="1"/>
  <c r="BN212" i="2"/>
  <c r="BX562" i="15" s="1"/>
  <c r="BN211" i="2"/>
  <c r="BX561" i="15" s="1"/>
  <c r="BN210" i="2"/>
  <c r="BX560" i="15" s="1"/>
  <c r="BN209" i="2"/>
  <c r="BX559" i="15" s="1"/>
  <c r="BN208" i="2"/>
  <c r="BX558" i="15" s="1"/>
  <c r="BN207" i="2"/>
  <c r="BX557" i="15" s="1"/>
  <c r="BN206" i="2"/>
  <c r="BX556" i="15" s="1"/>
  <c r="BN205" i="2"/>
  <c r="BX555" i="15" s="1"/>
  <c r="BN204" i="2"/>
  <c r="BN235" s="1"/>
  <c r="BM196"/>
  <c r="BL196"/>
  <c r="BK196"/>
  <c r="Z58" i="6" s="1"/>
  <c r="BJ196" i="2"/>
  <c r="Z6" i="6" s="1"/>
  <c r="BI196" i="2"/>
  <c r="Z47" i="6" s="1"/>
  <c r="BH196" i="2"/>
  <c r="Z35" i="6" s="1"/>
  <c r="BG196" i="2"/>
  <c r="Z24" i="6" s="1"/>
  <c r="BN194" i="2"/>
  <c r="BX553" i="15" s="1"/>
  <c r="BN193" i="2"/>
  <c r="BX552" i="15" s="1"/>
  <c r="BN192" i="2"/>
  <c r="BX551" i="15" s="1"/>
  <c r="BN191" i="2"/>
  <c r="BX550" i="15" s="1"/>
  <c r="BN190" i="2"/>
  <c r="BX549" i="15" s="1"/>
  <c r="BN189" i="2"/>
  <c r="BX548" i="15" s="1"/>
  <c r="BN188" i="2"/>
  <c r="BX547" i="15" s="1"/>
  <c r="BN187" i="2"/>
  <c r="BX546" i="15" s="1"/>
  <c r="BN186" i="2"/>
  <c r="BX545" i="15" s="1"/>
  <c r="BN185" i="2"/>
  <c r="BX544" i="15" s="1"/>
  <c r="BN184" i="2"/>
  <c r="BX543" i="15" s="1"/>
  <c r="BN183" i="2"/>
  <c r="BX542" i="15" s="1"/>
  <c r="BN182" i="2"/>
  <c r="BX541" i="15" s="1"/>
  <c r="BN181" i="2"/>
  <c r="BX540" i="15" s="1"/>
  <c r="BN180" i="2"/>
  <c r="BX539" i="15" s="1"/>
  <c r="BN179" i="2"/>
  <c r="BX538" i="15" s="1"/>
  <c r="BN178" i="2"/>
  <c r="BX537" i="15" s="1"/>
  <c r="BN177" i="2"/>
  <c r="BX536" i="15" s="1"/>
  <c r="BN176" i="2"/>
  <c r="BX535" i="15" s="1"/>
  <c r="BN175" i="2"/>
  <c r="BX534" i="15" s="1"/>
  <c r="BN174" i="2"/>
  <c r="BX533" i="15" s="1"/>
  <c r="BN173" i="2"/>
  <c r="BX532" i="15" s="1"/>
  <c r="BN172" i="2"/>
  <c r="BX531" i="15" s="1"/>
  <c r="BN171" i="2"/>
  <c r="BX530" i="15" s="1"/>
  <c r="BN170" i="2"/>
  <c r="BX529" i="15" s="1"/>
  <c r="BN169" i="2"/>
  <c r="BX528" i="15" s="1"/>
  <c r="BN168" i="2"/>
  <c r="BX527" i="15" s="1"/>
  <c r="BN167" i="2"/>
  <c r="BX526" i="15" s="1"/>
  <c r="BN166" i="2"/>
  <c r="BX525" i="15" s="1"/>
  <c r="BN165" i="2"/>
  <c r="BN196" s="1"/>
  <c r="BM157"/>
  <c r="BL157"/>
  <c r="BK157"/>
  <c r="Z28" i="6" s="1"/>
  <c r="BJ157" i="2"/>
  <c r="Z7" i="6" s="1"/>
  <c r="BI157" i="2"/>
  <c r="Z55" i="6" s="1"/>
  <c r="BH157" i="2"/>
  <c r="Z15" i="6" s="1"/>
  <c r="BG157" i="2"/>
  <c r="Z44" i="6" s="1"/>
  <c r="BN155" i="2"/>
  <c r="BX523" i="15" s="1"/>
  <c r="BN154" i="2"/>
  <c r="BX522" i="15" s="1"/>
  <c r="BN153" i="2"/>
  <c r="BX521" i="15" s="1"/>
  <c r="BN152" i="2"/>
  <c r="BX520" i="15" s="1"/>
  <c r="BN151" i="2"/>
  <c r="BX519" i="15" s="1"/>
  <c r="BN150" i="2"/>
  <c r="BX518" i="15" s="1"/>
  <c r="BN149" i="2"/>
  <c r="BX517" i="15" s="1"/>
  <c r="BN148" i="2"/>
  <c r="BX516" i="15" s="1"/>
  <c r="BN147" i="2"/>
  <c r="BX515" i="15" s="1"/>
  <c r="BN146" i="2"/>
  <c r="BX514" i="15" s="1"/>
  <c r="BN145" i="2"/>
  <c r="BX513" i="15" s="1"/>
  <c r="BN144" i="2"/>
  <c r="BX512" i="15" s="1"/>
  <c r="BN143" i="2"/>
  <c r="BX511" i="15" s="1"/>
  <c r="BN142" i="2"/>
  <c r="BX510" i="15" s="1"/>
  <c r="BN141" i="2"/>
  <c r="BX509" i="15" s="1"/>
  <c r="BN140" i="2"/>
  <c r="BX508" i="15" s="1"/>
  <c r="BN139" i="2"/>
  <c r="BX507" i="15" s="1"/>
  <c r="BN138" i="2"/>
  <c r="BX506" i="15" s="1"/>
  <c r="BN137" i="2"/>
  <c r="BX505" i="15" s="1"/>
  <c r="BN136" i="2"/>
  <c r="BX504" i="15" s="1"/>
  <c r="BN135" i="2"/>
  <c r="BX503" i="15" s="1"/>
  <c r="BN134" i="2"/>
  <c r="BX502" i="15" s="1"/>
  <c r="BN133" i="2"/>
  <c r="BX501" i="15" s="1"/>
  <c r="BN132" i="2"/>
  <c r="BX500" i="15" s="1"/>
  <c r="BN131" i="2"/>
  <c r="BX499" i="15" s="1"/>
  <c r="BN130" i="2"/>
  <c r="BX498" i="15" s="1"/>
  <c r="BN129" i="2"/>
  <c r="BX497" i="15" s="1"/>
  <c r="BN128" i="2"/>
  <c r="BX496" i="15" s="1"/>
  <c r="BN127" i="2"/>
  <c r="BX495" i="15" s="1"/>
  <c r="BN126" i="2"/>
  <c r="BN157" s="1"/>
  <c r="BM118"/>
  <c r="BL118"/>
  <c r="BK118"/>
  <c r="Z27" i="6" s="1"/>
  <c r="BJ118" i="2"/>
  <c r="Z37" i="6" s="1"/>
  <c r="BI118" i="2"/>
  <c r="Z17" i="6" s="1"/>
  <c r="BH118" i="2"/>
  <c r="Z45" i="6" s="1"/>
  <c r="BG118" i="2"/>
  <c r="Z54" i="6" s="1"/>
  <c r="BN116" i="2"/>
  <c r="BX493" i="15" s="1"/>
  <c r="BN115" i="2"/>
  <c r="BX492" i="15" s="1"/>
  <c r="BN114" i="2"/>
  <c r="BX491" i="15" s="1"/>
  <c r="BN113" i="2"/>
  <c r="BX490" i="15" s="1"/>
  <c r="BN112" i="2"/>
  <c r="BX489" i="15" s="1"/>
  <c r="BN111" i="2"/>
  <c r="BX488" i="15" s="1"/>
  <c r="BN110" i="2"/>
  <c r="BX487" i="15" s="1"/>
  <c r="BN109" i="2"/>
  <c r="BX486" i="15" s="1"/>
  <c r="BN108" i="2"/>
  <c r="BX485" i="15" s="1"/>
  <c r="BN107" i="2"/>
  <c r="BX484" i="15" s="1"/>
  <c r="BN106" i="2"/>
  <c r="BX483" i="15" s="1"/>
  <c r="BN105" i="2"/>
  <c r="BX482" i="15" s="1"/>
  <c r="BN104" i="2"/>
  <c r="BX481" i="15" s="1"/>
  <c r="BN103" i="2"/>
  <c r="BX480" i="15" s="1"/>
  <c r="BN102" i="2"/>
  <c r="BX479" i="15" s="1"/>
  <c r="BN101" i="2"/>
  <c r="BX478" i="15" s="1"/>
  <c r="BN100" i="2"/>
  <c r="BX477" i="15" s="1"/>
  <c r="BN99" i="2"/>
  <c r="BX476" i="15" s="1"/>
  <c r="BN98" i="2"/>
  <c r="BX475" i="15" s="1"/>
  <c r="BN97" i="2"/>
  <c r="BX474" i="15" s="1"/>
  <c r="BN96" i="2"/>
  <c r="BX473" i="15" s="1"/>
  <c r="BN95" i="2"/>
  <c r="BX472" i="15" s="1"/>
  <c r="BN94" i="2"/>
  <c r="BX471" i="15" s="1"/>
  <c r="BN93" i="2"/>
  <c r="BX470" i="15" s="1"/>
  <c r="BN92" i="2"/>
  <c r="BX469" i="15" s="1"/>
  <c r="BN91" i="2"/>
  <c r="BX468" i="15" s="1"/>
  <c r="BN90" i="2"/>
  <c r="BX467" i="15" s="1"/>
  <c r="BN89" i="2"/>
  <c r="BX466" i="15" s="1"/>
  <c r="BN88" i="2"/>
  <c r="BX465" i="15" s="1"/>
  <c r="BN87" i="2"/>
  <c r="BM79"/>
  <c r="BL79"/>
  <c r="BK79"/>
  <c r="Z18" i="6" s="1"/>
  <c r="BJ79" i="2"/>
  <c r="Z48" i="6" s="1"/>
  <c r="BI79" i="2"/>
  <c r="Z26" i="6" s="1"/>
  <c r="BH79" i="2"/>
  <c r="Z36" i="6" s="1"/>
  <c r="BG79" i="2"/>
  <c r="Z4" i="6" s="1"/>
  <c r="BN77" i="2"/>
  <c r="BX463" i="15" s="1"/>
  <c r="BN76" i="2"/>
  <c r="BX462" i="15" s="1"/>
  <c r="BN75" i="2"/>
  <c r="BX461" i="15" s="1"/>
  <c r="BN74" i="2"/>
  <c r="BX460" i="15" s="1"/>
  <c r="BN73" i="2"/>
  <c r="BX459" i="15" s="1"/>
  <c r="BN72" i="2"/>
  <c r="BX458" i="15" s="1"/>
  <c r="BN71" i="2"/>
  <c r="BX457" i="15" s="1"/>
  <c r="BN70" i="2"/>
  <c r="BX456" i="15" s="1"/>
  <c r="BN69" i="2"/>
  <c r="BX455" i="15" s="1"/>
  <c r="BN68" i="2"/>
  <c r="BX454" i="15" s="1"/>
  <c r="BN67" i="2"/>
  <c r="BX453" i="15" s="1"/>
  <c r="BN66" i="2"/>
  <c r="BX452" i="15" s="1"/>
  <c r="BN65" i="2"/>
  <c r="BX451" i="15" s="1"/>
  <c r="BN64" i="2"/>
  <c r="BX450" i="15" s="1"/>
  <c r="BN63" i="2"/>
  <c r="BX449" i="15" s="1"/>
  <c r="BN62" i="2"/>
  <c r="BX448" i="15" s="1"/>
  <c r="BN61" i="2"/>
  <c r="BX447" i="15" s="1"/>
  <c r="BN60" i="2"/>
  <c r="BX446" i="15" s="1"/>
  <c r="BN59" i="2"/>
  <c r="BX445" i="15" s="1"/>
  <c r="BN58" i="2"/>
  <c r="BX444" i="15" s="1"/>
  <c r="BN57" i="2"/>
  <c r="BX443" i="15" s="1"/>
  <c r="BN56" i="2"/>
  <c r="BX442" i="15" s="1"/>
  <c r="BN55" i="2"/>
  <c r="BX441" i="15" s="1"/>
  <c r="BN54" i="2"/>
  <c r="BX440" i="15" s="1"/>
  <c r="BN53" i="2"/>
  <c r="BX439" i="15" s="1"/>
  <c r="BN52" i="2"/>
  <c r="BX438" i="15" s="1"/>
  <c r="BN51" i="2"/>
  <c r="BX437" i="15" s="1"/>
  <c r="BN50" i="2"/>
  <c r="BX436" i="15" s="1"/>
  <c r="BN49" i="2"/>
  <c r="BX435" i="15" s="1"/>
  <c r="BN48" i="2"/>
  <c r="BQ404" i="15"/>
  <c r="BO404" s="1"/>
  <c r="BN10" i="2"/>
  <c r="BX405" i="15" s="1"/>
  <c r="BN11" i="2"/>
  <c r="BX406" i="15" s="1"/>
  <c r="BN12" i="2"/>
  <c r="BX407" i="15" s="1"/>
  <c r="BN13" i="2"/>
  <c r="BX408" i="15" s="1"/>
  <c r="BN14" i="2"/>
  <c r="BX409" i="15" s="1"/>
  <c r="BN15" i="2"/>
  <c r="BX410" i="15" s="1"/>
  <c r="BN16" i="2"/>
  <c r="BX411" i="15" s="1"/>
  <c r="BN17" i="2"/>
  <c r="BX412" i="15" s="1"/>
  <c r="BN18" i="2"/>
  <c r="BX413" i="15" s="1"/>
  <c r="BN19" i="2"/>
  <c r="BX414" i="15" s="1"/>
  <c r="BN20" i="2"/>
  <c r="BX415" i="15" s="1"/>
  <c r="BN21" i="2"/>
  <c r="BX416" i="15" s="1"/>
  <c r="BN22" i="2"/>
  <c r="BX417" i="15" s="1"/>
  <c r="BN23" i="2"/>
  <c r="BX418" i="15" s="1"/>
  <c r="BN24" i="2"/>
  <c r="BX419" i="15" s="1"/>
  <c r="BN25" i="2"/>
  <c r="BX420" i="15" s="1"/>
  <c r="BN26" i="2"/>
  <c r="BX421" i="15" s="1"/>
  <c r="BN27" i="2"/>
  <c r="BX422" i="15" s="1"/>
  <c r="BN28" i="2"/>
  <c r="BX423" i="15" s="1"/>
  <c r="BN29" i="2"/>
  <c r="BX424" i="15" s="1"/>
  <c r="BN30" i="2"/>
  <c r="BX425" i="15" s="1"/>
  <c r="BN31" i="2"/>
  <c r="BX426" i="15" s="1"/>
  <c r="BN32" i="2"/>
  <c r="BX427" i="15" s="1"/>
  <c r="BN33" i="2"/>
  <c r="BX428" i="15" s="1"/>
  <c r="BN34" i="2"/>
  <c r="BX429" i="15" s="1"/>
  <c r="BN35" i="2"/>
  <c r="BX430" i="15" s="1"/>
  <c r="BN36" i="2"/>
  <c r="BX431" i="15" s="1"/>
  <c r="BN37" i="2"/>
  <c r="BX432" i="15" s="1"/>
  <c r="BN38" i="2"/>
  <c r="BX433" i="15" s="1"/>
  <c r="BM40" i="2"/>
  <c r="BL40"/>
  <c r="BK40"/>
  <c r="Z38" i="6" s="1"/>
  <c r="BJ40" i="2"/>
  <c r="Z8" i="6" s="1"/>
  <c r="BI40" i="2"/>
  <c r="Z56" i="6" s="1"/>
  <c r="BH40" i="2"/>
  <c r="Z46" i="6" s="1"/>
  <c r="BG40" i="2"/>
  <c r="Z14" i="6" s="1"/>
  <c r="BN9" i="2"/>
  <c r="BX404" i="15" s="1"/>
  <c r="B30" i="17"/>
  <c r="E30" s="1"/>
  <c r="B31"/>
  <c r="E31" s="1"/>
  <c r="B32"/>
  <c r="E32" s="1"/>
  <c r="B33"/>
  <c r="E33" s="1"/>
  <c r="B29"/>
  <c r="E29" s="1"/>
  <c r="D30"/>
  <c r="D31"/>
  <c r="D32"/>
  <c r="D33"/>
  <c r="D29"/>
  <c r="F30"/>
  <c r="F32"/>
  <c r="F29"/>
  <c r="G30"/>
  <c r="G31"/>
  <c r="G32"/>
  <c r="G33"/>
  <c r="G29"/>
  <c r="B21"/>
  <c r="B22"/>
  <c r="B23"/>
  <c r="B24"/>
  <c r="B25"/>
  <c r="C22"/>
  <c r="C23"/>
  <c r="C24"/>
  <c r="C25"/>
  <c r="C21"/>
  <c r="D22"/>
  <c r="D23"/>
  <c r="D24"/>
  <c r="D25"/>
  <c r="D21"/>
  <c r="I21"/>
  <c r="C14"/>
  <c r="C15"/>
  <c r="C16"/>
  <c r="C17"/>
  <c r="C13"/>
  <c r="F14"/>
  <c r="F15"/>
  <c r="F16"/>
  <c r="F17"/>
  <c r="F13"/>
  <c r="H14"/>
  <c r="H15"/>
  <c r="H16"/>
  <c r="H17"/>
  <c r="H13"/>
  <c r="B14"/>
  <c r="B15"/>
  <c r="B16"/>
  <c r="B17"/>
  <c r="B13"/>
  <c r="BD733" i="15"/>
  <c r="BC733"/>
  <c r="BB733"/>
  <c r="BA733"/>
  <c r="AZ733"/>
  <c r="AY733"/>
  <c r="AX733"/>
  <c r="BD732"/>
  <c r="BC732"/>
  <c r="BB732"/>
  <c r="BA732"/>
  <c r="AZ732"/>
  <c r="AY732"/>
  <c r="AX732"/>
  <c r="BD731"/>
  <c r="BC731"/>
  <c r="BB731"/>
  <c r="BA731"/>
  <c r="AZ731"/>
  <c r="AY731"/>
  <c r="AX731"/>
  <c r="BD730"/>
  <c r="BC730"/>
  <c r="BB730"/>
  <c r="BA730"/>
  <c r="AZ730"/>
  <c r="AY730"/>
  <c r="AX730"/>
  <c r="BD729"/>
  <c r="BC729"/>
  <c r="BB729"/>
  <c r="BA729"/>
  <c r="AZ729"/>
  <c r="AY729"/>
  <c r="AX729"/>
  <c r="BD728"/>
  <c r="BC728"/>
  <c r="BB728"/>
  <c r="BA728"/>
  <c r="AZ728"/>
  <c r="AY728"/>
  <c r="AX728"/>
  <c r="BD727"/>
  <c r="BC727"/>
  <c r="BB727"/>
  <c r="BA727"/>
  <c r="AZ727"/>
  <c r="AY727"/>
  <c r="AX727"/>
  <c r="BD726"/>
  <c r="BC726"/>
  <c r="BB726"/>
  <c r="BA726"/>
  <c r="AZ726"/>
  <c r="AY726"/>
  <c r="AX726"/>
  <c r="BD725"/>
  <c r="BC725"/>
  <c r="BB725"/>
  <c r="BA725"/>
  <c r="AZ725"/>
  <c r="AY725"/>
  <c r="AX725"/>
  <c r="BD724"/>
  <c r="BC724"/>
  <c r="BB724"/>
  <c r="BA724"/>
  <c r="AZ724"/>
  <c r="AY724"/>
  <c r="AX724"/>
  <c r="BD723"/>
  <c r="BC723"/>
  <c r="BB723"/>
  <c r="BA723"/>
  <c r="AZ723"/>
  <c r="AY723"/>
  <c r="AX723"/>
  <c r="BD722"/>
  <c r="BC722"/>
  <c r="BB722"/>
  <c r="BA722"/>
  <c r="AZ722"/>
  <c r="AY722"/>
  <c r="AX722"/>
  <c r="BD721"/>
  <c r="BC721"/>
  <c r="BB721"/>
  <c r="BA721"/>
  <c r="AZ721"/>
  <c r="AY721"/>
  <c r="AX721"/>
  <c r="BD720"/>
  <c r="BC720"/>
  <c r="BB720"/>
  <c r="BA720"/>
  <c r="AZ720"/>
  <c r="AY720"/>
  <c r="AX720"/>
  <c r="BD719"/>
  <c r="BC719"/>
  <c r="BB719"/>
  <c r="BA719"/>
  <c r="AZ719"/>
  <c r="AY719"/>
  <c r="AX719"/>
  <c r="BD718"/>
  <c r="BC718"/>
  <c r="BB718"/>
  <c r="BA718"/>
  <c r="AZ718"/>
  <c r="AY718"/>
  <c r="AX718"/>
  <c r="BD717"/>
  <c r="BC717"/>
  <c r="BB717"/>
  <c r="BA717"/>
  <c r="AZ717"/>
  <c r="AY717"/>
  <c r="AX717"/>
  <c r="BD703"/>
  <c r="BC703"/>
  <c r="BB703"/>
  <c r="BA703"/>
  <c r="AZ703"/>
  <c r="AY703"/>
  <c r="AX703"/>
  <c r="BD702"/>
  <c r="BC702"/>
  <c r="BB702"/>
  <c r="BA702"/>
  <c r="AZ702"/>
  <c r="AY702"/>
  <c r="AX702"/>
  <c r="BD701"/>
  <c r="BC701"/>
  <c r="BB701"/>
  <c r="BA701"/>
  <c r="AZ701"/>
  <c r="AY701"/>
  <c r="AX701"/>
  <c r="BD700"/>
  <c r="BC700"/>
  <c r="BB700"/>
  <c r="BA700"/>
  <c r="AZ700"/>
  <c r="AY700"/>
  <c r="AX700"/>
  <c r="BD699"/>
  <c r="BC699"/>
  <c r="BB699"/>
  <c r="BA699"/>
  <c r="AZ699"/>
  <c r="AY699"/>
  <c r="AX699"/>
  <c r="BD698"/>
  <c r="BC698"/>
  <c r="BB698"/>
  <c r="BA698"/>
  <c r="AZ698"/>
  <c r="AY698"/>
  <c r="AX698"/>
  <c r="BD697"/>
  <c r="BC697"/>
  <c r="BB697"/>
  <c r="BA697"/>
  <c r="AZ697"/>
  <c r="AY697"/>
  <c r="AX697"/>
  <c r="BD696"/>
  <c r="BC696"/>
  <c r="BB696"/>
  <c r="BA696"/>
  <c r="AZ696"/>
  <c r="AY696"/>
  <c r="AX696"/>
  <c r="BD695"/>
  <c r="BC695"/>
  <c r="BB695"/>
  <c r="BA695"/>
  <c r="AZ695"/>
  <c r="AY695"/>
  <c r="AX695"/>
  <c r="BD694"/>
  <c r="BC694"/>
  <c r="BB694"/>
  <c r="BA694"/>
  <c r="AZ694"/>
  <c r="AY694"/>
  <c r="AX694"/>
  <c r="BD693"/>
  <c r="BC693"/>
  <c r="BB693"/>
  <c r="BA693"/>
  <c r="AZ693"/>
  <c r="AY693"/>
  <c r="AX693"/>
  <c r="BD692"/>
  <c r="BC692"/>
  <c r="BB692"/>
  <c r="BA692"/>
  <c r="AZ692"/>
  <c r="AY692"/>
  <c r="AX692"/>
  <c r="BD691"/>
  <c r="BC691"/>
  <c r="BB691"/>
  <c r="BA691"/>
  <c r="AZ691"/>
  <c r="AY691"/>
  <c r="AX691"/>
  <c r="BD690"/>
  <c r="BC690"/>
  <c r="BB690"/>
  <c r="BA690"/>
  <c r="AZ690"/>
  <c r="AY690"/>
  <c r="AX690"/>
  <c r="BD689"/>
  <c r="BC689"/>
  <c r="BB689"/>
  <c r="BA689"/>
  <c r="AZ689"/>
  <c r="AY689"/>
  <c r="AX689"/>
  <c r="BD688"/>
  <c r="BC688"/>
  <c r="BB688"/>
  <c r="BA688"/>
  <c r="AZ688"/>
  <c r="AY688"/>
  <c r="AX688"/>
  <c r="BD687"/>
  <c r="BC687"/>
  <c r="BB687"/>
  <c r="BA687"/>
  <c r="AZ687"/>
  <c r="AY687"/>
  <c r="AX687"/>
  <c r="BD673"/>
  <c r="BC673"/>
  <c r="BB673"/>
  <c r="BA673"/>
  <c r="AZ673"/>
  <c r="AY673"/>
  <c r="AX673"/>
  <c r="BD672"/>
  <c r="BC672"/>
  <c r="BB672"/>
  <c r="BA672"/>
  <c r="AZ672"/>
  <c r="AY672"/>
  <c r="AX672"/>
  <c r="BD671"/>
  <c r="BC671"/>
  <c r="BB671"/>
  <c r="BA671"/>
  <c r="AZ671"/>
  <c r="AY671"/>
  <c r="AX671"/>
  <c r="BD670"/>
  <c r="BC670"/>
  <c r="BB670"/>
  <c r="BA670"/>
  <c r="AZ670"/>
  <c r="AY670"/>
  <c r="AX670"/>
  <c r="BD669"/>
  <c r="BC669"/>
  <c r="BB669"/>
  <c r="BA669"/>
  <c r="AZ669"/>
  <c r="AY669"/>
  <c r="AX669"/>
  <c r="BD668"/>
  <c r="BC668"/>
  <c r="BB668"/>
  <c r="BA668"/>
  <c r="AZ668"/>
  <c r="AY668"/>
  <c r="AX668"/>
  <c r="BD667"/>
  <c r="BC667"/>
  <c r="BB667"/>
  <c r="BA667"/>
  <c r="AZ667"/>
  <c r="AY667"/>
  <c r="AX667"/>
  <c r="BD666"/>
  <c r="BC666"/>
  <c r="BB666"/>
  <c r="BA666"/>
  <c r="AZ666"/>
  <c r="AY666"/>
  <c r="AX666"/>
  <c r="BD665"/>
  <c r="BC665"/>
  <c r="BB665"/>
  <c r="BA665"/>
  <c r="AZ665"/>
  <c r="AY665"/>
  <c r="AX665"/>
  <c r="BD664"/>
  <c r="BC664"/>
  <c r="BB664"/>
  <c r="BA664"/>
  <c r="AZ664"/>
  <c r="AY664"/>
  <c r="AX664"/>
  <c r="BD663"/>
  <c r="BC663"/>
  <c r="BB663"/>
  <c r="BA663"/>
  <c r="AZ663"/>
  <c r="AY663"/>
  <c r="AX663"/>
  <c r="BD662"/>
  <c r="BC662"/>
  <c r="BB662"/>
  <c r="BA662"/>
  <c r="AZ662"/>
  <c r="AY662"/>
  <c r="AX662"/>
  <c r="BD661"/>
  <c r="BC661"/>
  <c r="BB661"/>
  <c r="BA661"/>
  <c r="AZ661"/>
  <c r="AY661"/>
  <c r="AX661"/>
  <c r="BD660"/>
  <c r="BC660"/>
  <c r="BB660"/>
  <c r="BA660"/>
  <c r="AZ660"/>
  <c r="AY660"/>
  <c r="AX660"/>
  <c r="BD659"/>
  <c r="BC659"/>
  <c r="BB659"/>
  <c r="BA659"/>
  <c r="AZ659"/>
  <c r="AY659"/>
  <c r="AX659"/>
  <c r="BD658"/>
  <c r="BC658"/>
  <c r="BB658"/>
  <c r="BA658"/>
  <c r="AZ658"/>
  <c r="AY658"/>
  <c r="AX658"/>
  <c r="BD657"/>
  <c r="BC657"/>
  <c r="BB657"/>
  <c r="BA657"/>
  <c r="AZ657"/>
  <c r="AY657"/>
  <c r="AX657"/>
  <c r="BD643"/>
  <c r="BC643"/>
  <c r="BB643"/>
  <c r="BA643"/>
  <c r="AZ643"/>
  <c r="AY643"/>
  <c r="AX643"/>
  <c r="BD642"/>
  <c r="BC642"/>
  <c r="BB642"/>
  <c r="BA642"/>
  <c r="AZ642"/>
  <c r="AY642"/>
  <c r="AX642"/>
  <c r="BD641"/>
  <c r="BC641"/>
  <c r="BB641"/>
  <c r="BA641"/>
  <c r="AZ641"/>
  <c r="AY641"/>
  <c r="AX641"/>
  <c r="BD640"/>
  <c r="BC640"/>
  <c r="BB640"/>
  <c r="BA640"/>
  <c r="AZ640"/>
  <c r="AY640"/>
  <c r="AX640"/>
  <c r="BD639"/>
  <c r="BC639"/>
  <c r="BB639"/>
  <c r="BA639"/>
  <c r="AZ639"/>
  <c r="AY639"/>
  <c r="AX639"/>
  <c r="BD638"/>
  <c r="BC638"/>
  <c r="BB638"/>
  <c r="BA638"/>
  <c r="AZ638"/>
  <c r="AY638"/>
  <c r="AX638"/>
  <c r="BD637"/>
  <c r="BC637"/>
  <c r="BB637"/>
  <c r="BA637"/>
  <c r="AZ637"/>
  <c r="AY637"/>
  <c r="AX637"/>
  <c r="BD636"/>
  <c r="BC636"/>
  <c r="BB636"/>
  <c r="BA636"/>
  <c r="AZ636"/>
  <c r="AY636"/>
  <c r="AX636"/>
  <c r="BD635"/>
  <c r="BC635"/>
  <c r="BB635"/>
  <c r="BA635"/>
  <c r="AZ635"/>
  <c r="AY635"/>
  <c r="AX635"/>
  <c r="BD634"/>
  <c r="BC634"/>
  <c r="BB634"/>
  <c r="BA634"/>
  <c r="AZ634"/>
  <c r="AY634"/>
  <c r="AX634"/>
  <c r="BD633"/>
  <c r="BC633"/>
  <c r="BB633"/>
  <c r="BA633"/>
  <c r="AZ633"/>
  <c r="AY633"/>
  <c r="AX633"/>
  <c r="BD632"/>
  <c r="BC632"/>
  <c r="BB632"/>
  <c r="BA632"/>
  <c r="AZ632"/>
  <c r="AY632"/>
  <c r="AX632"/>
  <c r="BD631"/>
  <c r="BC631"/>
  <c r="BB631"/>
  <c r="BA631"/>
  <c r="AZ631"/>
  <c r="AY631"/>
  <c r="AX631"/>
  <c r="BD630"/>
  <c r="BC630"/>
  <c r="BB630"/>
  <c r="BA630"/>
  <c r="AZ630"/>
  <c r="AY630"/>
  <c r="AX630"/>
  <c r="BD613"/>
  <c r="BC613"/>
  <c r="BB613"/>
  <c r="BA613"/>
  <c r="AZ613"/>
  <c r="AY613"/>
  <c r="AX613"/>
  <c r="BD612"/>
  <c r="BC612"/>
  <c r="BB612"/>
  <c r="BA612"/>
  <c r="AZ612"/>
  <c r="AY612"/>
  <c r="AX612"/>
  <c r="BD611"/>
  <c r="BC611"/>
  <c r="BB611"/>
  <c r="BA611"/>
  <c r="AZ611"/>
  <c r="AY611"/>
  <c r="AX611"/>
  <c r="BD610"/>
  <c r="BC610"/>
  <c r="BB610"/>
  <c r="BA610"/>
  <c r="AZ610"/>
  <c r="AY610"/>
  <c r="AX610"/>
  <c r="BD609"/>
  <c r="BC609"/>
  <c r="BB609"/>
  <c r="BA609"/>
  <c r="AZ609"/>
  <c r="AY609"/>
  <c r="AX609"/>
  <c r="BD608"/>
  <c r="BC608"/>
  <c r="BB608"/>
  <c r="BA608"/>
  <c r="AZ608"/>
  <c r="AY608"/>
  <c r="AX608"/>
  <c r="BD607"/>
  <c r="BC607"/>
  <c r="BB607"/>
  <c r="BA607"/>
  <c r="AZ607"/>
  <c r="AY607"/>
  <c r="AX607"/>
  <c r="BD606"/>
  <c r="BC606"/>
  <c r="BB606"/>
  <c r="BA606"/>
  <c r="AZ606"/>
  <c r="AY606"/>
  <c r="AX606"/>
  <c r="BD605"/>
  <c r="BC605"/>
  <c r="BB605"/>
  <c r="BA605"/>
  <c r="AZ605"/>
  <c r="AY605"/>
  <c r="AX605"/>
  <c r="BD604"/>
  <c r="BC604"/>
  <c r="BB604"/>
  <c r="BA604"/>
  <c r="AZ604"/>
  <c r="AY604"/>
  <c r="AX604"/>
  <c r="BD603"/>
  <c r="BC603"/>
  <c r="BB603"/>
  <c r="BA603"/>
  <c r="AZ603"/>
  <c r="AY603"/>
  <c r="AX603"/>
  <c r="BD602"/>
  <c r="BC602"/>
  <c r="BB602"/>
  <c r="BA602"/>
  <c r="AZ602"/>
  <c r="AY602"/>
  <c r="AX602"/>
  <c r="BD601"/>
  <c r="BC601"/>
  <c r="BB601"/>
  <c r="BA601"/>
  <c r="AZ601"/>
  <c r="AY601"/>
  <c r="AX601"/>
  <c r="BD600"/>
  <c r="BC600"/>
  <c r="BB600"/>
  <c r="BA600"/>
  <c r="AZ600"/>
  <c r="AY600"/>
  <c r="AX600"/>
  <c r="BD599"/>
  <c r="BC599"/>
  <c r="BB599"/>
  <c r="BA599"/>
  <c r="AZ599"/>
  <c r="AY599"/>
  <c r="AX599"/>
  <c r="BD598"/>
  <c r="BC598"/>
  <c r="BB598"/>
  <c r="BA598"/>
  <c r="AZ598"/>
  <c r="AY598"/>
  <c r="AX598"/>
  <c r="BD597"/>
  <c r="BC597"/>
  <c r="BB597"/>
  <c r="BA597"/>
  <c r="AZ597"/>
  <c r="AY597"/>
  <c r="BD596"/>
  <c r="BC596"/>
  <c r="BB596"/>
  <c r="BA596"/>
  <c r="AZ596"/>
  <c r="AY596"/>
  <c r="AX596"/>
  <c r="BD583"/>
  <c r="BC583"/>
  <c r="BB583"/>
  <c r="BA583"/>
  <c r="AZ583"/>
  <c r="AY583"/>
  <c r="AX583"/>
  <c r="BD582"/>
  <c r="BC582"/>
  <c r="BB582"/>
  <c r="BA582"/>
  <c r="AZ582"/>
  <c r="AY582"/>
  <c r="AX582"/>
  <c r="BD581"/>
  <c r="BC581"/>
  <c r="BB581"/>
  <c r="BA581"/>
  <c r="AZ581"/>
  <c r="AY581"/>
  <c r="AX581"/>
  <c r="BD580"/>
  <c r="BC580"/>
  <c r="BB580"/>
  <c r="BA580"/>
  <c r="AZ580"/>
  <c r="AY580"/>
  <c r="AX580"/>
  <c r="BD579"/>
  <c r="BC579"/>
  <c r="BB579"/>
  <c r="BA579"/>
  <c r="AZ579"/>
  <c r="AY579"/>
  <c r="AX579"/>
  <c r="BD578"/>
  <c r="BC578"/>
  <c r="BB578"/>
  <c r="BA578"/>
  <c r="AZ578"/>
  <c r="AY578"/>
  <c r="AX578"/>
  <c r="BD577"/>
  <c r="BC577"/>
  <c r="BB577"/>
  <c r="BA577"/>
  <c r="AZ577"/>
  <c r="AY577"/>
  <c r="AX577"/>
  <c r="BD576"/>
  <c r="BC576"/>
  <c r="BB576"/>
  <c r="BA576"/>
  <c r="AZ576"/>
  <c r="AY576"/>
  <c r="AX576"/>
  <c r="BD575"/>
  <c r="BC575"/>
  <c r="BB575"/>
  <c r="BA575"/>
  <c r="AZ575"/>
  <c r="AY575"/>
  <c r="AX575"/>
  <c r="BD574"/>
  <c r="BC574"/>
  <c r="BB574"/>
  <c r="BA574"/>
  <c r="AZ574"/>
  <c r="AY574"/>
  <c r="AX574"/>
  <c r="BD573"/>
  <c r="BC573"/>
  <c r="BB573"/>
  <c r="BA573"/>
  <c r="AZ573"/>
  <c r="AY573"/>
  <c r="AX573"/>
  <c r="BD572"/>
  <c r="BC572"/>
  <c r="BB572"/>
  <c r="BA572"/>
  <c r="AZ572"/>
  <c r="AY572"/>
  <c r="AX572"/>
  <c r="BD571"/>
  <c r="BC571"/>
  <c r="BB571"/>
  <c r="BA571"/>
  <c r="AZ571"/>
  <c r="AY571"/>
  <c r="AX571"/>
  <c r="BD570"/>
  <c r="BC570"/>
  <c r="BB570"/>
  <c r="BA570"/>
  <c r="AZ570"/>
  <c r="AY570"/>
  <c r="AX570"/>
  <c r="BD553"/>
  <c r="BC553"/>
  <c r="BB553"/>
  <c r="BA553"/>
  <c r="AZ553"/>
  <c r="AY553"/>
  <c r="AX553"/>
  <c r="BD552"/>
  <c r="BC552"/>
  <c r="BB552"/>
  <c r="BA552"/>
  <c r="AZ552"/>
  <c r="AY552"/>
  <c r="AX552"/>
  <c r="BD551"/>
  <c r="BC551"/>
  <c r="BB551"/>
  <c r="BA551"/>
  <c r="AZ551"/>
  <c r="AY551"/>
  <c r="AX551"/>
  <c r="BD550"/>
  <c r="BC550"/>
  <c r="BB550"/>
  <c r="BA550"/>
  <c r="AZ550"/>
  <c r="AY550"/>
  <c r="AX550"/>
  <c r="BD549"/>
  <c r="BC549"/>
  <c r="BB549"/>
  <c r="BA549"/>
  <c r="AZ549"/>
  <c r="AY549"/>
  <c r="AX549"/>
  <c r="BD548"/>
  <c r="BC548"/>
  <c r="BB548"/>
  <c r="BA548"/>
  <c r="AZ548"/>
  <c r="AY548"/>
  <c r="AX548"/>
  <c r="BD547"/>
  <c r="BC547"/>
  <c r="BB547"/>
  <c r="BA547"/>
  <c r="AZ547"/>
  <c r="AY547"/>
  <c r="AX547"/>
  <c r="BD546"/>
  <c r="BC546"/>
  <c r="BB546"/>
  <c r="BA546"/>
  <c r="AZ546"/>
  <c r="AY546"/>
  <c r="AX546"/>
  <c r="BD545"/>
  <c r="BC545"/>
  <c r="BB545"/>
  <c r="BA545"/>
  <c r="AZ545"/>
  <c r="AY545"/>
  <c r="AX545"/>
  <c r="BD544"/>
  <c r="BC544"/>
  <c r="BB544"/>
  <c r="BA544"/>
  <c r="AZ544"/>
  <c r="AY544"/>
  <c r="AX544"/>
  <c r="BD543"/>
  <c r="BC543"/>
  <c r="BB543"/>
  <c r="BA543"/>
  <c r="AZ543"/>
  <c r="AY543"/>
  <c r="AX543"/>
  <c r="BD542"/>
  <c r="BC542"/>
  <c r="BB542"/>
  <c r="BA542"/>
  <c r="AZ542"/>
  <c r="AY542"/>
  <c r="AX542"/>
  <c r="BD541"/>
  <c r="BC541"/>
  <c r="BB541"/>
  <c r="BA541"/>
  <c r="AZ541"/>
  <c r="AY541"/>
  <c r="AX541"/>
  <c r="BD540"/>
  <c r="BC540"/>
  <c r="BB540"/>
  <c r="BA540"/>
  <c r="AZ540"/>
  <c r="AY540"/>
  <c r="AX540"/>
  <c r="BD539"/>
  <c r="BC539"/>
  <c r="BB539"/>
  <c r="BA539"/>
  <c r="AZ539"/>
  <c r="AY539"/>
  <c r="AX539"/>
  <c r="BD523"/>
  <c r="BC523"/>
  <c r="BB523"/>
  <c r="BA523"/>
  <c r="AZ523"/>
  <c r="AY523"/>
  <c r="AX523"/>
  <c r="BD522"/>
  <c r="BC522"/>
  <c r="BB522"/>
  <c r="BA522"/>
  <c r="AZ522"/>
  <c r="AY522"/>
  <c r="AX522"/>
  <c r="BD521"/>
  <c r="BC521"/>
  <c r="BB521"/>
  <c r="BA521"/>
  <c r="AZ521"/>
  <c r="AY521"/>
  <c r="AX521"/>
  <c r="BD520"/>
  <c r="BC520"/>
  <c r="BB520"/>
  <c r="BA520"/>
  <c r="AZ520"/>
  <c r="AY520"/>
  <c r="AX520"/>
  <c r="BD519"/>
  <c r="BC519"/>
  <c r="BB519"/>
  <c r="BA519"/>
  <c r="AZ519"/>
  <c r="AY519"/>
  <c r="AX519"/>
  <c r="BD518"/>
  <c r="BC518"/>
  <c r="BB518"/>
  <c r="BA518"/>
  <c r="AZ518"/>
  <c r="AY518"/>
  <c r="AX518"/>
  <c r="BD517"/>
  <c r="BC517"/>
  <c r="BB517"/>
  <c r="BA517"/>
  <c r="AZ517"/>
  <c r="AY517"/>
  <c r="AX517"/>
  <c r="BD516"/>
  <c r="BC516"/>
  <c r="BB516"/>
  <c r="BA516"/>
  <c r="AZ516"/>
  <c r="AY516"/>
  <c r="AX516"/>
  <c r="BD515"/>
  <c r="BC515"/>
  <c r="BB515"/>
  <c r="BA515"/>
  <c r="AZ515"/>
  <c r="AY515"/>
  <c r="AX515"/>
  <c r="BD514"/>
  <c r="BC514"/>
  <c r="BB514"/>
  <c r="BA514"/>
  <c r="AZ514"/>
  <c r="AY514"/>
  <c r="AX514"/>
  <c r="BD513"/>
  <c r="BC513"/>
  <c r="BB513"/>
  <c r="BA513"/>
  <c r="AZ513"/>
  <c r="AY513"/>
  <c r="AX513"/>
  <c r="BD512"/>
  <c r="BC512"/>
  <c r="BB512"/>
  <c r="BA512"/>
  <c r="AZ512"/>
  <c r="AY512"/>
  <c r="AX512"/>
  <c r="BD511"/>
  <c r="BC511"/>
  <c r="BB511"/>
  <c r="BA511"/>
  <c r="AZ511"/>
  <c r="AY511"/>
  <c r="AX511"/>
  <c r="BD510"/>
  <c r="BC510"/>
  <c r="BB510"/>
  <c r="BA510"/>
  <c r="AZ510"/>
  <c r="AY510"/>
  <c r="AX510"/>
  <c r="BD509"/>
  <c r="BC509"/>
  <c r="BB509"/>
  <c r="BA509"/>
  <c r="AZ509"/>
  <c r="AY509"/>
  <c r="AX509"/>
  <c r="BD508"/>
  <c r="BC508"/>
  <c r="BB508"/>
  <c r="BA508"/>
  <c r="AZ508"/>
  <c r="AY508"/>
  <c r="AX508"/>
  <c r="BD507"/>
  <c r="BC507"/>
  <c r="BB507"/>
  <c r="BA507"/>
  <c r="AZ507"/>
  <c r="AY507"/>
  <c r="AX507"/>
  <c r="BD493"/>
  <c r="BC493"/>
  <c r="BB493"/>
  <c r="BA493"/>
  <c r="AZ493"/>
  <c r="AY493"/>
  <c r="AX493"/>
  <c r="BD492"/>
  <c r="BC492"/>
  <c r="BB492"/>
  <c r="BA492"/>
  <c r="AZ492"/>
  <c r="AY492"/>
  <c r="AX492"/>
  <c r="BD491"/>
  <c r="BC491"/>
  <c r="BB491"/>
  <c r="BA491"/>
  <c r="AZ491"/>
  <c r="AY491"/>
  <c r="AX491"/>
  <c r="BD490"/>
  <c r="BC490"/>
  <c r="BB490"/>
  <c r="BA490"/>
  <c r="AZ490"/>
  <c r="AY490"/>
  <c r="AX490"/>
  <c r="BD489"/>
  <c r="BC489"/>
  <c r="BB489"/>
  <c r="BA489"/>
  <c r="AZ489"/>
  <c r="AY489"/>
  <c r="AX489"/>
  <c r="BD488"/>
  <c r="BC488"/>
  <c r="BB488"/>
  <c r="BA488"/>
  <c r="AZ488"/>
  <c r="AY488"/>
  <c r="AX488"/>
  <c r="BD487"/>
  <c r="BC487"/>
  <c r="BB487"/>
  <c r="BA487"/>
  <c r="AZ487"/>
  <c r="AY487"/>
  <c r="AX487"/>
  <c r="BD486"/>
  <c r="BC486"/>
  <c r="BB486"/>
  <c r="BA486"/>
  <c r="AZ486"/>
  <c r="AY486"/>
  <c r="AX486"/>
  <c r="BD485"/>
  <c r="BC485"/>
  <c r="BB485"/>
  <c r="BA485"/>
  <c r="AZ485"/>
  <c r="AY485"/>
  <c r="AX485"/>
  <c r="BD484"/>
  <c r="BC484"/>
  <c r="BB484"/>
  <c r="BA484"/>
  <c r="AZ484"/>
  <c r="AY484"/>
  <c r="AX484"/>
  <c r="BD463"/>
  <c r="BC463"/>
  <c r="BB463"/>
  <c r="BA463"/>
  <c r="AZ463"/>
  <c r="AY463"/>
  <c r="AX463"/>
  <c r="BD462"/>
  <c r="BC462"/>
  <c r="BB462"/>
  <c r="BA462"/>
  <c r="AZ462"/>
  <c r="AY462"/>
  <c r="AX462"/>
  <c r="BD461"/>
  <c r="BC461"/>
  <c r="BB461"/>
  <c r="BA461"/>
  <c r="AZ461"/>
  <c r="AY461"/>
  <c r="AX461"/>
  <c r="BD460"/>
  <c r="BC460"/>
  <c r="BB460"/>
  <c r="BA460"/>
  <c r="AZ460"/>
  <c r="AY460"/>
  <c r="AX460"/>
  <c r="BD459"/>
  <c r="BC459"/>
  <c r="BB459"/>
  <c r="BA459"/>
  <c r="AZ459"/>
  <c r="AY459"/>
  <c r="AX459"/>
  <c r="BD458"/>
  <c r="BC458"/>
  <c r="BB458"/>
  <c r="BA458"/>
  <c r="AZ458"/>
  <c r="AY458"/>
  <c r="AX458"/>
  <c r="BD457"/>
  <c r="BC457"/>
  <c r="BB457"/>
  <c r="BA457"/>
  <c r="AZ457"/>
  <c r="AY457"/>
  <c r="AX457"/>
  <c r="BD456"/>
  <c r="BC456"/>
  <c r="BB456"/>
  <c r="BA456"/>
  <c r="AZ456"/>
  <c r="AY456"/>
  <c r="AX456"/>
  <c r="BD455"/>
  <c r="BC455"/>
  <c r="BB455"/>
  <c r="BA455"/>
  <c r="AZ455"/>
  <c r="AY455"/>
  <c r="AX455"/>
  <c r="BD454"/>
  <c r="BC454"/>
  <c r="BB454"/>
  <c r="BA454"/>
  <c r="AZ454"/>
  <c r="AY454"/>
  <c r="AX454"/>
  <c r="BD453"/>
  <c r="BC453"/>
  <c r="BB453"/>
  <c r="BA453"/>
  <c r="AZ453"/>
  <c r="AY453"/>
  <c r="AX453"/>
  <c r="BD452"/>
  <c r="BC452"/>
  <c r="BB452"/>
  <c r="BA452"/>
  <c r="AZ452"/>
  <c r="AY452"/>
  <c r="AX452"/>
  <c r="BD451"/>
  <c r="BC451"/>
  <c r="BB451"/>
  <c r="BA451"/>
  <c r="AZ451"/>
  <c r="AY451"/>
  <c r="AX451"/>
  <c r="BD450"/>
  <c r="BC450"/>
  <c r="BB450"/>
  <c r="BA450"/>
  <c r="AZ450"/>
  <c r="AY450"/>
  <c r="AX450"/>
  <c r="BD449"/>
  <c r="BC449"/>
  <c r="BB449"/>
  <c r="BA449"/>
  <c r="AZ449"/>
  <c r="AY449"/>
  <c r="AX449"/>
  <c r="BD448"/>
  <c r="BC448"/>
  <c r="BB448"/>
  <c r="BA448"/>
  <c r="AZ448"/>
  <c r="AY448"/>
  <c r="AX448"/>
  <c r="BD447"/>
  <c r="BC447"/>
  <c r="BB447"/>
  <c r="BA447"/>
  <c r="AZ447"/>
  <c r="AY447"/>
  <c r="AX447"/>
  <c r="BD446"/>
  <c r="BC446"/>
  <c r="BB446"/>
  <c r="BA446"/>
  <c r="AZ446"/>
  <c r="AY446"/>
  <c r="AX446"/>
  <c r="AX417"/>
  <c r="AY417"/>
  <c r="AZ417"/>
  <c r="BA417"/>
  <c r="BB417"/>
  <c r="BC417"/>
  <c r="BD417"/>
  <c r="AX418"/>
  <c r="AY418"/>
  <c r="AZ418"/>
  <c r="BA418"/>
  <c r="BB418"/>
  <c r="BC418"/>
  <c r="BD418"/>
  <c r="AX419"/>
  <c r="AY419"/>
  <c r="AZ419"/>
  <c r="BA419"/>
  <c r="BB419"/>
  <c r="BC419"/>
  <c r="BD419"/>
  <c r="AX420"/>
  <c r="AY420"/>
  <c r="AZ420"/>
  <c r="BA420"/>
  <c r="BB420"/>
  <c r="BC420"/>
  <c r="BD420"/>
  <c r="AX421"/>
  <c r="AY421"/>
  <c r="AZ421"/>
  <c r="BA421"/>
  <c r="BB421"/>
  <c r="BC421"/>
  <c r="BD421"/>
  <c r="AX422"/>
  <c r="AY422"/>
  <c r="AZ422"/>
  <c r="BA422"/>
  <c r="BB422"/>
  <c r="BC422"/>
  <c r="BD422"/>
  <c r="AX423"/>
  <c r="AY423"/>
  <c r="AZ423"/>
  <c r="BA423"/>
  <c r="BB423"/>
  <c r="BC423"/>
  <c r="BD423"/>
  <c r="AX424"/>
  <c r="AY424"/>
  <c r="AZ424"/>
  <c r="BA424"/>
  <c r="BB424"/>
  <c r="BC424"/>
  <c r="BD424"/>
  <c r="AX425"/>
  <c r="AY425"/>
  <c r="AZ425"/>
  <c r="BA425"/>
  <c r="BB425"/>
  <c r="BC425"/>
  <c r="BD425"/>
  <c r="AX426"/>
  <c r="AY426"/>
  <c r="AZ426"/>
  <c r="BA426"/>
  <c r="BB426"/>
  <c r="BC426"/>
  <c r="BD426"/>
  <c r="AX427"/>
  <c r="AY427"/>
  <c r="AZ427"/>
  <c r="BA427"/>
  <c r="BB427"/>
  <c r="BC427"/>
  <c r="BD427"/>
  <c r="AX428"/>
  <c r="AY428"/>
  <c r="AZ428"/>
  <c r="BA428"/>
  <c r="BB428"/>
  <c r="BC428"/>
  <c r="BD428"/>
  <c r="AX429"/>
  <c r="AY429"/>
  <c r="AZ429"/>
  <c r="BA429"/>
  <c r="BB429"/>
  <c r="BC429"/>
  <c r="BD429"/>
  <c r="AX430"/>
  <c r="AY430"/>
  <c r="AZ430"/>
  <c r="BA430"/>
  <c r="BB430"/>
  <c r="BC430"/>
  <c r="BD430"/>
  <c r="AX431"/>
  <c r="AY431"/>
  <c r="AZ431"/>
  <c r="BA431"/>
  <c r="BB431"/>
  <c r="BC431"/>
  <c r="BD431"/>
  <c r="AX432"/>
  <c r="AY432"/>
  <c r="AZ432"/>
  <c r="BA432"/>
  <c r="BB432"/>
  <c r="BC432"/>
  <c r="BD432"/>
  <c r="AX433"/>
  <c r="AY433"/>
  <c r="AZ433"/>
  <c r="BA433"/>
  <c r="BB433"/>
  <c r="BC433"/>
  <c r="BD433"/>
  <c r="AW430" i="2"/>
  <c r="AV430"/>
  <c r="AU430"/>
  <c r="AT430"/>
  <c r="AS430"/>
  <c r="AR430"/>
  <c r="AQ430"/>
  <c r="AX429"/>
  <c r="AX430" s="1"/>
  <c r="AW391"/>
  <c r="AV391"/>
  <c r="AU391"/>
  <c r="AT391"/>
  <c r="AS391"/>
  <c r="AR391"/>
  <c r="AX390"/>
  <c r="AX391" s="1"/>
  <c r="AW352"/>
  <c r="AV352"/>
  <c r="AU352"/>
  <c r="AT352"/>
  <c r="AS352"/>
  <c r="AR352"/>
  <c r="AQ352"/>
  <c r="AX351"/>
  <c r="AX352" s="1"/>
  <c r="AW313"/>
  <c r="AV313"/>
  <c r="AU313"/>
  <c r="AT313"/>
  <c r="AS313"/>
  <c r="AR313"/>
  <c r="AQ313"/>
  <c r="AX312"/>
  <c r="AX313" s="1"/>
  <c r="AW274"/>
  <c r="AV274"/>
  <c r="AU274"/>
  <c r="AT274"/>
  <c r="AS274"/>
  <c r="AR274"/>
  <c r="AQ274"/>
  <c r="AX273"/>
  <c r="AX274" s="1"/>
  <c r="AW235"/>
  <c r="AV235"/>
  <c r="AU235"/>
  <c r="AT235"/>
  <c r="AS235"/>
  <c r="AR235"/>
  <c r="AX234"/>
  <c r="AX235" s="1"/>
  <c r="AW196"/>
  <c r="AV196"/>
  <c r="AU196"/>
  <c r="AT196"/>
  <c r="AS196"/>
  <c r="AR196"/>
  <c r="AQ196"/>
  <c r="AX195"/>
  <c r="AX196" s="1"/>
  <c r="AW157"/>
  <c r="AV157"/>
  <c r="AU157"/>
  <c r="AT157"/>
  <c r="AS157"/>
  <c r="AR157"/>
  <c r="AQ157"/>
  <c r="AX156"/>
  <c r="AX157" s="1"/>
  <c r="AW118"/>
  <c r="AV118"/>
  <c r="AU118"/>
  <c r="AT118"/>
  <c r="AS118"/>
  <c r="AR118"/>
  <c r="AX117"/>
  <c r="AX118" s="1"/>
  <c r="AW79"/>
  <c r="AG78" s="1"/>
  <c r="AV79"/>
  <c r="AU79"/>
  <c r="AE78" s="1"/>
  <c r="AT79"/>
  <c r="AS79"/>
  <c r="AC78" s="1"/>
  <c r="AR79"/>
  <c r="AQ79"/>
  <c r="CU48" s="1"/>
  <c r="AX78"/>
  <c r="AX79" s="1"/>
  <c r="AX39"/>
  <c r="AX40" s="1"/>
  <c r="AW40"/>
  <c r="AV40"/>
  <c r="AU40"/>
  <c r="AT40"/>
  <c r="AS40"/>
  <c r="AR40"/>
  <c r="CU399"/>
  <c r="CU360"/>
  <c r="CU321"/>
  <c r="CU282"/>
  <c r="CU204"/>
  <c r="CU165"/>
  <c r="CU126"/>
  <c r="CU87"/>
  <c r="AG39"/>
  <c r="AF39"/>
  <c r="AE39"/>
  <c r="AD39"/>
  <c r="AC39"/>
  <c r="AF78"/>
  <c r="AD78"/>
  <c r="AB78"/>
  <c r="AG117"/>
  <c r="AF117"/>
  <c r="AE117"/>
  <c r="AD117"/>
  <c r="AC117"/>
  <c r="AB117"/>
  <c r="AA117"/>
  <c r="AH117" s="1"/>
  <c r="AG156"/>
  <c r="AF156"/>
  <c r="AE156"/>
  <c r="AD156"/>
  <c r="AC156"/>
  <c r="AB156"/>
  <c r="AA156"/>
  <c r="AH156" s="1"/>
  <c r="AG195"/>
  <c r="AF195"/>
  <c r="AE195"/>
  <c r="AD195"/>
  <c r="AC195"/>
  <c r="AB195"/>
  <c r="AA195"/>
  <c r="AH195" s="1"/>
  <c r="AG234"/>
  <c r="AF234"/>
  <c r="AE234"/>
  <c r="AD234"/>
  <c r="AC234"/>
  <c r="AB234"/>
  <c r="AA234"/>
  <c r="AH234" s="1"/>
  <c r="AG429"/>
  <c r="AF429"/>
  <c r="AE429"/>
  <c r="AD429"/>
  <c r="AC429"/>
  <c r="AB429"/>
  <c r="AA429"/>
  <c r="AH429" s="1"/>
  <c r="AG390"/>
  <c r="AF390"/>
  <c r="AE390"/>
  <c r="AD390"/>
  <c r="AC390"/>
  <c r="AB390"/>
  <c r="AH390"/>
  <c r="AG351"/>
  <c r="AF351"/>
  <c r="AE351"/>
  <c r="AD351"/>
  <c r="AC351"/>
  <c r="AB351"/>
  <c r="AA351"/>
  <c r="AH351" s="1"/>
  <c r="AG312"/>
  <c r="AF312"/>
  <c r="AE312"/>
  <c r="AD312"/>
  <c r="AC312"/>
  <c r="AB312"/>
  <c r="AA312"/>
  <c r="AH312" s="1"/>
  <c r="AB39"/>
  <c r="S34" i="6"/>
  <c r="S33"/>
  <c r="O32"/>
  <c r="S26"/>
  <c r="AU733" i="15"/>
  <c r="BL733"/>
  <c r="BK733"/>
  <c r="BJ733"/>
  <c r="BI733"/>
  <c r="BH733"/>
  <c r="BG733"/>
  <c r="BF733"/>
  <c r="BL732"/>
  <c r="BK732"/>
  <c r="BJ732"/>
  <c r="BI732"/>
  <c r="BH732"/>
  <c r="BG732"/>
  <c r="BF732"/>
  <c r="BL731"/>
  <c r="BK731"/>
  <c r="BJ731"/>
  <c r="BI731"/>
  <c r="BH731"/>
  <c r="BG731"/>
  <c r="BF731"/>
  <c r="BL730"/>
  <c r="BK730"/>
  <c r="BJ730"/>
  <c r="BI730"/>
  <c r="BH730"/>
  <c r="BG730"/>
  <c r="BF730"/>
  <c r="BL729"/>
  <c r="BK729"/>
  <c r="BJ729"/>
  <c r="BI729"/>
  <c r="BH729"/>
  <c r="BG729"/>
  <c r="BF729"/>
  <c r="BL728"/>
  <c r="BK728"/>
  <c r="BJ728"/>
  <c r="BI728"/>
  <c r="BH728"/>
  <c r="BG728"/>
  <c r="BF728"/>
  <c r="BL727"/>
  <c r="BK727"/>
  <c r="BJ727"/>
  <c r="BI727"/>
  <c r="BH727"/>
  <c r="BG727"/>
  <c r="BF727"/>
  <c r="BL726"/>
  <c r="BK726"/>
  <c r="BJ726"/>
  <c r="BI726"/>
  <c r="BH726"/>
  <c r="BG726"/>
  <c r="BF726"/>
  <c r="BL725"/>
  <c r="BK725"/>
  <c r="BJ725"/>
  <c r="BI725"/>
  <c r="BH725"/>
  <c r="BG725"/>
  <c r="BF725"/>
  <c r="BL724"/>
  <c r="BK724"/>
  <c r="BJ724"/>
  <c r="BI724"/>
  <c r="BH724"/>
  <c r="BG724"/>
  <c r="BF724"/>
  <c r="BL723"/>
  <c r="BK723"/>
  <c r="BJ723"/>
  <c r="BI723"/>
  <c r="BH723"/>
  <c r="BG723"/>
  <c r="BF723"/>
  <c r="BL722"/>
  <c r="BK722"/>
  <c r="BJ722"/>
  <c r="BI722"/>
  <c r="BH722"/>
  <c r="BG722"/>
  <c r="BF722"/>
  <c r="BL721"/>
  <c r="BK721"/>
  <c r="BJ721"/>
  <c r="BI721"/>
  <c r="BH721"/>
  <c r="BG721"/>
  <c r="BF721"/>
  <c r="BL720"/>
  <c r="BK720"/>
  <c r="BJ720"/>
  <c r="BI720"/>
  <c r="BH720"/>
  <c r="BG720"/>
  <c r="BF720"/>
  <c r="BL719"/>
  <c r="BK719"/>
  <c r="BJ719"/>
  <c r="BI719"/>
  <c r="BH719"/>
  <c r="BG719"/>
  <c r="BF719"/>
  <c r="BL718"/>
  <c r="BK718"/>
  <c r="BJ718"/>
  <c r="BI718"/>
  <c r="BH718"/>
  <c r="BG718"/>
  <c r="BF718"/>
  <c r="BL717"/>
  <c r="BK717"/>
  <c r="BJ717"/>
  <c r="BI717"/>
  <c r="BH717"/>
  <c r="BG717"/>
  <c r="BF717"/>
  <c r="BL716"/>
  <c r="BK716"/>
  <c r="BJ716"/>
  <c r="BI716"/>
  <c r="BH716"/>
  <c r="BG716"/>
  <c r="BF716"/>
  <c r="BL715"/>
  <c r="BK715"/>
  <c r="BJ715"/>
  <c r="BI715"/>
  <c r="BH715"/>
  <c r="BG715"/>
  <c r="BF715"/>
  <c r="BL714"/>
  <c r="BK714"/>
  <c r="BJ714"/>
  <c r="BI714"/>
  <c r="BH714"/>
  <c r="BG714"/>
  <c r="BF714"/>
  <c r="BL713"/>
  <c r="BK713"/>
  <c r="BJ713"/>
  <c r="BI713"/>
  <c r="BH713"/>
  <c r="BG713"/>
  <c r="BF713"/>
  <c r="BL712"/>
  <c r="BK712"/>
  <c r="BJ712"/>
  <c r="BI712"/>
  <c r="BH712"/>
  <c r="BG712"/>
  <c r="BF712"/>
  <c r="BL711"/>
  <c r="BK711"/>
  <c r="BJ711"/>
  <c r="BI711"/>
  <c r="BH711"/>
  <c r="BG711"/>
  <c r="BF711"/>
  <c r="BL710"/>
  <c r="BK710"/>
  <c r="BJ710"/>
  <c r="BI710"/>
  <c r="BH710"/>
  <c r="BG710"/>
  <c r="BF710"/>
  <c r="BL709"/>
  <c r="BK709"/>
  <c r="BJ709"/>
  <c r="BI709"/>
  <c r="BH709"/>
  <c r="BG709"/>
  <c r="BF709"/>
  <c r="BL708"/>
  <c r="BK708"/>
  <c r="BJ708"/>
  <c r="BI708"/>
  <c r="BH708"/>
  <c r="BG708"/>
  <c r="BF708"/>
  <c r="BL707"/>
  <c r="BK707"/>
  <c r="BJ707"/>
  <c r="BI707"/>
  <c r="BH707"/>
  <c r="BG707"/>
  <c r="BF707"/>
  <c r="BL706"/>
  <c r="BK706"/>
  <c r="BJ706"/>
  <c r="BI706"/>
  <c r="BH706"/>
  <c r="BG706"/>
  <c r="BF706"/>
  <c r="BL705"/>
  <c r="BK705"/>
  <c r="BJ705"/>
  <c r="BI705"/>
  <c r="BH705"/>
  <c r="BG705"/>
  <c r="BF705"/>
  <c r="BL704"/>
  <c r="BK704"/>
  <c r="BJ704"/>
  <c r="BI704"/>
  <c r="BH704"/>
  <c r="BG704"/>
  <c r="BF704"/>
  <c r="BL703"/>
  <c r="BK703"/>
  <c r="BJ703"/>
  <c r="BI703"/>
  <c r="BH703"/>
  <c r="BG703"/>
  <c r="BF703"/>
  <c r="BL702"/>
  <c r="BK702"/>
  <c r="BJ702"/>
  <c r="BI702"/>
  <c r="BH702"/>
  <c r="BG702"/>
  <c r="BF702"/>
  <c r="BL701"/>
  <c r="BK701"/>
  <c r="BJ701"/>
  <c r="BI701"/>
  <c r="BH701"/>
  <c r="BG701"/>
  <c r="BF701"/>
  <c r="BL700"/>
  <c r="BK700"/>
  <c r="BJ700"/>
  <c r="BI700"/>
  <c r="BH700"/>
  <c r="BG700"/>
  <c r="BF700"/>
  <c r="BL699"/>
  <c r="BK699"/>
  <c r="BJ699"/>
  <c r="BI699"/>
  <c r="BH699"/>
  <c r="BG699"/>
  <c r="BF699"/>
  <c r="BL698"/>
  <c r="BK698"/>
  <c r="BJ698"/>
  <c r="BI698"/>
  <c r="BH698"/>
  <c r="BG698"/>
  <c r="BF698"/>
  <c r="BL697"/>
  <c r="BK697"/>
  <c r="BJ697"/>
  <c r="BI697"/>
  <c r="BH697"/>
  <c r="BG697"/>
  <c r="BF697"/>
  <c r="BL696"/>
  <c r="BK696"/>
  <c r="BJ696"/>
  <c r="BI696"/>
  <c r="BH696"/>
  <c r="BG696"/>
  <c r="BF696"/>
  <c r="BL695"/>
  <c r="BK695"/>
  <c r="BJ695"/>
  <c r="BI695"/>
  <c r="BH695"/>
  <c r="BG695"/>
  <c r="BF695"/>
  <c r="BL694"/>
  <c r="BK694"/>
  <c r="BJ694"/>
  <c r="BI694"/>
  <c r="BH694"/>
  <c r="BG694"/>
  <c r="BF694"/>
  <c r="BL693"/>
  <c r="BK693"/>
  <c r="BJ693"/>
  <c r="BI693"/>
  <c r="BH693"/>
  <c r="BG693"/>
  <c r="BF693"/>
  <c r="BL692"/>
  <c r="BK692"/>
  <c r="BJ692"/>
  <c r="BI692"/>
  <c r="BH692"/>
  <c r="BG692"/>
  <c r="BF692"/>
  <c r="BL691"/>
  <c r="BK691"/>
  <c r="BJ691"/>
  <c r="BI691"/>
  <c r="BH691"/>
  <c r="BG691"/>
  <c r="BF691"/>
  <c r="BL690"/>
  <c r="BK690"/>
  <c r="BJ690"/>
  <c r="BI690"/>
  <c r="BH690"/>
  <c r="BG690"/>
  <c r="BF690"/>
  <c r="BL689"/>
  <c r="BK689"/>
  <c r="BJ689"/>
  <c r="BI689"/>
  <c r="BH689"/>
  <c r="BG689"/>
  <c r="BF689"/>
  <c r="BL688"/>
  <c r="BK688"/>
  <c r="BJ688"/>
  <c r="BI688"/>
  <c r="BH688"/>
  <c r="BG688"/>
  <c r="BF688"/>
  <c r="BL687"/>
  <c r="BK687"/>
  <c r="BJ687"/>
  <c r="BI687"/>
  <c r="BH687"/>
  <c r="BG687"/>
  <c r="BF687"/>
  <c r="BL686"/>
  <c r="BK686"/>
  <c r="BJ686"/>
  <c r="BI686"/>
  <c r="BH686"/>
  <c r="BG686"/>
  <c r="BF686"/>
  <c r="BL685"/>
  <c r="BK685"/>
  <c r="BJ685"/>
  <c r="BI685"/>
  <c r="BH685"/>
  <c r="BG685"/>
  <c r="BF685"/>
  <c r="BL684"/>
  <c r="BK684"/>
  <c r="BJ684"/>
  <c r="BI684"/>
  <c r="BH684"/>
  <c r="BG684"/>
  <c r="BF684"/>
  <c r="BL683"/>
  <c r="BK683"/>
  <c r="BJ683"/>
  <c r="BI683"/>
  <c r="BH683"/>
  <c r="BG683"/>
  <c r="BF683"/>
  <c r="BL682"/>
  <c r="BK682"/>
  <c r="BJ682"/>
  <c r="BI682"/>
  <c r="BH682"/>
  <c r="BG682"/>
  <c r="BF682"/>
  <c r="BL681"/>
  <c r="BK681"/>
  <c r="BJ681"/>
  <c r="BI681"/>
  <c r="BH681"/>
  <c r="BG681"/>
  <c r="BF681"/>
  <c r="BL680"/>
  <c r="BK680"/>
  <c r="BJ680"/>
  <c r="BI680"/>
  <c r="BH680"/>
  <c r="BG680"/>
  <c r="BF680"/>
  <c r="BL679"/>
  <c r="BK679"/>
  <c r="BJ679"/>
  <c r="BI679"/>
  <c r="BH679"/>
  <c r="BG679"/>
  <c r="BF679"/>
  <c r="BL678"/>
  <c r="BK678"/>
  <c r="BJ678"/>
  <c r="BI678"/>
  <c r="BH678"/>
  <c r="BG678"/>
  <c r="BF678"/>
  <c r="BL677"/>
  <c r="BK677"/>
  <c r="BJ677"/>
  <c r="BI677"/>
  <c r="BH677"/>
  <c r="BG677"/>
  <c r="BF677"/>
  <c r="BL676"/>
  <c r="BK676"/>
  <c r="BJ676"/>
  <c r="BI676"/>
  <c r="BH676"/>
  <c r="BG676"/>
  <c r="BF676"/>
  <c r="BL675"/>
  <c r="BK675"/>
  <c r="BJ675"/>
  <c r="BI675"/>
  <c r="BH675"/>
  <c r="BG675"/>
  <c r="BF675"/>
  <c r="BL674"/>
  <c r="BK674"/>
  <c r="BJ674"/>
  <c r="BI674"/>
  <c r="BH674"/>
  <c r="BG674"/>
  <c r="BF674"/>
  <c r="BL673"/>
  <c r="BK673"/>
  <c r="BJ673"/>
  <c r="BI673"/>
  <c r="BH673"/>
  <c r="BG673"/>
  <c r="BF673"/>
  <c r="BL672"/>
  <c r="BK672"/>
  <c r="BJ672"/>
  <c r="BI672"/>
  <c r="BH672"/>
  <c r="BG672"/>
  <c r="BF672"/>
  <c r="BL671"/>
  <c r="BK671"/>
  <c r="BJ671"/>
  <c r="BI671"/>
  <c r="BH671"/>
  <c r="BG671"/>
  <c r="BF671"/>
  <c r="BL670"/>
  <c r="BK670"/>
  <c r="BJ670"/>
  <c r="BI670"/>
  <c r="BH670"/>
  <c r="BG670"/>
  <c r="BF670"/>
  <c r="BL669"/>
  <c r="BK669"/>
  <c r="BJ669"/>
  <c r="BI669"/>
  <c r="BH669"/>
  <c r="BG669"/>
  <c r="BF669"/>
  <c r="BL668"/>
  <c r="BK668"/>
  <c r="BJ668"/>
  <c r="BI668"/>
  <c r="BH668"/>
  <c r="BG668"/>
  <c r="BF668"/>
  <c r="BL667"/>
  <c r="BK667"/>
  <c r="BJ667"/>
  <c r="BI667"/>
  <c r="BH667"/>
  <c r="BG667"/>
  <c r="BF667"/>
  <c r="BL666"/>
  <c r="BK666"/>
  <c r="BJ666"/>
  <c r="BI666"/>
  <c r="BH666"/>
  <c r="BG666"/>
  <c r="BF666"/>
  <c r="BL665"/>
  <c r="BK665"/>
  <c r="BJ665"/>
  <c r="BI665"/>
  <c r="BH665"/>
  <c r="BG665"/>
  <c r="BF665"/>
  <c r="BL664"/>
  <c r="BK664"/>
  <c r="BJ664"/>
  <c r="BI664"/>
  <c r="BH664"/>
  <c r="BG664"/>
  <c r="BF664"/>
  <c r="BL663"/>
  <c r="BK663"/>
  <c r="BJ663"/>
  <c r="BI663"/>
  <c r="BH663"/>
  <c r="BG663"/>
  <c r="BF663"/>
  <c r="BL662"/>
  <c r="BK662"/>
  <c r="BJ662"/>
  <c r="BI662"/>
  <c r="BH662"/>
  <c r="BG662"/>
  <c r="BF662"/>
  <c r="BL661"/>
  <c r="BK661"/>
  <c r="BJ661"/>
  <c r="BI661"/>
  <c r="BH661"/>
  <c r="BG661"/>
  <c r="BF661"/>
  <c r="BL660"/>
  <c r="BK660"/>
  <c r="BJ660"/>
  <c r="BI660"/>
  <c r="BH660"/>
  <c r="BG660"/>
  <c r="BF660"/>
  <c r="BL659"/>
  <c r="BK659"/>
  <c r="BJ659"/>
  <c r="BI659"/>
  <c r="BH659"/>
  <c r="BG659"/>
  <c r="BF659"/>
  <c r="BL658"/>
  <c r="BK658"/>
  <c r="BJ658"/>
  <c r="BI658"/>
  <c r="BH658"/>
  <c r="BG658"/>
  <c r="BF658"/>
  <c r="BL657"/>
  <c r="BK657"/>
  <c r="BJ657"/>
  <c r="BI657"/>
  <c r="BH657"/>
  <c r="BG657"/>
  <c r="BF657"/>
  <c r="BL656"/>
  <c r="BK656"/>
  <c r="BJ656"/>
  <c r="BI656"/>
  <c r="BH656"/>
  <c r="BG656"/>
  <c r="BF656"/>
  <c r="BL655"/>
  <c r="BK655"/>
  <c r="BJ655"/>
  <c r="BI655"/>
  <c r="BH655"/>
  <c r="BG655"/>
  <c r="BF655"/>
  <c r="BL654"/>
  <c r="BK654"/>
  <c r="BJ654"/>
  <c r="BI654"/>
  <c r="BH654"/>
  <c r="BG654"/>
  <c r="BF654"/>
  <c r="BL653"/>
  <c r="BK653"/>
  <c r="BJ653"/>
  <c r="BI653"/>
  <c r="BH653"/>
  <c r="BG653"/>
  <c r="BF653"/>
  <c r="BL652"/>
  <c r="BK652"/>
  <c r="BJ652"/>
  <c r="BI652"/>
  <c r="BH652"/>
  <c r="BG652"/>
  <c r="BF652"/>
  <c r="BL651"/>
  <c r="BK651"/>
  <c r="BJ651"/>
  <c r="BI651"/>
  <c r="BH651"/>
  <c r="BG651"/>
  <c r="BF651"/>
  <c r="BL650"/>
  <c r="BK650"/>
  <c r="BJ650"/>
  <c r="BI650"/>
  <c r="BH650"/>
  <c r="BG650"/>
  <c r="BF650"/>
  <c r="BL649"/>
  <c r="BK649"/>
  <c r="BJ649"/>
  <c r="BI649"/>
  <c r="BH649"/>
  <c r="BG649"/>
  <c r="BF649"/>
  <c r="BL648"/>
  <c r="BK648"/>
  <c r="BJ648"/>
  <c r="BI648"/>
  <c r="BH648"/>
  <c r="BG648"/>
  <c r="BF648"/>
  <c r="BL647"/>
  <c r="BK647"/>
  <c r="BJ647"/>
  <c r="BI647"/>
  <c r="BH647"/>
  <c r="BG647"/>
  <c r="BF647"/>
  <c r="BL646"/>
  <c r="BK646"/>
  <c r="BJ646"/>
  <c r="BI646"/>
  <c r="BH646"/>
  <c r="BG646"/>
  <c r="BF646"/>
  <c r="BL645"/>
  <c r="BK645"/>
  <c r="BJ645"/>
  <c r="BI645"/>
  <c r="BH645"/>
  <c r="BG645"/>
  <c r="BF645"/>
  <c r="BL644"/>
  <c r="BK644"/>
  <c r="BJ644"/>
  <c r="BI644"/>
  <c r="BH644"/>
  <c r="BG644"/>
  <c r="BF644"/>
  <c r="BL643"/>
  <c r="BK643"/>
  <c r="BJ643"/>
  <c r="BI643"/>
  <c r="BH643"/>
  <c r="BG643"/>
  <c r="BF643"/>
  <c r="BL642"/>
  <c r="BK642"/>
  <c r="BJ642"/>
  <c r="BI642"/>
  <c r="BH642"/>
  <c r="BG642"/>
  <c r="BF642"/>
  <c r="BL641"/>
  <c r="BK641"/>
  <c r="BJ641"/>
  <c r="BI641"/>
  <c r="BH641"/>
  <c r="BG641"/>
  <c r="BF641"/>
  <c r="BL640"/>
  <c r="BK640"/>
  <c r="BJ640"/>
  <c r="BI640"/>
  <c r="BH640"/>
  <c r="BG640"/>
  <c r="BF640"/>
  <c r="BL639"/>
  <c r="BK639"/>
  <c r="BJ639"/>
  <c r="BI639"/>
  <c r="BH639"/>
  <c r="BG639"/>
  <c r="BF639"/>
  <c r="BL638"/>
  <c r="BK638"/>
  <c r="BJ638"/>
  <c r="BI638"/>
  <c r="BH638"/>
  <c r="BG638"/>
  <c r="BF638"/>
  <c r="BL637"/>
  <c r="BK637"/>
  <c r="BJ637"/>
  <c r="BI637"/>
  <c r="BH637"/>
  <c r="BG637"/>
  <c r="BF637"/>
  <c r="BL636"/>
  <c r="BK636"/>
  <c r="BJ636"/>
  <c r="BI636"/>
  <c r="BH636"/>
  <c r="BG636"/>
  <c r="BF636"/>
  <c r="BL635"/>
  <c r="BK635"/>
  <c r="BJ635"/>
  <c r="BI635"/>
  <c r="BH635"/>
  <c r="BG635"/>
  <c r="BF635"/>
  <c r="BL634"/>
  <c r="BK634"/>
  <c r="BJ634"/>
  <c r="BI634"/>
  <c r="BH634"/>
  <c r="BG634"/>
  <c r="BF634"/>
  <c r="BL633"/>
  <c r="BK633"/>
  <c r="BJ633"/>
  <c r="BI633"/>
  <c r="BH633"/>
  <c r="BG633"/>
  <c r="BF633"/>
  <c r="BL632"/>
  <c r="BK632"/>
  <c r="BJ632"/>
  <c r="BI632"/>
  <c r="BH632"/>
  <c r="BG632"/>
  <c r="BF632"/>
  <c r="BL631"/>
  <c r="BK631"/>
  <c r="BJ631"/>
  <c r="BI631"/>
  <c r="BH631"/>
  <c r="BG631"/>
  <c r="BF631"/>
  <c r="BL630"/>
  <c r="BK630"/>
  <c r="BJ630"/>
  <c r="BI630"/>
  <c r="BH630"/>
  <c r="BG630"/>
  <c r="BF630"/>
  <c r="BL629"/>
  <c r="BK629"/>
  <c r="BJ629"/>
  <c r="BI629"/>
  <c r="BH629"/>
  <c r="BG629"/>
  <c r="BF629"/>
  <c r="BL628"/>
  <c r="BK628"/>
  <c r="BJ628"/>
  <c r="BI628"/>
  <c r="BH628"/>
  <c r="BG628"/>
  <c r="BF628"/>
  <c r="BL627"/>
  <c r="BK627"/>
  <c r="BJ627"/>
  <c r="BI627"/>
  <c r="BH627"/>
  <c r="BG627"/>
  <c r="BF627"/>
  <c r="BL626"/>
  <c r="BK626"/>
  <c r="BJ626"/>
  <c r="BI626"/>
  <c r="BH626"/>
  <c r="BG626"/>
  <c r="BF626"/>
  <c r="BL625"/>
  <c r="BK625"/>
  <c r="BJ625"/>
  <c r="BI625"/>
  <c r="BH625"/>
  <c r="BG625"/>
  <c r="BF625"/>
  <c r="BL624"/>
  <c r="BK624"/>
  <c r="BJ624"/>
  <c r="BI624"/>
  <c r="BH624"/>
  <c r="BG624"/>
  <c r="BF624"/>
  <c r="BL623"/>
  <c r="BK623"/>
  <c r="BJ623"/>
  <c r="BI623"/>
  <c r="BH623"/>
  <c r="BG623"/>
  <c r="BF623"/>
  <c r="BL622"/>
  <c r="BK622"/>
  <c r="BJ622"/>
  <c r="BI622"/>
  <c r="BH622"/>
  <c r="BG622"/>
  <c r="BF622"/>
  <c r="BL621"/>
  <c r="BK621"/>
  <c r="BJ621"/>
  <c r="BI621"/>
  <c r="BH621"/>
  <c r="BG621"/>
  <c r="BF621"/>
  <c r="BL620"/>
  <c r="BK620"/>
  <c r="BJ620"/>
  <c r="BI620"/>
  <c r="BH620"/>
  <c r="BG620"/>
  <c r="BF620"/>
  <c r="BL619"/>
  <c r="BK619"/>
  <c r="BJ619"/>
  <c r="BI619"/>
  <c r="BH619"/>
  <c r="BG619"/>
  <c r="BF619"/>
  <c r="BL618"/>
  <c r="BK618"/>
  <c r="BJ618"/>
  <c r="BI618"/>
  <c r="BH618"/>
  <c r="BG618"/>
  <c r="BF618"/>
  <c r="BL617"/>
  <c r="BK617"/>
  <c r="BJ617"/>
  <c r="BI617"/>
  <c r="BH617"/>
  <c r="BG617"/>
  <c r="BF617"/>
  <c r="BL616"/>
  <c r="BK616"/>
  <c r="BJ616"/>
  <c r="BI616"/>
  <c r="BH616"/>
  <c r="BG616"/>
  <c r="BF616"/>
  <c r="BL615"/>
  <c r="BK615"/>
  <c r="BJ615"/>
  <c r="BI615"/>
  <c r="BH615"/>
  <c r="BG615"/>
  <c r="BF615"/>
  <c r="BL614"/>
  <c r="BK614"/>
  <c r="BJ614"/>
  <c r="BI614"/>
  <c r="BH614"/>
  <c r="BG614"/>
  <c r="BF614"/>
  <c r="BL613"/>
  <c r="BK613"/>
  <c r="BJ613"/>
  <c r="BI613"/>
  <c r="BH613"/>
  <c r="BG613"/>
  <c r="BF613"/>
  <c r="BL612"/>
  <c r="BK612"/>
  <c r="BJ612"/>
  <c r="BI612"/>
  <c r="BH612"/>
  <c r="BG612"/>
  <c r="BF612"/>
  <c r="BL611"/>
  <c r="BK611"/>
  <c r="BJ611"/>
  <c r="BI611"/>
  <c r="BH611"/>
  <c r="BG611"/>
  <c r="BF611"/>
  <c r="BL610"/>
  <c r="BK610"/>
  <c r="BJ610"/>
  <c r="BI610"/>
  <c r="BH610"/>
  <c r="BG610"/>
  <c r="BF610"/>
  <c r="BL609"/>
  <c r="BK609"/>
  <c r="BJ609"/>
  <c r="BI609"/>
  <c r="BH609"/>
  <c r="BG609"/>
  <c r="BF609"/>
  <c r="BL608"/>
  <c r="BK608"/>
  <c r="BJ608"/>
  <c r="BI608"/>
  <c r="BH608"/>
  <c r="BG608"/>
  <c r="BF608"/>
  <c r="BL607"/>
  <c r="BK607"/>
  <c r="BJ607"/>
  <c r="BI607"/>
  <c r="BH607"/>
  <c r="BG607"/>
  <c r="BF607"/>
  <c r="BL606"/>
  <c r="BK606"/>
  <c r="BJ606"/>
  <c r="BI606"/>
  <c r="BH606"/>
  <c r="BG606"/>
  <c r="BF606"/>
  <c r="BL605"/>
  <c r="BK605"/>
  <c r="BJ605"/>
  <c r="BI605"/>
  <c r="BH605"/>
  <c r="BG605"/>
  <c r="BF605"/>
  <c r="BL604"/>
  <c r="BK604"/>
  <c r="BJ604"/>
  <c r="BI604"/>
  <c r="BH604"/>
  <c r="BG604"/>
  <c r="BF604"/>
  <c r="BL603"/>
  <c r="BK603"/>
  <c r="BJ603"/>
  <c r="BI603"/>
  <c r="BH603"/>
  <c r="BG603"/>
  <c r="BF603"/>
  <c r="BL602"/>
  <c r="BK602"/>
  <c r="BJ602"/>
  <c r="BI602"/>
  <c r="BH602"/>
  <c r="BG602"/>
  <c r="BF602"/>
  <c r="BL601"/>
  <c r="BK601"/>
  <c r="BJ601"/>
  <c r="BI601"/>
  <c r="BH601"/>
  <c r="BG601"/>
  <c r="BF601"/>
  <c r="BL600"/>
  <c r="BK600"/>
  <c r="BJ600"/>
  <c r="BI600"/>
  <c r="BH600"/>
  <c r="BG600"/>
  <c r="BF600"/>
  <c r="BL599"/>
  <c r="BK599"/>
  <c r="BJ599"/>
  <c r="BI599"/>
  <c r="BH599"/>
  <c r="BG599"/>
  <c r="BF599"/>
  <c r="BL598"/>
  <c r="BK598"/>
  <c r="BJ598"/>
  <c r="BI598"/>
  <c r="BH598"/>
  <c r="BG598"/>
  <c r="BF598"/>
  <c r="BL597"/>
  <c r="BK597"/>
  <c r="BJ597"/>
  <c r="BI597"/>
  <c r="BH597"/>
  <c r="BG597"/>
  <c r="BF597"/>
  <c r="BL596"/>
  <c r="BK596"/>
  <c r="BJ596"/>
  <c r="BI596"/>
  <c r="BH596"/>
  <c r="BG596"/>
  <c r="BF596"/>
  <c r="BL595"/>
  <c r="BK595"/>
  <c r="BJ595"/>
  <c r="BI595"/>
  <c r="BH595"/>
  <c r="BG595"/>
  <c r="BF595"/>
  <c r="BL594"/>
  <c r="BK594"/>
  <c r="BJ594"/>
  <c r="BI594"/>
  <c r="BH594"/>
  <c r="BG594"/>
  <c r="BF594"/>
  <c r="BL593"/>
  <c r="BK593"/>
  <c r="BJ593"/>
  <c r="BI593"/>
  <c r="BH593"/>
  <c r="BG593"/>
  <c r="BF593"/>
  <c r="BL592"/>
  <c r="BK592"/>
  <c r="BJ592"/>
  <c r="BI592"/>
  <c r="BH592"/>
  <c r="BG592"/>
  <c r="BF592"/>
  <c r="BL591"/>
  <c r="BK591"/>
  <c r="BJ591"/>
  <c r="BI591"/>
  <c r="BH591"/>
  <c r="BG591"/>
  <c r="BF591"/>
  <c r="BL590"/>
  <c r="BK590"/>
  <c r="BJ590"/>
  <c r="BI590"/>
  <c r="BH590"/>
  <c r="BG590"/>
  <c r="BF590"/>
  <c r="BL589"/>
  <c r="BK589"/>
  <c r="BJ589"/>
  <c r="BI589"/>
  <c r="BH589"/>
  <c r="BG589"/>
  <c r="BF589"/>
  <c r="BL588"/>
  <c r="BK588"/>
  <c r="BJ588"/>
  <c r="BI588"/>
  <c r="BH588"/>
  <c r="BG588"/>
  <c r="BF588"/>
  <c r="BL587"/>
  <c r="BK587"/>
  <c r="BJ587"/>
  <c r="BI587"/>
  <c r="BH587"/>
  <c r="BG587"/>
  <c r="BF587"/>
  <c r="BL586"/>
  <c r="BK586"/>
  <c r="BJ586"/>
  <c r="BI586"/>
  <c r="BH586"/>
  <c r="BG586"/>
  <c r="BF586"/>
  <c r="BL585"/>
  <c r="BK585"/>
  <c r="BJ585"/>
  <c r="BI585"/>
  <c r="BH585"/>
  <c r="BG585"/>
  <c r="BF585"/>
  <c r="BL584"/>
  <c r="BK584"/>
  <c r="BJ584"/>
  <c r="BI584"/>
  <c r="BH584"/>
  <c r="BG584"/>
  <c r="BF584"/>
  <c r="BL583"/>
  <c r="BK583"/>
  <c r="BJ583"/>
  <c r="BI583"/>
  <c r="BH583"/>
  <c r="BG583"/>
  <c r="BF583"/>
  <c r="BL582"/>
  <c r="BK582"/>
  <c r="BJ582"/>
  <c r="BI582"/>
  <c r="BH582"/>
  <c r="BG582"/>
  <c r="BF582"/>
  <c r="BL581"/>
  <c r="BK581"/>
  <c r="BJ581"/>
  <c r="BI581"/>
  <c r="BH581"/>
  <c r="BG581"/>
  <c r="BF581"/>
  <c r="BL580"/>
  <c r="BK580"/>
  <c r="BJ580"/>
  <c r="BI580"/>
  <c r="BH580"/>
  <c r="BG580"/>
  <c r="BF580"/>
  <c r="BL579"/>
  <c r="BK579"/>
  <c r="BJ579"/>
  <c r="BI579"/>
  <c r="BH579"/>
  <c r="BG579"/>
  <c r="BF579"/>
  <c r="BL578"/>
  <c r="BK578"/>
  <c r="BJ578"/>
  <c r="BI578"/>
  <c r="BH578"/>
  <c r="BG578"/>
  <c r="BF578"/>
  <c r="BL577"/>
  <c r="BK577"/>
  <c r="BJ577"/>
  <c r="BI577"/>
  <c r="BH577"/>
  <c r="BG577"/>
  <c r="BF577"/>
  <c r="BL576"/>
  <c r="BK576"/>
  <c r="BJ576"/>
  <c r="BI576"/>
  <c r="BH576"/>
  <c r="BG576"/>
  <c r="BF576"/>
  <c r="BL575"/>
  <c r="BK575"/>
  <c r="BJ575"/>
  <c r="BI575"/>
  <c r="BH575"/>
  <c r="BG575"/>
  <c r="BF575"/>
  <c r="BL574"/>
  <c r="BK574"/>
  <c r="BJ574"/>
  <c r="BI574"/>
  <c r="BH574"/>
  <c r="BG574"/>
  <c r="BF574"/>
  <c r="BL573"/>
  <c r="BK573"/>
  <c r="BJ573"/>
  <c r="BI573"/>
  <c r="BH573"/>
  <c r="BG573"/>
  <c r="BF573"/>
  <c r="BL572"/>
  <c r="BK572"/>
  <c r="BJ572"/>
  <c r="BI572"/>
  <c r="BH572"/>
  <c r="BG572"/>
  <c r="BF572"/>
  <c r="BL571"/>
  <c r="BK571"/>
  <c r="BJ571"/>
  <c r="BI571"/>
  <c r="BH571"/>
  <c r="BG571"/>
  <c r="BF571"/>
  <c r="BL570"/>
  <c r="BK570"/>
  <c r="BJ570"/>
  <c r="BI570"/>
  <c r="BH570"/>
  <c r="BG570"/>
  <c r="BF570"/>
  <c r="BL569"/>
  <c r="BK569"/>
  <c r="BJ569"/>
  <c r="BI569"/>
  <c r="BH569"/>
  <c r="BG569"/>
  <c r="BF569"/>
  <c r="BL568"/>
  <c r="BK568"/>
  <c r="BJ568"/>
  <c r="BI568"/>
  <c r="BH568"/>
  <c r="BG568"/>
  <c r="BF568"/>
  <c r="BL567"/>
  <c r="BK567"/>
  <c r="BJ567"/>
  <c r="BI567"/>
  <c r="BH567"/>
  <c r="BG567"/>
  <c r="BF567"/>
  <c r="BL566"/>
  <c r="BK566"/>
  <c r="BJ566"/>
  <c r="BI566"/>
  <c r="BH566"/>
  <c r="BG566"/>
  <c r="BF566"/>
  <c r="BL565"/>
  <c r="BK565"/>
  <c r="BJ565"/>
  <c r="BI565"/>
  <c r="BH565"/>
  <c r="BG565"/>
  <c r="BF565"/>
  <c r="BL564"/>
  <c r="BK564"/>
  <c r="BJ564"/>
  <c r="BI564"/>
  <c r="BH564"/>
  <c r="BG564"/>
  <c r="BF564"/>
  <c r="BL563"/>
  <c r="BK563"/>
  <c r="BJ563"/>
  <c r="BI563"/>
  <c r="BH563"/>
  <c r="BG563"/>
  <c r="BF563"/>
  <c r="BL562"/>
  <c r="BK562"/>
  <c r="BJ562"/>
  <c r="BI562"/>
  <c r="BH562"/>
  <c r="BG562"/>
  <c r="BF562"/>
  <c r="BL561"/>
  <c r="BK561"/>
  <c r="BJ561"/>
  <c r="BI561"/>
  <c r="BH561"/>
  <c r="BG561"/>
  <c r="BF561"/>
  <c r="BL560"/>
  <c r="BK560"/>
  <c r="BJ560"/>
  <c r="BI560"/>
  <c r="BH560"/>
  <c r="BG560"/>
  <c r="BF560"/>
  <c r="BL559"/>
  <c r="BK559"/>
  <c r="BJ559"/>
  <c r="BI559"/>
  <c r="BH559"/>
  <c r="BG559"/>
  <c r="BF559"/>
  <c r="BL558"/>
  <c r="BK558"/>
  <c r="BJ558"/>
  <c r="BI558"/>
  <c r="BH558"/>
  <c r="BG558"/>
  <c r="BF558"/>
  <c r="BL557"/>
  <c r="BK557"/>
  <c r="BJ557"/>
  <c r="BI557"/>
  <c r="BH557"/>
  <c r="BG557"/>
  <c r="BF557"/>
  <c r="BL556"/>
  <c r="BK556"/>
  <c r="BJ556"/>
  <c r="BI556"/>
  <c r="BH556"/>
  <c r="BG556"/>
  <c r="BF556"/>
  <c r="BL555"/>
  <c r="BK555"/>
  <c r="BJ555"/>
  <c r="BI555"/>
  <c r="BH555"/>
  <c r="BG555"/>
  <c r="BF555"/>
  <c r="BL554"/>
  <c r="BK554"/>
  <c r="BJ554"/>
  <c r="BI554"/>
  <c r="BH554"/>
  <c r="BG554"/>
  <c r="BF554"/>
  <c r="BL553"/>
  <c r="BK553"/>
  <c r="BJ553"/>
  <c r="BI553"/>
  <c r="BH553"/>
  <c r="BG553"/>
  <c r="BF553"/>
  <c r="BL552"/>
  <c r="BK552"/>
  <c r="BJ552"/>
  <c r="BI552"/>
  <c r="BH552"/>
  <c r="BG552"/>
  <c r="BF552"/>
  <c r="BL551"/>
  <c r="BK551"/>
  <c r="BJ551"/>
  <c r="BI551"/>
  <c r="BH551"/>
  <c r="BG551"/>
  <c r="BF551"/>
  <c r="BL550"/>
  <c r="BK550"/>
  <c r="BJ550"/>
  <c r="BI550"/>
  <c r="BH550"/>
  <c r="BG550"/>
  <c r="BF550"/>
  <c r="BL549"/>
  <c r="BK549"/>
  <c r="BJ549"/>
  <c r="BI549"/>
  <c r="BH549"/>
  <c r="BG549"/>
  <c r="BF549"/>
  <c r="BL548"/>
  <c r="BK548"/>
  <c r="BJ548"/>
  <c r="BI548"/>
  <c r="BH548"/>
  <c r="BG548"/>
  <c r="BF548"/>
  <c r="BL547"/>
  <c r="BK547"/>
  <c r="BJ547"/>
  <c r="BI547"/>
  <c r="BH547"/>
  <c r="BG547"/>
  <c r="BF547"/>
  <c r="BL546"/>
  <c r="BK546"/>
  <c r="BJ546"/>
  <c r="BI546"/>
  <c r="BH546"/>
  <c r="BG546"/>
  <c r="BF546"/>
  <c r="BL545"/>
  <c r="BK545"/>
  <c r="BJ545"/>
  <c r="BI545"/>
  <c r="BH545"/>
  <c r="BG545"/>
  <c r="BF545"/>
  <c r="BL544"/>
  <c r="BK544"/>
  <c r="BJ544"/>
  <c r="BI544"/>
  <c r="BH544"/>
  <c r="BG544"/>
  <c r="BF544"/>
  <c r="BL543"/>
  <c r="BK543"/>
  <c r="BJ543"/>
  <c r="BI543"/>
  <c r="BH543"/>
  <c r="BG543"/>
  <c r="BF543"/>
  <c r="BL542"/>
  <c r="BK542"/>
  <c r="BJ542"/>
  <c r="BI542"/>
  <c r="BH542"/>
  <c r="BG542"/>
  <c r="BF542"/>
  <c r="BL541"/>
  <c r="BK541"/>
  <c r="BJ541"/>
  <c r="BI541"/>
  <c r="BH541"/>
  <c r="BG541"/>
  <c r="BF541"/>
  <c r="BL540"/>
  <c r="BK540"/>
  <c r="BJ540"/>
  <c r="BI540"/>
  <c r="BH540"/>
  <c r="BG540"/>
  <c r="BF540"/>
  <c r="BL539"/>
  <c r="BK539"/>
  <c r="BJ539"/>
  <c r="BI539"/>
  <c r="BH539"/>
  <c r="BG539"/>
  <c r="BF539"/>
  <c r="BL538"/>
  <c r="BK538"/>
  <c r="BJ538"/>
  <c r="BI538"/>
  <c r="BH538"/>
  <c r="BG538"/>
  <c r="BF538"/>
  <c r="BL537"/>
  <c r="BK537"/>
  <c r="BJ537"/>
  <c r="BI537"/>
  <c r="BH537"/>
  <c r="BG537"/>
  <c r="BF537"/>
  <c r="BL536"/>
  <c r="BK536"/>
  <c r="BJ536"/>
  <c r="BI536"/>
  <c r="BH536"/>
  <c r="BG536"/>
  <c r="BF536"/>
  <c r="BL535"/>
  <c r="BK535"/>
  <c r="BJ535"/>
  <c r="BI535"/>
  <c r="BH535"/>
  <c r="BG535"/>
  <c r="BF535"/>
  <c r="BL534"/>
  <c r="BK534"/>
  <c r="BJ534"/>
  <c r="BI534"/>
  <c r="BH534"/>
  <c r="BG534"/>
  <c r="BF534"/>
  <c r="BL533"/>
  <c r="BK533"/>
  <c r="BJ533"/>
  <c r="BI533"/>
  <c r="BH533"/>
  <c r="BG533"/>
  <c r="BF533"/>
  <c r="BL532"/>
  <c r="BK532"/>
  <c r="BJ532"/>
  <c r="BI532"/>
  <c r="BH532"/>
  <c r="BG532"/>
  <c r="BF532"/>
  <c r="BL531"/>
  <c r="BK531"/>
  <c r="BJ531"/>
  <c r="BI531"/>
  <c r="BH531"/>
  <c r="BG531"/>
  <c r="BF531"/>
  <c r="BL530"/>
  <c r="BK530"/>
  <c r="BJ530"/>
  <c r="BI530"/>
  <c r="BH530"/>
  <c r="BG530"/>
  <c r="BF530"/>
  <c r="BL529"/>
  <c r="BK529"/>
  <c r="BJ529"/>
  <c r="BI529"/>
  <c r="BH529"/>
  <c r="BG529"/>
  <c r="BF529"/>
  <c r="BL528"/>
  <c r="BK528"/>
  <c r="BJ528"/>
  <c r="BI528"/>
  <c r="BH528"/>
  <c r="BG528"/>
  <c r="BF528"/>
  <c r="BL527"/>
  <c r="BK527"/>
  <c r="BJ527"/>
  <c r="BI527"/>
  <c r="BH527"/>
  <c r="BG527"/>
  <c r="BF527"/>
  <c r="BL526"/>
  <c r="BK526"/>
  <c r="BJ526"/>
  <c r="BI526"/>
  <c r="BH526"/>
  <c r="BG526"/>
  <c r="BF526"/>
  <c r="BL525"/>
  <c r="BK525"/>
  <c r="BJ525"/>
  <c r="BI525"/>
  <c r="BH525"/>
  <c r="BG525"/>
  <c r="BF525"/>
  <c r="BL524"/>
  <c r="BK524"/>
  <c r="BJ524"/>
  <c r="BI524"/>
  <c r="BH524"/>
  <c r="BG524"/>
  <c r="BF524"/>
  <c r="BL523"/>
  <c r="BK523"/>
  <c r="BJ523"/>
  <c r="BI523"/>
  <c r="BH523"/>
  <c r="BG523"/>
  <c r="BF523"/>
  <c r="BL522"/>
  <c r="BK522"/>
  <c r="BJ522"/>
  <c r="BI522"/>
  <c r="BH522"/>
  <c r="BG522"/>
  <c r="BF522"/>
  <c r="BL521"/>
  <c r="BK521"/>
  <c r="BJ521"/>
  <c r="BI521"/>
  <c r="BH521"/>
  <c r="BG521"/>
  <c r="BF521"/>
  <c r="BL520"/>
  <c r="BK520"/>
  <c r="BJ520"/>
  <c r="BI520"/>
  <c r="BH520"/>
  <c r="BG520"/>
  <c r="BF520"/>
  <c r="BL519"/>
  <c r="BK519"/>
  <c r="BJ519"/>
  <c r="BI519"/>
  <c r="BH519"/>
  <c r="BG519"/>
  <c r="BF519"/>
  <c r="BL518"/>
  <c r="BK518"/>
  <c r="BJ518"/>
  <c r="BI518"/>
  <c r="BH518"/>
  <c r="BG518"/>
  <c r="BF518"/>
  <c r="BL517"/>
  <c r="BK517"/>
  <c r="BJ517"/>
  <c r="BI517"/>
  <c r="BH517"/>
  <c r="BG517"/>
  <c r="BF517"/>
  <c r="BL516"/>
  <c r="BK516"/>
  <c r="BJ516"/>
  <c r="BI516"/>
  <c r="BH516"/>
  <c r="BG516"/>
  <c r="BF516"/>
  <c r="BL515"/>
  <c r="BK515"/>
  <c r="BJ515"/>
  <c r="BI515"/>
  <c r="BH515"/>
  <c r="BG515"/>
  <c r="BF515"/>
  <c r="BL514"/>
  <c r="BK514"/>
  <c r="BJ514"/>
  <c r="BI514"/>
  <c r="BH514"/>
  <c r="BG514"/>
  <c r="BF514"/>
  <c r="BL513"/>
  <c r="BK513"/>
  <c r="BJ513"/>
  <c r="BI513"/>
  <c r="BH513"/>
  <c r="BG513"/>
  <c r="BF513"/>
  <c r="BL512"/>
  <c r="BK512"/>
  <c r="BJ512"/>
  <c r="BI512"/>
  <c r="BH512"/>
  <c r="BG512"/>
  <c r="BF512"/>
  <c r="BL511"/>
  <c r="BK511"/>
  <c r="BJ511"/>
  <c r="BI511"/>
  <c r="BH511"/>
  <c r="BG511"/>
  <c r="BF511"/>
  <c r="BL510"/>
  <c r="BK510"/>
  <c r="BJ510"/>
  <c r="BI510"/>
  <c r="BH510"/>
  <c r="BG510"/>
  <c r="BF510"/>
  <c r="BL509"/>
  <c r="BK509"/>
  <c r="BJ509"/>
  <c r="BI509"/>
  <c r="BH509"/>
  <c r="BG509"/>
  <c r="BF509"/>
  <c r="BL508"/>
  <c r="BK508"/>
  <c r="BJ508"/>
  <c r="BI508"/>
  <c r="BH508"/>
  <c r="BG508"/>
  <c r="BF508"/>
  <c r="BL507"/>
  <c r="BK507"/>
  <c r="BJ507"/>
  <c r="BI507"/>
  <c r="BH507"/>
  <c r="BG507"/>
  <c r="BF507"/>
  <c r="BL506"/>
  <c r="BK506"/>
  <c r="BJ506"/>
  <c r="BI506"/>
  <c r="BH506"/>
  <c r="BG506"/>
  <c r="BF506"/>
  <c r="BL505"/>
  <c r="BK505"/>
  <c r="BJ505"/>
  <c r="BI505"/>
  <c r="BH505"/>
  <c r="BG505"/>
  <c r="BF505"/>
  <c r="BL504"/>
  <c r="BK504"/>
  <c r="BJ504"/>
  <c r="BI504"/>
  <c r="BH504"/>
  <c r="BG504"/>
  <c r="BF504"/>
  <c r="BL503"/>
  <c r="BK503"/>
  <c r="BJ503"/>
  <c r="BI503"/>
  <c r="BH503"/>
  <c r="BG503"/>
  <c r="BF503"/>
  <c r="BL502"/>
  <c r="BK502"/>
  <c r="BJ502"/>
  <c r="BI502"/>
  <c r="BH502"/>
  <c r="BG502"/>
  <c r="BF502"/>
  <c r="BL501"/>
  <c r="BK501"/>
  <c r="BJ501"/>
  <c r="BI501"/>
  <c r="BH501"/>
  <c r="BG501"/>
  <c r="BF501"/>
  <c r="BL500"/>
  <c r="BK500"/>
  <c r="BJ500"/>
  <c r="BI500"/>
  <c r="BH500"/>
  <c r="BG500"/>
  <c r="BF500"/>
  <c r="BL499"/>
  <c r="BK499"/>
  <c r="BJ499"/>
  <c r="BI499"/>
  <c r="BH499"/>
  <c r="BG499"/>
  <c r="BF499"/>
  <c r="BL498"/>
  <c r="BK498"/>
  <c r="BJ498"/>
  <c r="BI498"/>
  <c r="BH498"/>
  <c r="BG498"/>
  <c r="BF498"/>
  <c r="BL497"/>
  <c r="BK497"/>
  <c r="BJ497"/>
  <c r="BI497"/>
  <c r="BH497"/>
  <c r="BG497"/>
  <c r="BF497"/>
  <c r="BL496"/>
  <c r="BK496"/>
  <c r="BJ496"/>
  <c r="BI496"/>
  <c r="BH496"/>
  <c r="BG496"/>
  <c r="BF496"/>
  <c r="BL495"/>
  <c r="BK495"/>
  <c r="BJ495"/>
  <c r="BI495"/>
  <c r="BH495"/>
  <c r="BG495"/>
  <c r="BF495"/>
  <c r="BL494"/>
  <c r="BK494"/>
  <c r="BJ494"/>
  <c r="BI494"/>
  <c r="BH494"/>
  <c r="BG494"/>
  <c r="BF494"/>
  <c r="BL493"/>
  <c r="BK493"/>
  <c r="BJ493"/>
  <c r="BI493"/>
  <c r="BH493"/>
  <c r="BG493"/>
  <c r="BF493"/>
  <c r="BL492"/>
  <c r="BK492"/>
  <c r="BJ492"/>
  <c r="BI492"/>
  <c r="BH492"/>
  <c r="BG492"/>
  <c r="BF492"/>
  <c r="BL491"/>
  <c r="BK491"/>
  <c r="BJ491"/>
  <c r="BI491"/>
  <c r="BH491"/>
  <c r="BG491"/>
  <c r="BF491"/>
  <c r="BL490"/>
  <c r="BK490"/>
  <c r="BJ490"/>
  <c r="BI490"/>
  <c r="BH490"/>
  <c r="BG490"/>
  <c r="BF490"/>
  <c r="BL489"/>
  <c r="BK489"/>
  <c r="BJ489"/>
  <c r="BI489"/>
  <c r="BH489"/>
  <c r="BG489"/>
  <c r="BF489"/>
  <c r="BL488"/>
  <c r="BK488"/>
  <c r="BJ488"/>
  <c r="BI488"/>
  <c r="BH488"/>
  <c r="BG488"/>
  <c r="BF488"/>
  <c r="BL487"/>
  <c r="BK487"/>
  <c r="BJ487"/>
  <c r="BI487"/>
  <c r="BH487"/>
  <c r="BG487"/>
  <c r="BF487"/>
  <c r="BL486"/>
  <c r="BK486"/>
  <c r="BJ486"/>
  <c r="BI486"/>
  <c r="BH486"/>
  <c r="BG486"/>
  <c r="BF486"/>
  <c r="BL485"/>
  <c r="BK485"/>
  <c r="BJ485"/>
  <c r="BI485"/>
  <c r="BH485"/>
  <c r="BG485"/>
  <c r="BF485"/>
  <c r="BL484"/>
  <c r="BK484"/>
  <c r="BJ484"/>
  <c r="BI484"/>
  <c r="BH484"/>
  <c r="BG484"/>
  <c r="BF484"/>
  <c r="BL483"/>
  <c r="BK483"/>
  <c r="BJ483"/>
  <c r="BI483"/>
  <c r="BH483"/>
  <c r="BG483"/>
  <c r="BF483"/>
  <c r="BL482"/>
  <c r="BK482"/>
  <c r="BJ482"/>
  <c r="BI482"/>
  <c r="BH482"/>
  <c r="BG482"/>
  <c r="BF482"/>
  <c r="BL481"/>
  <c r="BK481"/>
  <c r="BJ481"/>
  <c r="BI481"/>
  <c r="BH481"/>
  <c r="BG481"/>
  <c r="BF481"/>
  <c r="BL480"/>
  <c r="BK480"/>
  <c r="BJ480"/>
  <c r="BI480"/>
  <c r="BH480"/>
  <c r="BG480"/>
  <c r="BF480"/>
  <c r="BL479"/>
  <c r="BK479"/>
  <c r="BJ479"/>
  <c r="BI479"/>
  <c r="BH479"/>
  <c r="BG479"/>
  <c r="BF479"/>
  <c r="BL478"/>
  <c r="BK478"/>
  <c r="BJ478"/>
  <c r="BI478"/>
  <c r="BH478"/>
  <c r="BG478"/>
  <c r="BF478"/>
  <c r="BL477"/>
  <c r="BK477"/>
  <c r="BJ477"/>
  <c r="BI477"/>
  <c r="BH477"/>
  <c r="BG477"/>
  <c r="BF477"/>
  <c r="BL476"/>
  <c r="BK476"/>
  <c r="BJ476"/>
  <c r="BI476"/>
  <c r="BH476"/>
  <c r="BG476"/>
  <c r="BF476"/>
  <c r="BL475"/>
  <c r="BK475"/>
  <c r="BJ475"/>
  <c r="BI475"/>
  <c r="BH475"/>
  <c r="BG475"/>
  <c r="BF475"/>
  <c r="BL474"/>
  <c r="BK474"/>
  <c r="BJ474"/>
  <c r="BI474"/>
  <c r="BH474"/>
  <c r="BG474"/>
  <c r="BF474"/>
  <c r="BL473"/>
  <c r="BK473"/>
  <c r="BJ473"/>
  <c r="BI473"/>
  <c r="BH473"/>
  <c r="BG473"/>
  <c r="BF473"/>
  <c r="BL472"/>
  <c r="BK472"/>
  <c r="BJ472"/>
  <c r="BI472"/>
  <c r="BH472"/>
  <c r="BG472"/>
  <c r="BF472"/>
  <c r="BL471"/>
  <c r="BK471"/>
  <c r="BJ471"/>
  <c r="BI471"/>
  <c r="BH471"/>
  <c r="BG471"/>
  <c r="BF471"/>
  <c r="BL470"/>
  <c r="BK470"/>
  <c r="BJ470"/>
  <c r="BI470"/>
  <c r="BH470"/>
  <c r="BG470"/>
  <c r="BF470"/>
  <c r="BL469"/>
  <c r="BK469"/>
  <c r="BJ469"/>
  <c r="BI469"/>
  <c r="BH469"/>
  <c r="BG469"/>
  <c r="BF469"/>
  <c r="BL468"/>
  <c r="BK468"/>
  <c r="BJ468"/>
  <c r="BI468"/>
  <c r="BH468"/>
  <c r="BG468"/>
  <c r="BF468"/>
  <c r="BL467"/>
  <c r="BK467"/>
  <c r="BJ467"/>
  <c r="BI467"/>
  <c r="BH467"/>
  <c r="BG467"/>
  <c r="BF467"/>
  <c r="BL466"/>
  <c r="BK466"/>
  <c r="BJ466"/>
  <c r="BI466"/>
  <c r="BH466"/>
  <c r="BG466"/>
  <c r="BF466"/>
  <c r="BL465"/>
  <c r="BK465"/>
  <c r="BJ465"/>
  <c r="BI465"/>
  <c r="BH465"/>
  <c r="BG465"/>
  <c r="BF465"/>
  <c r="BL464"/>
  <c r="BK464"/>
  <c r="BJ464"/>
  <c r="BI464"/>
  <c r="BH464"/>
  <c r="BG464"/>
  <c r="BF464"/>
  <c r="BL463"/>
  <c r="BK463"/>
  <c r="BJ463"/>
  <c r="BI463"/>
  <c r="BH463"/>
  <c r="BG463"/>
  <c r="BF463"/>
  <c r="BL462"/>
  <c r="BK462"/>
  <c r="BJ462"/>
  <c r="BI462"/>
  <c r="BH462"/>
  <c r="BG462"/>
  <c r="BF462"/>
  <c r="BL461"/>
  <c r="BK461"/>
  <c r="BJ461"/>
  <c r="BI461"/>
  <c r="BH461"/>
  <c r="BG461"/>
  <c r="BF461"/>
  <c r="BL460"/>
  <c r="BK460"/>
  <c r="BJ460"/>
  <c r="BI460"/>
  <c r="BH460"/>
  <c r="BG460"/>
  <c r="BF460"/>
  <c r="BL459"/>
  <c r="BK459"/>
  <c r="BJ459"/>
  <c r="BI459"/>
  <c r="BH459"/>
  <c r="BG459"/>
  <c r="BF459"/>
  <c r="BL458"/>
  <c r="BK458"/>
  <c r="BJ458"/>
  <c r="BI458"/>
  <c r="BH458"/>
  <c r="BG458"/>
  <c r="BF458"/>
  <c r="BL457"/>
  <c r="BK457"/>
  <c r="BJ457"/>
  <c r="BI457"/>
  <c r="BH457"/>
  <c r="BG457"/>
  <c r="BF457"/>
  <c r="BL456"/>
  <c r="BK456"/>
  <c r="BJ456"/>
  <c r="BI456"/>
  <c r="BH456"/>
  <c r="BG456"/>
  <c r="BF456"/>
  <c r="BL455"/>
  <c r="BK455"/>
  <c r="BJ455"/>
  <c r="BI455"/>
  <c r="BH455"/>
  <c r="BG455"/>
  <c r="BF455"/>
  <c r="BL454"/>
  <c r="BK454"/>
  <c r="BJ454"/>
  <c r="BI454"/>
  <c r="BH454"/>
  <c r="BG454"/>
  <c r="BF454"/>
  <c r="BL453"/>
  <c r="BK453"/>
  <c r="BJ453"/>
  <c r="BI453"/>
  <c r="BH453"/>
  <c r="BG453"/>
  <c r="BF453"/>
  <c r="BL452"/>
  <c r="BK452"/>
  <c r="BJ452"/>
  <c r="BI452"/>
  <c r="BH452"/>
  <c r="BG452"/>
  <c r="BF452"/>
  <c r="BL451"/>
  <c r="BK451"/>
  <c r="BJ451"/>
  <c r="BI451"/>
  <c r="BH451"/>
  <c r="BG451"/>
  <c r="BF451"/>
  <c r="BL450"/>
  <c r="BK450"/>
  <c r="BJ450"/>
  <c r="BI450"/>
  <c r="BH450"/>
  <c r="BG450"/>
  <c r="BF450"/>
  <c r="BL449"/>
  <c r="BK449"/>
  <c r="BJ449"/>
  <c r="BI449"/>
  <c r="BH449"/>
  <c r="BG449"/>
  <c r="BF449"/>
  <c r="BL448"/>
  <c r="BK448"/>
  <c r="BJ448"/>
  <c r="BI448"/>
  <c r="BH448"/>
  <c r="BG448"/>
  <c r="BF448"/>
  <c r="BL447"/>
  <c r="BK447"/>
  <c r="BJ447"/>
  <c r="BI447"/>
  <c r="BH447"/>
  <c r="BG447"/>
  <c r="BF447"/>
  <c r="BL446"/>
  <c r="BK446"/>
  <c r="BJ446"/>
  <c r="BI446"/>
  <c r="BH446"/>
  <c r="BG446"/>
  <c r="BF446"/>
  <c r="BL445"/>
  <c r="BK445"/>
  <c r="BJ445"/>
  <c r="BI445"/>
  <c r="BH445"/>
  <c r="BG445"/>
  <c r="BF445"/>
  <c r="BL444"/>
  <c r="BK444"/>
  <c r="BJ444"/>
  <c r="BI444"/>
  <c r="BH444"/>
  <c r="BG444"/>
  <c r="BF444"/>
  <c r="BL443"/>
  <c r="BK443"/>
  <c r="BJ443"/>
  <c r="BI443"/>
  <c r="BH443"/>
  <c r="BG443"/>
  <c r="BF443"/>
  <c r="BL442"/>
  <c r="BK442"/>
  <c r="BJ442"/>
  <c r="BI442"/>
  <c r="BH442"/>
  <c r="BG442"/>
  <c r="BF442"/>
  <c r="BL441"/>
  <c r="BK441"/>
  <c r="BJ441"/>
  <c r="BI441"/>
  <c r="BH441"/>
  <c r="BG441"/>
  <c r="BF441"/>
  <c r="BL440"/>
  <c r="BK440"/>
  <c r="BJ440"/>
  <c r="BI440"/>
  <c r="BH440"/>
  <c r="BG440"/>
  <c r="BF440"/>
  <c r="BL439"/>
  <c r="BK439"/>
  <c r="BJ439"/>
  <c r="BI439"/>
  <c r="BH439"/>
  <c r="BG439"/>
  <c r="BF439"/>
  <c r="BL438"/>
  <c r="BK438"/>
  <c r="BJ438"/>
  <c r="BI438"/>
  <c r="BH438"/>
  <c r="BG438"/>
  <c r="BF438"/>
  <c r="BL437"/>
  <c r="BK437"/>
  <c r="BJ437"/>
  <c r="BI437"/>
  <c r="BH437"/>
  <c r="BG437"/>
  <c r="BF437"/>
  <c r="BL436"/>
  <c r="BK436"/>
  <c r="BJ436"/>
  <c r="BI436"/>
  <c r="BH436"/>
  <c r="BG436"/>
  <c r="BF436"/>
  <c r="BL435"/>
  <c r="BK435"/>
  <c r="BJ435"/>
  <c r="BI435"/>
  <c r="BH435"/>
  <c r="BG435"/>
  <c r="BF435"/>
  <c r="BL434"/>
  <c r="BK434"/>
  <c r="BJ434"/>
  <c r="BI434"/>
  <c r="BH434"/>
  <c r="BG434"/>
  <c r="BF434"/>
  <c r="BF405"/>
  <c r="BG405"/>
  <c r="BH405"/>
  <c r="BI405"/>
  <c r="BJ405"/>
  <c r="BK405"/>
  <c r="BL405"/>
  <c r="BF406"/>
  <c r="BG406"/>
  <c r="BH406"/>
  <c r="BI406"/>
  <c r="BJ406"/>
  <c r="BK406"/>
  <c r="BL406"/>
  <c r="BF407"/>
  <c r="BG407"/>
  <c r="BH407"/>
  <c r="BI407"/>
  <c r="BJ407"/>
  <c r="BK407"/>
  <c r="BL407"/>
  <c r="BF408"/>
  <c r="BG408"/>
  <c r="BH408"/>
  <c r="BI408"/>
  <c r="BJ408"/>
  <c r="BK408"/>
  <c r="BL408"/>
  <c r="BF409"/>
  <c r="BG409"/>
  <c r="BH409"/>
  <c r="BI409"/>
  <c r="BJ409"/>
  <c r="BK409"/>
  <c r="BL409"/>
  <c r="BF410"/>
  <c r="BG410"/>
  <c r="BH410"/>
  <c r="BI410"/>
  <c r="BJ410"/>
  <c r="BK410"/>
  <c r="BL410"/>
  <c r="BF411"/>
  <c r="BG411"/>
  <c r="BH411"/>
  <c r="BI411"/>
  <c r="BJ411"/>
  <c r="BK411"/>
  <c r="BL411"/>
  <c r="BF412"/>
  <c r="BG412"/>
  <c r="BH412"/>
  <c r="BI412"/>
  <c r="BJ412"/>
  <c r="BK412"/>
  <c r="BL412"/>
  <c r="BF413"/>
  <c r="BG413"/>
  <c r="BH413"/>
  <c r="BI413"/>
  <c r="BJ413"/>
  <c r="BK413"/>
  <c r="BL413"/>
  <c r="BF414"/>
  <c r="BG414"/>
  <c r="BH414"/>
  <c r="BI414"/>
  <c r="BJ414"/>
  <c r="BK414"/>
  <c r="BL414"/>
  <c r="BF415"/>
  <c r="BG415"/>
  <c r="BH415"/>
  <c r="BI415"/>
  <c r="BJ415"/>
  <c r="BK415"/>
  <c r="BL415"/>
  <c r="BF416"/>
  <c r="BG416"/>
  <c r="BH416"/>
  <c r="BI416"/>
  <c r="BJ416"/>
  <c r="BK416"/>
  <c r="BL416"/>
  <c r="BF417"/>
  <c r="BG417"/>
  <c r="BH417"/>
  <c r="BI417"/>
  <c r="BJ417"/>
  <c r="BK417"/>
  <c r="BL417"/>
  <c r="BF418"/>
  <c r="BG418"/>
  <c r="BH418"/>
  <c r="BI418"/>
  <c r="BJ418"/>
  <c r="BK418"/>
  <c r="BL418"/>
  <c r="BF419"/>
  <c r="BG419"/>
  <c r="BH419"/>
  <c r="BI419"/>
  <c r="BJ419"/>
  <c r="BK419"/>
  <c r="BL419"/>
  <c r="BF420"/>
  <c r="BG420"/>
  <c r="BH420"/>
  <c r="BI420"/>
  <c r="BJ420"/>
  <c r="BK420"/>
  <c r="BL420"/>
  <c r="BF421"/>
  <c r="BG421"/>
  <c r="BH421"/>
  <c r="BI421"/>
  <c r="BJ421"/>
  <c r="BK421"/>
  <c r="BL421"/>
  <c r="BF422"/>
  <c r="BG422"/>
  <c r="BH422"/>
  <c r="BI422"/>
  <c r="BJ422"/>
  <c r="BK422"/>
  <c r="BL422"/>
  <c r="BF423"/>
  <c r="BG423"/>
  <c r="BH423"/>
  <c r="BI423"/>
  <c r="BJ423"/>
  <c r="BK423"/>
  <c r="BL423"/>
  <c r="BF424"/>
  <c r="BG424"/>
  <c r="BH424"/>
  <c r="BI424"/>
  <c r="BJ424"/>
  <c r="BK424"/>
  <c r="BL424"/>
  <c r="BF425"/>
  <c r="BG425"/>
  <c r="BH425"/>
  <c r="BI425"/>
  <c r="BJ425"/>
  <c r="BK425"/>
  <c r="BL425"/>
  <c r="BF426"/>
  <c r="BG426"/>
  <c r="BH426"/>
  <c r="BI426"/>
  <c r="BJ426"/>
  <c r="BK426"/>
  <c r="BL426"/>
  <c r="BF427"/>
  <c r="BG427"/>
  <c r="BH427"/>
  <c r="BI427"/>
  <c r="BJ427"/>
  <c r="BK427"/>
  <c r="BL427"/>
  <c r="BF428"/>
  <c r="BG428"/>
  <c r="BH428"/>
  <c r="BI428"/>
  <c r="BJ428"/>
  <c r="BK428"/>
  <c r="BL428"/>
  <c r="BF429"/>
  <c r="BG429"/>
  <c r="BH429"/>
  <c r="BI429"/>
  <c r="BJ429"/>
  <c r="BK429"/>
  <c r="BL429"/>
  <c r="BF430"/>
  <c r="BG430"/>
  <c r="BH430"/>
  <c r="BI430"/>
  <c r="BJ430"/>
  <c r="BK430"/>
  <c r="BL430"/>
  <c r="BF431"/>
  <c r="BG431"/>
  <c r="BH431"/>
  <c r="BI431"/>
  <c r="BJ431"/>
  <c r="BK431"/>
  <c r="BL431"/>
  <c r="BF432"/>
  <c r="BG432"/>
  <c r="BH432"/>
  <c r="BI432"/>
  <c r="BJ432"/>
  <c r="BK432"/>
  <c r="BL432"/>
  <c r="BF433"/>
  <c r="BG433"/>
  <c r="BH433"/>
  <c r="BI433"/>
  <c r="BJ433"/>
  <c r="BK433"/>
  <c r="BL433"/>
  <c r="BG404"/>
  <c r="BH404"/>
  <c r="BI404"/>
  <c r="BJ404"/>
  <c r="BK404"/>
  <c r="BL404"/>
  <c r="BF404"/>
  <c r="BE594"/>
  <c r="DF192" s="1"/>
  <c r="AT733"/>
  <c r="AS733"/>
  <c r="AR733"/>
  <c r="AQ733"/>
  <c r="AP733"/>
  <c r="AO733"/>
  <c r="AU732"/>
  <c r="AT732"/>
  <c r="AS732"/>
  <c r="AR732"/>
  <c r="AQ732"/>
  <c r="AP732"/>
  <c r="AO732"/>
  <c r="AU731"/>
  <c r="AT731"/>
  <c r="AS731"/>
  <c r="AR731"/>
  <c r="AQ731"/>
  <c r="AP731"/>
  <c r="AO731"/>
  <c r="AU730"/>
  <c r="AT730"/>
  <c r="AS730"/>
  <c r="AR730"/>
  <c r="AQ730"/>
  <c r="AP730"/>
  <c r="AO730"/>
  <c r="AU729"/>
  <c r="AT729"/>
  <c r="AS729"/>
  <c r="AR729"/>
  <c r="AQ729"/>
  <c r="AP729"/>
  <c r="AO729"/>
  <c r="AU728"/>
  <c r="AT728"/>
  <c r="AS728"/>
  <c r="AR728"/>
  <c r="AQ728"/>
  <c r="AP728"/>
  <c r="AO728"/>
  <c r="AU727"/>
  <c r="AT727"/>
  <c r="AS727"/>
  <c r="AR727"/>
  <c r="AQ727"/>
  <c r="AP727"/>
  <c r="AO727"/>
  <c r="AU726"/>
  <c r="AT726"/>
  <c r="AS726"/>
  <c r="AR726"/>
  <c r="AQ726"/>
  <c r="AP726"/>
  <c r="AO726"/>
  <c r="AU725"/>
  <c r="AT725"/>
  <c r="AS725"/>
  <c r="AR725"/>
  <c r="AQ725"/>
  <c r="AP725"/>
  <c r="AO725"/>
  <c r="AU724"/>
  <c r="AT724"/>
  <c r="AS724"/>
  <c r="AR724"/>
  <c r="AQ724"/>
  <c r="AP724"/>
  <c r="AO724"/>
  <c r="AU723"/>
  <c r="AT723"/>
  <c r="AS723"/>
  <c r="AR723"/>
  <c r="AQ723"/>
  <c r="AP723"/>
  <c r="AO723"/>
  <c r="AU722"/>
  <c r="AT722"/>
  <c r="AS722"/>
  <c r="AR722"/>
  <c r="AQ722"/>
  <c r="AP722"/>
  <c r="AO722"/>
  <c r="AU721"/>
  <c r="AT721"/>
  <c r="AS721"/>
  <c r="AR721"/>
  <c r="AQ721"/>
  <c r="AP721"/>
  <c r="AO721"/>
  <c r="AU720"/>
  <c r="AT720"/>
  <c r="AS720"/>
  <c r="AR720"/>
  <c r="AQ720"/>
  <c r="AP720"/>
  <c r="AO720"/>
  <c r="AU719"/>
  <c r="AT719"/>
  <c r="AS719"/>
  <c r="AR719"/>
  <c r="AQ719"/>
  <c r="AP719"/>
  <c r="AO719"/>
  <c r="AU718"/>
  <c r="AT718"/>
  <c r="AS718"/>
  <c r="AR718"/>
  <c r="AQ718"/>
  <c r="AP718"/>
  <c r="AO718"/>
  <c r="AU717"/>
  <c r="AT717"/>
  <c r="AS717"/>
  <c r="AR717"/>
  <c r="AQ717"/>
  <c r="AP717"/>
  <c r="AO717"/>
  <c r="AU716"/>
  <c r="AT716"/>
  <c r="AS716"/>
  <c r="AR716"/>
  <c r="AQ716"/>
  <c r="AP716"/>
  <c r="AO716"/>
  <c r="AU715"/>
  <c r="AT715"/>
  <c r="AS715"/>
  <c r="AR715"/>
  <c r="AQ715"/>
  <c r="AP715"/>
  <c r="AO715"/>
  <c r="AU714"/>
  <c r="AT714"/>
  <c r="AS714"/>
  <c r="AR714"/>
  <c r="AQ714"/>
  <c r="AP714"/>
  <c r="AO714"/>
  <c r="AU713"/>
  <c r="AT713"/>
  <c r="AS713"/>
  <c r="AR713"/>
  <c r="AQ713"/>
  <c r="AP713"/>
  <c r="AO713"/>
  <c r="AU712"/>
  <c r="AT712"/>
  <c r="AS712"/>
  <c r="AR712"/>
  <c r="AQ712"/>
  <c r="AP712"/>
  <c r="AO712"/>
  <c r="AU711"/>
  <c r="AT711"/>
  <c r="AS711"/>
  <c r="AR711"/>
  <c r="AQ711"/>
  <c r="AP711"/>
  <c r="AO711"/>
  <c r="AU710"/>
  <c r="AT710"/>
  <c r="AS710"/>
  <c r="AR710"/>
  <c r="AQ710"/>
  <c r="AP710"/>
  <c r="AO710"/>
  <c r="AU709"/>
  <c r="AT709"/>
  <c r="AS709"/>
  <c r="AR709"/>
  <c r="AQ709"/>
  <c r="AP709"/>
  <c r="AO709"/>
  <c r="AU708"/>
  <c r="AT708"/>
  <c r="AS708"/>
  <c r="AR708"/>
  <c r="AQ708"/>
  <c r="AP708"/>
  <c r="AO708"/>
  <c r="AU707"/>
  <c r="AT707"/>
  <c r="AS707"/>
  <c r="AR707"/>
  <c r="AQ707"/>
  <c r="AP707"/>
  <c r="AO707"/>
  <c r="AU706"/>
  <c r="AT706"/>
  <c r="AS706"/>
  <c r="AR706"/>
  <c r="AQ706"/>
  <c r="AP706"/>
  <c r="AO706"/>
  <c r="AU705"/>
  <c r="AT705"/>
  <c r="AS705"/>
  <c r="AR705"/>
  <c r="AQ705"/>
  <c r="AP705"/>
  <c r="AO705"/>
  <c r="AU704"/>
  <c r="AT704"/>
  <c r="AS704"/>
  <c r="AR704"/>
  <c r="AQ704"/>
  <c r="AP704"/>
  <c r="AO704"/>
  <c r="AU703"/>
  <c r="AT703"/>
  <c r="AS703"/>
  <c r="AR703"/>
  <c r="AQ703"/>
  <c r="AP703"/>
  <c r="AO703"/>
  <c r="AU702"/>
  <c r="AT702"/>
  <c r="AS702"/>
  <c r="AR702"/>
  <c r="AQ702"/>
  <c r="AP702"/>
  <c r="AO702"/>
  <c r="AU701"/>
  <c r="AT701"/>
  <c r="AS701"/>
  <c r="AR701"/>
  <c r="AQ701"/>
  <c r="AP701"/>
  <c r="AO701"/>
  <c r="AU700"/>
  <c r="AT700"/>
  <c r="AS700"/>
  <c r="AR700"/>
  <c r="AQ700"/>
  <c r="AP700"/>
  <c r="AO700"/>
  <c r="AU699"/>
  <c r="AT699"/>
  <c r="AS699"/>
  <c r="AR699"/>
  <c r="AQ699"/>
  <c r="AP699"/>
  <c r="AO699"/>
  <c r="AU698"/>
  <c r="AT698"/>
  <c r="AS698"/>
  <c r="AR698"/>
  <c r="AQ698"/>
  <c r="AP698"/>
  <c r="AO698"/>
  <c r="AU697"/>
  <c r="AT697"/>
  <c r="AS697"/>
  <c r="AR697"/>
  <c r="AQ697"/>
  <c r="AP697"/>
  <c r="AO697"/>
  <c r="AU696"/>
  <c r="AT696"/>
  <c r="AS696"/>
  <c r="AR696"/>
  <c r="AQ696"/>
  <c r="AP696"/>
  <c r="AO696"/>
  <c r="AU695"/>
  <c r="AT695"/>
  <c r="AS695"/>
  <c r="AR695"/>
  <c r="AQ695"/>
  <c r="AP695"/>
  <c r="AO695"/>
  <c r="AU694"/>
  <c r="AT694"/>
  <c r="AS694"/>
  <c r="AR694"/>
  <c r="AQ694"/>
  <c r="AP694"/>
  <c r="AO694"/>
  <c r="AU693"/>
  <c r="AT693"/>
  <c r="AS693"/>
  <c r="AR693"/>
  <c r="AQ693"/>
  <c r="AP693"/>
  <c r="AO693"/>
  <c r="AU692"/>
  <c r="AT692"/>
  <c r="AS692"/>
  <c r="AR692"/>
  <c r="AQ692"/>
  <c r="AP692"/>
  <c r="AO692"/>
  <c r="AU691"/>
  <c r="AT691"/>
  <c r="AS691"/>
  <c r="AR691"/>
  <c r="AQ691"/>
  <c r="AP691"/>
  <c r="AO691"/>
  <c r="AU690"/>
  <c r="AT690"/>
  <c r="AS690"/>
  <c r="AR690"/>
  <c r="AQ690"/>
  <c r="AP690"/>
  <c r="AO690"/>
  <c r="AU689"/>
  <c r="AT689"/>
  <c r="AS689"/>
  <c r="AR689"/>
  <c r="AQ689"/>
  <c r="AP689"/>
  <c r="AO689"/>
  <c r="AU688"/>
  <c r="AT688"/>
  <c r="AS688"/>
  <c r="AR688"/>
  <c r="AQ688"/>
  <c r="AP688"/>
  <c r="AO688"/>
  <c r="AU687"/>
  <c r="AT687"/>
  <c r="AS687"/>
  <c r="AR687"/>
  <c r="AQ687"/>
  <c r="AP687"/>
  <c r="AO687"/>
  <c r="AU686"/>
  <c r="AT686"/>
  <c r="AS686"/>
  <c r="AR686"/>
  <c r="AQ686"/>
  <c r="AP686"/>
  <c r="AO686"/>
  <c r="AU685"/>
  <c r="AT685"/>
  <c r="AS685"/>
  <c r="AR685"/>
  <c r="AQ685"/>
  <c r="AP685"/>
  <c r="AO685"/>
  <c r="AU684"/>
  <c r="AT684"/>
  <c r="AS684"/>
  <c r="AR684"/>
  <c r="AQ684"/>
  <c r="AP684"/>
  <c r="AO684"/>
  <c r="AU683"/>
  <c r="AT683"/>
  <c r="AS683"/>
  <c r="AR683"/>
  <c r="AQ683"/>
  <c r="AP683"/>
  <c r="AO683"/>
  <c r="AU682"/>
  <c r="AT682"/>
  <c r="AS682"/>
  <c r="AR682"/>
  <c r="AQ682"/>
  <c r="AP682"/>
  <c r="AO682"/>
  <c r="AU681"/>
  <c r="AT681"/>
  <c r="AS681"/>
  <c r="AR681"/>
  <c r="AQ681"/>
  <c r="AP681"/>
  <c r="AO681"/>
  <c r="AU680"/>
  <c r="AT680"/>
  <c r="AS680"/>
  <c r="AR680"/>
  <c r="AQ680"/>
  <c r="AP680"/>
  <c r="AO680"/>
  <c r="AU679"/>
  <c r="AT679"/>
  <c r="AS679"/>
  <c r="AR679"/>
  <c r="AQ679"/>
  <c r="AP679"/>
  <c r="AO679"/>
  <c r="AU678"/>
  <c r="AT678"/>
  <c r="AS678"/>
  <c r="AR678"/>
  <c r="AQ678"/>
  <c r="AP678"/>
  <c r="AO678"/>
  <c r="AU677"/>
  <c r="AT677"/>
  <c r="AS677"/>
  <c r="AR677"/>
  <c r="AQ677"/>
  <c r="AP677"/>
  <c r="AO677"/>
  <c r="AU676"/>
  <c r="AT676"/>
  <c r="AS676"/>
  <c r="AR676"/>
  <c r="AQ676"/>
  <c r="AP676"/>
  <c r="AO676"/>
  <c r="AU675"/>
  <c r="AT675"/>
  <c r="AS675"/>
  <c r="AR675"/>
  <c r="AQ675"/>
  <c r="AP675"/>
  <c r="AO675"/>
  <c r="AU674"/>
  <c r="AT674"/>
  <c r="AS674"/>
  <c r="AR674"/>
  <c r="AQ674"/>
  <c r="AP674"/>
  <c r="AO674"/>
  <c r="AU673"/>
  <c r="AT673"/>
  <c r="AS673"/>
  <c r="AR673"/>
  <c r="AQ673"/>
  <c r="AP673"/>
  <c r="AO673"/>
  <c r="AU672"/>
  <c r="AT672"/>
  <c r="AS672"/>
  <c r="AR672"/>
  <c r="AQ672"/>
  <c r="AP672"/>
  <c r="AO672"/>
  <c r="AU671"/>
  <c r="AT671"/>
  <c r="AS671"/>
  <c r="AR671"/>
  <c r="AQ671"/>
  <c r="AP671"/>
  <c r="AO671"/>
  <c r="AU670"/>
  <c r="AT670"/>
  <c r="AS670"/>
  <c r="AR670"/>
  <c r="AQ670"/>
  <c r="AP670"/>
  <c r="AO670"/>
  <c r="AU669"/>
  <c r="AT669"/>
  <c r="AS669"/>
  <c r="AR669"/>
  <c r="AQ669"/>
  <c r="AP669"/>
  <c r="AO669"/>
  <c r="AU668"/>
  <c r="AT668"/>
  <c r="AS668"/>
  <c r="AR668"/>
  <c r="AQ668"/>
  <c r="AP668"/>
  <c r="AO668"/>
  <c r="AU667"/>
  <c r="AT667"/>
  <c r="AS667"/>
  <c r="AR667"/>
  <c r="AQ667"/>
  <c r="AP667"/>
  <c r="AO667"/>
  <c r="AU666"/>
  <c r="AT666"/>
  <c r="AS666"/>
  <c r="AR666"/>
  <c r="AQ666"/>
  <c r="AP666"/>
  <c r="AO666"/>
  <c r="AU665"/>
  <c r="AT665"/>
  <c r="AS665"/>
  <c r="AR665"/>
  <c r="AQ665"/>
  <c r="AP665"/>
  <c r="AO665"/>
  <c r="AU664"/>
  <c r="AT664"/>
  <c r="AS664"/>
  <c r="AR664"/>
  <c r="AQ664"/>
  <c r="AP664"/>
  <c r="AO664"/>
  <c r="AU663"/>
  <c r="AT663"/>
  <c r="AS663"/>
  <c r="AR663"/>
  <c r="AQ663"/>
  <c r="AP663"/>
  <c r="AO663"/>
  <c r="AU662"/>
  <c r="AT662"/>
  <c r="AS662"/>
  <c r="AR662"/>
  <c r="AQ662"/>
  <c r="AP662"/>
  <c r="AO662"/>
  <c r="AU661"/>
  <c r="AT661"/>
  <c r="AS661"/>
  <c r="AR661"/>
  <c r="AQ661"/>
  <c r="AP661"/>
  <c r="AO661"/>
  <c r="AU660"/>
  <c r="AT660"/>
  <c r="AS660"/>
  <c r="AR660"/>
  <c r="AQ660"/>
  <c r="AP660"/>
  <c r="AO660"/>
  <c r="AU659"/>
  <c r="AT659"/>
  <c r="AS659"/>
  <c r="AR659"/>
  <c r="AQ659"/>
  <c r="AP659"/>
  <c r="AO659"/>
  <c r="AU658"/>
  <c r="AT658"/>
  <c r="AS658"/>
  <c r="AR658"/>
  <c r="AQ658"/>
  <c r="AP658"/>
  <c r="AO658"/>
  <c r="AU657"/>
  <c r="AT657"/>
  <c r="AS657"/>
  <c r="AR657"/>
  <c r="AQ657"/>
  <c r="AP657"/>
  <c r="AO657"/>
  <c r="AU656"/>
  <c r="AT656"/>
  <c r="AS656"/>
  <c r="AR656"/>
  <c r="AQ656"/>
  <c r="AP656"/>
  <c r="AO656"/>
  <c r="AU655"/>
  <c r="AT655"/>
  <c r="AS655"/>
  <c r="AR655"/>
  <c r="AQ655"/>
  <c r="AP655"/>
  <c r="AO655"/>
  <c r="AU654"/>
  <c r="AT654"/>
  <c r="AS654"/>
  <c r="AR654"/>
  <c r="AQ654"/>
  <c r="AP654"/>
  <c r="AO654"/>
  <c r="AU653"/>
  <c r="AT653"/>
  <c r="AS653"/>
  <c r="AR653"/>
  <c r="AQ653"/>
  <c r="AP653"/>
  <c r="AO653"/>
  <c r="AU652"/>
  <c r="AT652"/>
  <c r="AS652"/>
  <c r="AR652"/>
  <c r="AQ652"/>
  <c r="AP652"/>
  <c r="AO652"/>
  <c r="AU651"/>
  <c r="AT651"/>
  <c r="AS651"/>
  <c r="AR651"/>
  <c r="AQ651"/>
  <c r="AP651"/>
  <c r="AO651"/>
  <c r="AU650"/>
  <c r="AT650"/>
  <c r="AS650"/>
  <c r="AR650"/>
  <c r="AQ650"/>
  <c r="AP650"/>
  <c r="AO650"/>
  <c r="AU649"/>
  <c r="AT649"/>
  <c r="AS649"/>
  <c r="AR649"/>
  <c r="AQ649"/>
  <c r="AP649"/>
  <c r="AO649"/>
  <c r="AU648"/>
  <c r="AT648"/>
  <c r="AS648"/>
  <c r="AR648"/>
  <c r="AQ648"/>
  <c r="AP648"/>
  <c r="AO648"/>
  <c r="AU647"/>
  <c r="AT647"/>
  <c r="AS647"/>
  <c r="AR647"/>
  <c r="AQ647"/>
  <c r="AP647"/>
  <c r="AO647"/>
  <c r="AU646"/>
  <c r="AT646"/>
  <c r="AS646"/>
  <c r="AR646"/>
  <c r="AQ646"/>
  <c r="AP646"/>
  <c r="AO646"/>
  <c r="AU645"/>
  <c r="AT645"/>
  <c r="AS645"/>
  <c r="AR645"/>
  <c r="AQ645"/>
  <c r="AP645"/>
  <c r="AO645"/>
  <c r="AU644"/>
  <c r="AT644"/>
  <c r="AS644"/>
  <c r="AR644"/>
  <c r="AQ644"/>
  <c r="AP644"/>
  <c r="AO644"/>
  <c r="AU643"/>
  <c r="AT643"/>
  <c r="AS643"/>
  <c r="AR643"/>
  <c r="AQ643"/>
  <c r="AP643"/>
  <c r="AO643"/>
  <c r="AU642"/>
  <c r="AT642"/>
  <c r="AS642"/>
  <c r="AR642"/>
  <c r="AQ642"/>
  <c r="AP642"/>
  <c r="AO642"/>
  <c r="AU641"/>
  <c r="AT641"/>
  <c r="AS641"/>
  <c r="AR641"/>
  <c r="AQ641"/>
  <c r="AP641"/>
  <c r="AO641"/>
  <c r="AU640"/>
  <c r="AT640"/>
  <c r="AS640"/>
  <c r="AR640"/>
  <c r="AQ640"/>
  <c r="AP640"/>
  <c r="AO640"/>
  <c r="AU639"/>
  <c r="AT639"/>
  <c r="AS639"/>
  <c r="AR639"/>
  <c r="AQ639"/>
  <c r="AP639"/>
  <c r="AO639"/>
  <c r="AU638"/>
  <c r="AT638"/>
  <c r="AS638"/>
  <c r="AR638"/>
  <c r="AQ638"/>
  <c r="AP638"/>
  <c r="AO638"/>
  <c r="AU637"/>
  <c r="AT637"/>
  <c r="AS637"/>
  <c r="AR637"/>
  <c r="AQ637"/>
  <c r="AP637"/>
  <c r="AO637"/>
  <c r="AU636"/>
  <c r="AT636"/>
  <c r="AS636"/>
  <c r="AR636"/>
  <c r="AQ636"/>
  <c r="AP636"/>
  <c r="AO636"/>
  <c r="AU635"/>
  <c r="AT635"/>
  <c r="AS635"/>
  <c r="AR635"/>
  <c r="AQ635"/>
  <c r="AP635"/>
  <c r="AO635"/>
  <c r="AU634"/>
  <c r="AT634"/>
  <c r="AS634"/>
  <c r="AR634"/>
  <c r="AQ634"/>
  <c r="AP634"/>
  <c r="AO634"/>
  <c r="AU633"/>
  <c r="AT633"/>
  <c r="AS633"/>
  <c r="AR633"/>
  <c r="AQ633"/>
  <c r="AP633"/>
  <c r="AO633"/>
  <c r="AU632"/>
  <c r="AT632"/>
  <c r="AS632"/>
  <c r="AR632"/>
  <c r="AQ632"/>
  <c r="AP632"/>
  <c r="AO632"/>
  <c r="AU631"/>
  <c r="AT631"/>
  <c r="AS631"/>
  <c r="AR631"/>
  <c r="AQ631"/>
  <c r="AP631"/>
  <c r="AO631"/>
  <c r="AU630"/>
  <c r="AT630"/>
  <c r="AS630"/>
  <c r="AR630"/>
  <c r="AQ630"/>
  <c r="AP630"/>
  <c r="AO630"/>
  <c r="AU629"/>
  <c r="AT629"/>
  <c r="AS629"/>
  <c r="AR629"/>
  <c r="AQ629"/>
  <c r="AP629"/>
  <c r="AO629"/>
  <c r="AU628"/>
  <c r="AT628"/>
  <c r="AS628"/>
  <c r="AR628"/>
  <c r="AQ628"/>
  <c r="AP628"/>
  <c r="AO628"/>
  <c r="AU627"/>
  <c r="AT627"/>
  <c r="AS627"/>
  <c r="AR627"/>
  <c r="AQ627"/>
  <c r="AP627"/>
  <c r="AO627"/>
  <c r="AU626"/>
  <c r="AT626"/>
  <c r="AS626"/>
  <c r="AR626"/>
  <c r="AQ626"/>
  <c r="AP626"/>
  <c r="AO626"/>
  <c r="AU625"/>
  <c r="AT625"/>
  <c r="AS625"/>
  <c r="AR625"/>
  <c r="AQ625"/>
  <c r="AP625"/>
  <c r="AO625"/>
  <c r="AU624"/>
  <c r="AT624"/>
  <c r="AS624"/>
  <c r="AR624"/>
  <c r="AQ624"/>
  <c r="AP624"/>
  <c r="AO624"/>
  <c r="AU623"/>
  <c r="AT623"/>
  <c r="AS623"/>
  <c r="AR623"/>
  <c r="AQ623"/>
  <c r="AP623"/>
  <c r="AO623"/>
  <c r="AU622"/>
  <c r="AT622"/>
  <c r="AS622"/>
  <c r="AR622"/>
  <c r="AQ622"/>
  <c r="AP622"/>
  <c r="AO622"/>
  <c r="AU621"/>
  <c r="AT621"/>
  <c r="AS621"/>
  <c r="AR621"/>
  <c r="AQ621"/>
  <c r="AP621"/>
  <c r="AO621"/>
  <c r="AU620"/>
  <c r="AT620"/>
  <c r="AS620"/>
  <c r="AR620"/>
  <c r="AQ620"/>
  <c r="AP620"/>
  <c r="AO620"/>
  <c r="AU619"/>
  <c r="AT619"/>
  <c r="AS619"/>
  <c r="AR619"/>
  <c r="AQ619"/>
  <c r="AP619"/>
  <c r="AO619"/>
  <c r="AU618"/>
  <c r="AT618"/>
  <c r="AS618"/>
  <c r="AR618"/>
  <c r="AQ618"/>
  <c r="AP618"/>
  <c r="AO618"/>
  <c r="AU617"/>
  <c r="AT617"/>
  <c r="AS617"/>
  <c r="AR617"/>
  <c r="AQ617"/>
  <c r="AP617"/>
  <c r="AO617"/>
  <c r="AU616"/>
  <c r="AT616"/>
  <c r="AS616"/>
  <c r="AR616"/>
  <c r="AQ616"/>
  <c r="AP616"/>
  <c r="AO616"/>
  <c r="AU615"/>
  <c r="AT615"/>
  <c r="AS615"/>
  <c r="AR615"/>
  <c r="AQ615"/>
  <c r="AP615"/>
  <c r="AO615"/>
  <c r="AU614"/>
  <c r="AT614"/>
  <c r="AS614"/>
  <c r="AR614"/>
  <c r="AQ614"/>
  <c r="AP614"/>
  <c r="AO614"/>
  <c r="AU613"/>
  <c r="AT613"/>
  <c r="AS613"/>
  <c r="AR613"/>
  <c r="AQ613"/>
  <c r="AP613"/>
  <c r="AO613"/>
  <c r="AV613" s="1"/>
  <c r="DL211" s="1"/>
  <c r="AU612"/>
  <c r="AT612"/>
  <c r="AS612"/>
  <c r="AR612"/>
  <c r="AQ612"/>
  <c r="AP612"/>
  <c r="AO612"/>
  <c r="AU611"/>
  <c r="AT611"/>
  <c r="AS611"/>
  <c r="AR611"/>
  <c r="AQ611"/>
  <c r="AP611"/>
  <c r="AO611"/>
  <c r="AV611" s="1"/>
  <c r="DL209" s="1"/>
  <c r="AU610"/>
  <c r="AT610"/>
  <c r="AS610"/>
  <c r="AR610"/>
  <c r="AQ610"/>
  <c r="AP610"/>
  <c r="AO610"/>
  <c r="AU609"/>
  <c r="AT609"/>
  <c r="AS609"/>
  <c r="AR609"/>
  <c r="AQ609"/>
  <c r="AP609"/>
  <c r="AO609"/>
  <c r="AV609" s="1"/>
  <c r="DL207" s="1"/>
  <c r="AU608"/>
  <c r="AT608"/>
  <c r="AS608"/>
  <c r="AR608"/>
  <c r="AQ608"/>
  <c r="AP608"/>
  <c r="AO608"/>
  <c r="AU607"/>
  <c r="AT607"/>
  <c r="AS607"/>
  <c r="AR607"/>
  <c r="AQ607"/>
  <c r="AP607"/>
  <c r="AO607"/>
  <c r="AV607" s="1"/>
  <c r="DL205" s="1"/>
  <c r="AU606"/>
  <c r="AT606"/>
  <c r="AS606"/>
  <c r="AR606"/>
  <c r="AQ606"/>
  <c r="AP606"/>
  <c r="AO606"/>
  <c r="AU605"/>
  <c r="AT605"/>
  <c r="AS605"/>
  <c r="AR605"/>
  <c r="AQ605"/>
  <c r="AP605"/>
  <c r="AO605"/>
  <c r="AV605" s="1"/>
  <c r="DL203" s="1"/>
  <c r="AU604"/>
  <c r="AT604"/>
  <c r="AS604"/>
  <c r="AR604"/>
  <c r="AQ604"/>
  <c r="AP604"/>
  <c r="AO604"/>
  <c r="AU603"/>
  <c r="AT603"/>
  <c r="AS603"/>
  <c r="AR603"/>
  <c r="AQ603"/>
  <c r="AP603"/>
  <c r="AO603"/>
  <c r="AV603" s="1"/>
  <c r="DL201" s="1"/>
  <c r="AU602"/>
  <c r="AT602"/>
  <c r="AS602"/>
  <c r="AR602"/>
  <c r="AQ602"/>
  <c r="AP602"/>
  <c r="AO602"/>
  <c r="AU601"/>
  <c r="AT601"/>
  <c r="AS601"/>
  <c r="AR601"/>
  <c r="AQ601"/>
  <c r="AP601"/>
  <c r="AO601"/>
  <c r="AV601" s="1"/>
  <c r="DL199" s="1"/>
  <c r="AU600"/>
  <c r="AT600"/>
  <c r="AS600"/>
  <c r="AR600"/>
  <c r="AQ600"/>
  <c r="AP600"/>
  <c r="AO600"/>
  <c r="AU599"/>
  <c r="AT599"/>
  <c r="AS599"/>
  <c r="AR599"/>
  <c r="AQ599"/>
  <c r="AP599"/>
  <c r="AO599"/>
  <c r="AV599" s="1"/>
  <c r="DL197" s="1"/>
  <c r="AU598"/>
  <c r="AT598"/>
  <c r="AS598"/>
  <c r="AR598"/>
  <c r="AQ598"/>
  <c r="AP598"/>
  <c r="AO598"/>
  <c r="AU597"/>
  <c r="AT597"/>
  <c r="AS597"/>
  <c r="AR597"/>
  <c r="AQ597"/>
  <c r="AP597"/>
  <c r="AO597"/>
  <c r="AV597" s="1"/>
  <c r="DL195" s="1"/>
  <c r="AU596"/>
  <c r="AT596"/>
  <c r="AS596"/>
  <c r="AR596"/>
  <c r="AQ596"/>
  <c r="AP596"/>
  <c r="AO596"/>
  <c r="AU595"/>
  <c r="AT595"/>
  <c r="AS595"/>
  <c r="AR595"/>
  <c r="AQ595"/>
  <c r="AP595"/>
  <c r="AO595"/>
  <c r="AV595" s="1"/>
  <c r="DL193" s="1"/>
  <c r="AU594"/>
  <c r="AT594"/>
  <c r="AS594"/>
  <c r="AR594"/>
  <c r="AQ594"/>
  <c r="AP594"/>
  <c r="AO594"/>
  <c r="AU593"/>
  <c r="AT593"/>
  <c r="AS593"/>
  <c r="AR593"/>
  <c r="AQ593"/>
  <c r="AP593"/>
  <c r="AO593"/>
  <c r="AV593" s="1"/>
  <c r="DL191" s="1"/>
  <c r="AU592"/>
  <c r="AT592"/>
  <c r="AS592"/>
  <c r="AR592"/>
  <c r="AQ592"/>
  <c r="AP592"/>
  <c r="AO592"/>
  <c r="AU591"/>
  <c r="AT591"/>
  <c r="AS591"/>
  <c r="AR591"/>
  <c r="AQ591"/>
  <c r="AP591"/>
  <c r="AO591"/>
  <c r="AU590"/>
  <c r="AT590"/>
  <c r="AS590"/>
  <c r="AR590"/>
  <c r="AQ590"/>
  <c r="AP590"/>
  <c r="AO590"/>
  <c r="AU589"/>
  <c r="AT589"/>
  <c r="AS589"/>
  <c r="AR589"/>
  <c r="AQ589"/>
  <c r="AP589"/>
  <c r="AO589"/>
  <c r="AU588"/>
  <c r="AT588"/>
  <c r="AS588"/>
  <c r="AR588"/>
  <c r="AQ588"/>
  <c r="AP588"/>
  <c r="AO588"/>
  <c r="AU587"/>
  <c r="AT587"/>
  <c r="AS587"/>
  <c r="AR587"/>
  <c r="AQ587"/>
  <c r="AP587"/>
  <c r="AO587"/>
  <c r="AU586"/>
  <c r="AT586"/>
  <c r="AS586"/>
  <c r="AR586"/>
  <c r="AQ586"/>
  <c r="AP586"/>
  <c r="AO586"/>
  <c r="AU585"/>
  <c r="AT585"/>
  <c r="AS585"/>
  <c r="AR585"/>
  <c r="AQ585"/>
  <c r="AP585"/>
  <c r="AO585"/>
  <c r="AU584"/>
  <c r="AT584"/>
  <c r="AS584"/>
  <c r="AR584"/>
  <c r="AQ584"/>
  <c r="AP584"/>
  <c r="AO584"/>
  <c r="AU583"/>
  <c r="AT583"/>
  <c r="AS583"/>
  <c r="AR583"/>
  <c r="AQ583"/>
  <c r="AP583"/>
  <c r="AO583"/>
  <c r="AU582"/>
  <c r="AT582"/>
  <c r="AS582"/>
  <c r="AR582"/>
  <c r="AQ582"/>
  <c r="AP582"/>
  <c r="AO582"/>
  <c r="AU581"/>
  <c r="AT581"/>
  <c r="AS581"/>
  <c r="AR581"/>
  <c r="AQ581"/>
  <c r="AP581"/>
  <c r="AO581"/>
  <c r="AU580"/>
  <c r="AT580"/>
  <c r="AS580"/>
  <c r="AR580"/>
  <c r="AQ580"/>
  <c r="AP580"/>
  <c r="AO580"/>
  <c r="AU579"/>
  <c r="AT579"/>
  <c r="AS579"/>
  <c r="AR579"/>
  <c r="AQ579"/>
  <c r="AP579"/>
  <c r="AO579"/>
  <c r="AU578"/>
  <c r="AT578"/>
  <c r="AS578"/>
  <c r="AR578"/>
  <c r="AQ578"/>
  <c r="AP578"/>
  <c r="AO578"/>
  <c r="AU577"/>
  <c r="AT577"/>
  <c r="AS577"/>
  <c r="AR577"/>
  <c r="AQ577"/>
  <c r="AP577"/>
  <c r="AO577"/>
  <c r="AU576"/>
  <c r="AT576"/>
  <c r="AS576"/>
  <c r="AR576"/>
  <c r="AQ576"/>
  <c r="AP576"/>
  <c r="AO576"/>
  <c r="AU575"/>
  <c r="AT575"/>
  <c r="AS575"/>
  <c r="AR575"/>
  <c r="AQ575"/>
  <c r="AP575"/>
  <c r="AO575"/>
  <c r="AU574"/>
  <c r="AT574"/>
  <c r="AS574"/>
  <c r="AR574"/>
  <c r="AQ574"/>
  <c r="AP574"/>
  <c r="AO574"/>
  <c r="AU573"/>
  <c r="AT573"/>
  <c r="AS573"/>
  <c r="AR573"/>
  <c r="AQ573"/>
  <c r="AP573"/>
  <c r="AO573"/>
  <c r="AU572"/>
  <c r="AT572"/>
  <c r="AS572"/>
  <c r="AR572"/>
  <c r="AQ572"/>
  <c r="AP572"/>
  <c r="AO572"/>
  <c r="AU571"/>
  <c r="AT571"/>
  <c r="AS571"/>
  <c r="AR571"/>
  <c r="AQ571"/>
  <c r="AP571"/>
  <c r="AO571"/>
  <c r="AU570"/>
  <c r="AT570"/>
  <c r="AS570"/>
  <c r="AR570"/>
  <c r="AQ570"/>
  <c r="AP570"/>
  <c r="AO570"/>
  <c r="AU569"/>
  <c r="AT569"/>
  <c r="AS569"/>
  <c r="AR569"/>
  <c r="AQ569"/>
  <c r="AP569"/>
  <c r="AO569"/>
  <c r="AU568"/>
  <c r="AT568"/>
  <c r="AS568"/>
  <c r="AR568"/>
  <c r="AQ568"/>
  <c r="AP568"/>
  <c r="AO568"/>
  <c r="AU567"/>
  <c r="AT567"/>
  <c r="AS567"/>
  <c r="AR567"/>
  <c r="AQ567"/>
  <c r="AP567"/>
  <c r="AO567"/>
  <c r="AU566"/>
  <c r="AT566"/>
  <c r="AS566"/>
  <c r="AR566"/>
  <c r="AQ566"/>
  <c r="AP566"/>
  <c r="AO566"/>
  <c r="AU565"/>
  <c r="AT565"/>
  <c r="AS565"/>
  <c r="AR565"/>
  <c r="AQ565"/>
  <c r="AP565"/>
  <c r="AO565"/>
  <c r="AU564"/>
  <c r="AT564"/>
  <c r="AS564"/>
  <c r="AR564"/>
  <c r="AQ564"/>
  <c r="AP564"/>
  <c r="AO564"/>
  <c r="AU563"/>
  <c r="AT563"/>
  <c r="AS563"/>
  <c r="AR563"/>
  <c r="AQ563"/>
  <c r="AP563"/>
  <c r="AO563"/>
  <c r="AU562"/>
  <c r="AT562"/>
  <c r="AS562"/>
  <c r="AR562"/>
  <c r="AQ562"/>
  <c r="AP562"/>
  <c r="AO562"/>
  <c r="AU561"/>
  <c r="AT561"/>
  <c r="AS561"/>
  <c r="AR561"/>
  <c r="AQ561"/>
  <c r="AP561"/>
  <c r="AO561"/>
  <c r="AU560"/>
  <c r="AT560"/>
  <c r="AS560"/>
  <c r="AR560"/>
  <c r="AQ560"/>
  <c r="AP560"/>
  <c r="AO560"/>
  <c r="AU559"/>
  <c r="AT559"/>
  <c r="AS559"/>
  <c r="AR559"/>
  <c r="AQ559"/>
  <c r="AP559"/>
  <c r="AO559"/>
  <c r="AU558"/>
  <c r="AT558"/>
  <c r="AS558"/>
  <c r="AR558"/>
  <c r="AQ558"/>
  <c r="AP558"/>
  <c r="AO558"/>
  <c r="AU557"/>
  <c r="AT557"/>
  <c r="AS557"/>
  <c r="AR557"/>
  <c r="AQ557"/>
  <c r="AP557"/>
  <c r="AO557"/>
  <c r="AU556"/>
  <c r="AT556"/>
  <c r="AS556"/>
  <c r="AR556"/>
  <c r="AQ556"/>
  <c r="AP556"/>
  <c r="AO556"/>
  <c r="AU555"/>
  <c r="AT555"/>
  <c r="AS555"/>
  <c r="AR555"/>
  <c r="AQ555"/>
  <c r="AP555"/>
  <c r="AO555"/>
  <c r="AU554"/>
  <c r="AT554"/>
  <c r="AS554"/>
  <c r="AR554"/>
  <c r="AQ554"/>
  <c r="AP554"/>
  <c r="AO554"/>
  <c r="AU553"/>
  <c r="AT553"/>
  <c r="AS553"/>
  <c r="AR553"/>
  <c r="AQ553"/>
  <c r="AP553"/>
  <c r="AO553"/>
  <c r="AU552"/>
  <c r="AT552"/>
  <c r="AS552"/>
  <c r="AR552"/>
  <c r="AQ552"/>
  <c r="AP552"/>
  <c r="AO552"/>
  <c r="AU551"/>
  <c r="AT551"/>
  <c r="AS551"/>
  <c r="AR551"/>
  <c r="AQ551"/>
  <c r="AP551"/>
  <c r="AO551"/>
  <c r="AU550"/>
  <c r="AT550"/>
  <c r="AS550"/>
  <c r="AR550"/>
  <c r="AQ550"/>
  <c r="AP550"/>
  <c r="AO550"/>
  <c r="AU549"/>
  <c r="AT549"/>
  <c r="AS549"/>
  <c r="AR549"/>
  <c r="AQ549"/>
  <c r="AP549"/>
  <c r="AO549"/>
  <c r="AU548"/>
  <c r="AT548"/>
  <c r="AS548"/>
  <c r="AR548"/>
  <c r="AQ548"/>
  <c r="AP548"/>
  <c r="AO548"/>
  <c r="AU547"/>
  <c r="AT547"/>
  <c r="AS547"/>
  <c r="AR547"/>
  <c r="AQ547"/>
  <c r="AP547"/>
  <c r="AO547"/>
  <c r="AU546"/>
  <c r="AT546"/>
  <c r="AS546"/>
  <c r="AR546"/>
  <c r="AQ546"/>
  <c r="AP546"/>
  <c r="AO546"/>
  <c r="AU545"/>
  <c r="AT545"/>
  <c r="AS545"/>
  <c r="AR545"/>
  <c r="AQ545"/>
  <c r="AP545"/>
  <c r="AO545"/>
  <c r="AU544"/>
  <c r="AT544"/>
  <c r="AS544"/>
  <c r="AR544"/>
  <c r="AQ544"/>
  <c r="AP544"/>
  <c r="AO544"/>
  <c r="AU543"/>
  <c r="AT543"/>
  <c r="AS543"/>
  <c r="AR543"/>
  <c r="AQ543"/>
  <c r="AP543"/>
  <c r="AO543"/>
  <c r="AU542"/>
  <c r="AT542"/>
  <c r="AS542"/>
  <c r="AR542"/>
  <c r="AQ542"/>
  <c r="AP542"/>
  <c r="AO542"/>
  <c r="AU541"/>
  <c r="AT541"/>
  <c r="AS541"/>
  <c r="AR541"/>
  <c r="AQ541"/>
  <c r="AP541"/>
  <c r="AO541"/>
  <c r="AU540"/>
  <c r="AT540"/>
  <c r="AS540"/>
  <c r="AR540"/>
  <c r="AQ540"/>
  <c r="AP540"/>
  <c r="AO540"/>
  <c r="AU539"/>
  <c r="AT539"/>
  <c r="AS539"/>
  <c r="AR539"/>
  <c r="AQ539"/>
  <c r="AP539"/>
  <c r="AO539"/>
  <c r="AU538"/>
  <c r="AT538"/>
  <c r="AS538"/>
  <c r="AR538"/>
  <c r="AQ538"/>
  <c r="AP538"/>
  <c r="AO538"/>
  <c r="AU537"/>
  <c r="AT537"/>
  <c r="AS537"/>
  <c r="AR537"/>
  <c r="AQ537"/>
  <c r="AP537"/>
  <c r="AO537"/>
  <c r="AU536"/>
  <c r="AT536"/>
  <c r="AS536"/>
  <c r="AR536"/>
  <c r="AQ536"/>
  <c r="AP536"/>
  <c r="AO536"/>
  <c r="AU535"/>
  <c r="AT535"/>
  <c r="AS535"/>
  <c r="AR535"/>
  <c r="AQ535"/>
  <c r="AP535"/>
  <c r="AO535"/>
  <c r="AU534"/>
  <c r="AT534"/>
  <c r="AS534"/>
  <c r="AR534"/>
  <c r="AQ534"/>
  <c r="AP534"/>
  <c r="AO534"/>
  <c r="AU533"/>
  <c r="AT533"/>
  <c r="AS533"/>
  <c r="AR533"/>
  <c r="AQ533"/>
  <c r="AP533"/>
  <c r="AO533"/>
  <c r="AU532"/>
  <c r="AT532"/>
  <c r="AS532"/>
  <c r="AR532"/>
  <c r="AQ532"/>
  <c r="AP532"/>
  <c r="AO532"/>
  <c r="AU531"/>
  <c r="AT531"/>
  <c r="AS531"/>
  <c r="AR531"/>
  <c r="AQ531"/>
  <c r="AP531"/>
  <c r="AO531"/>
  <c r="AU530"/>
  <c r="AT530"/>
  <c r="AS530"/>
  <c r="AR530"/>
  <c r="AQ530"/>
  <c r="AP530"/>
  <c r="AO530"/>
  <c r="AU529"/>
  <c r="AT529"/>
  <c r="AS529"/>
  <c r="AR529"/>
  <c r="AQ529"/>
  <c r="AP529"/>
  <c r="AO529"/>
  <c r="AU528"/>
  <c r="AT528"/>
  <c r="AS528"/>
  <c r="AR528"/>
  <c r="AQ528"/>
  <c r="AP528"/>
  <c r="AO528"/>
  <c r="AU527"/>
  <c r="AT527"/>
  <c r="AS527"/>
  <c r="AR527"/>
  <c r="AQ527"/>
  <c r="AP527"/>
  <c r="AO527"/>
  <c r="AU526"/>
  <c r="AT526"/>
  <c r="AS526"/>
  <c r="AR526"/>
  <c r="AQ526"/>
  <c r="AP526"/>
  <c r="AO526"/>
  <c r="AU525"/>
  <c r="AT525"/>
  <c r="AS525"/>
  <c r="AR525"/>
  <c r="AQ525"/>
  <c r="AP525"/>
  <c r="AO525"/>
  <c r="AU524"/>
  <c r="AT524"/>
  <c r="AS524"/>
  <c r="AR524"/>
  <c r="AQ524"/>
  <c r="AP524"/>
  <c r="AO524"/>
  <c r="AU523"/>
  <c r="AT523"/>
  <c r="AS523"/>
  <c r="AR523"/>
  <c r="AQ523"/>
  <c r="AP523"/>
  <c r="AO523"/>
  <c r="AU522"/>
  <c r="AT522"/>
  <c r="AS522"/>
  <c r="AR522"/>
  <c r="AQ522"/>
  <c r="AP522"/>
  <c r="AO522"/>
  <c r="AU521"/>
  <c r="AT521"/>
  <c r="AS521"/>
  <c r="AR521"/>
  <c r="AQ521"/>
  <c r="AP521"/>
  <c r="AO521"/>
  <c r="AU520"/>
  <c r="AT520"/>
  <c r="AS520"/>
  <c r="AR520"/>
  <c r="AQ520"/>
  <c r="AP520"/>
  <c r="AO520"/>
  <c r="AU519"/>
  <c r="AT519"/>
  <c r="AS519"/>
  <c r="AR519"/>
  <c r="AQ519"/>
  <c r="AP519"/>
  <c r="AO519"/>
  <c r="AU518"/>
  <c r="AT518"/>
  <c r="AS518"/>
  <c r="AR518"/>
  <c r="AQ518"/>
  <c r="AP518"/>
  <c r="AO518"/>
  <c r="AU517"/>
  <c r="AT517"/>
  <c r="AS517"/>
  <c r="AR517"/>
  <c r="AQ517"/>
  <c r="AP517"/>
  <c r="AO517"/>
  <c r="AU516"/>
  <c r="AT516"/>
  <c r="AS516"/>
  <c r="AR516"/>
  <c r="AQ516"/>
  <c r="AP516"/>
  <c r="AO516"/>
  <c r="AU515"/>
  <c r="AT515"/>
  <c r="AS515"/>
  <c r="AR515"/>
  <c r="AQ515"/>
  <c r="AP515"/>
  <c r="AO515"/>
  <c r="AU514"/>
  <c r="AT514"/>
  <c r="AS514"/>
  <c r="AR514"/>
  <c r="AQ514"/>
  <c r="AP514"/>
  <c r="AO514"/>
  <c r="AU513"/>
  <c r="AT513"/>
  <c r="AS513"/>
  <c r="AR513"/>
  <c r="AQ513"/>
  <c r="AP513"/>
  <c r="AO513"/>
  <c r="AU512"/>
  <c r="AT512"/>
  <c r="AS512"/>
  <c r="AR512"/>
  <c r="AQ512"/>
  <c r="AP512"/>
  <c r="AO512"/>
  <c r="AU511"/>
  <c r="AT511"/>
  <c r="AS511"/>
  <c r="AR511"/>
  <c r="AQ511"/>
  <c r="AP511"/>
  <c r="AO511"/>
  <c r="AU510"/>
  <c r="AT510"/>
  <c r="AS510"/>
  <c r="AR510"/>
  <c r="AQ510"/>
  <c r="AP510"/>
  <c r="AO510"/>
  <c r="AU509"/>
  <c r="AT509"/>
  <c r="AS509"/>
  <c r="AR509"/>
  <c r="AQ509"/>
  <c r="AP509"/>
  <c r="AO509"/>
  <c r="AU508"/>
  <c r="AT508"/>
  <c r="AS508"/>
  <c r="AR508"/>
  <c r="AQ508"/>
  <c r="AP508"/>
  <c r="AO508"/>
  <c r="AU507"/>
  <c r="AT507"/>
  <c r="AS507"/>
  <c r="AR507"/>
  <c r="AQ507"/>
  <c r="AP507"/>
  <c r="AO507"/>
  <c r="AU506"/>
  <c r="AT506"/>
  <c r="AS506"/>
  <c r="AR506"/>
  <c r="AQ506"/>
  <c r="AP506"/>
  <c r="AO506"/>
  <c r="AU505"/>
  <c r="AT505"/>
  <c r="AS505"/>
  <c r="AR505"/>
  <c r="AQ505"/>
  <c r="AP505"/>
  <c r="AO505"/>
  <c r="AU504"/>
  <c r="AT504"/>
  <c r="AS504"/>
  <c r="AR504"/>
  <c r="AQ504"/>
  <c r="AP504"/>
  <c r="AO504"/>
  <c r="AU503"/>
  <c r="AT503"/>
  <c r="AS503"/>
  <c r="AR503"/>
  <c r="AQ503"/>
  <c r="AP503"/>
  <c r="AO503"/>
  <c r="AU502"/>
  <c r="AT502"/>
  <c r="AS502"/>
  <c r="AR502"/>
  <c r="AQ502"/>
  <c r="AP502"/>
  <c r="AO502"/>
  <c r="AU501"/>
  <c r="AT501"/>
  <c r="AS501"/>
  <c r="AR501"/>
  <c r="AQ501"/>
  <c r="AP501"/>
  <c r="AO501"/>
  <c r="AU500"/>
  <c r="AT500"/>
  <c r="AS500"/>
  <c r="AR500"/>
  <c r="AQ500"/>
  <c r="AP500"/>
  <c r="AO500"/>
  <c r="AU499"/>
  <c r="AT499"/>
  <c r="AS499"/>
  <c r="AR499"/>
  <c r="AQ499"/>
  <c r="AP499"/>
  <c r="AO499"/>
  <c r="AU498"/>
  <c r="AT498"/>
  <c r="AS498"/>
  <c r="AR498"/>
  <c r="AQ498"/>
  <c r="AP498"/>
  <c r="AO498"/>
  <c r="AU497"/>
  <c r="AT497"/>
  <c r="AS497"/>
  <c r="AR497"/>
  <c r="AQ497"/>
  <c r="AP497"/>
  <c r="AO497"/>
  <c r="AU496"/>
  <c r="AT496"/>
  <c r="AS496"/>
  <c r="AR496"/>
  <c r="AQ496"/>
  <c r="AP496"/>
  <c r="AO496"/>
  <c r="AU495"/>
  <c r="AT495"/>
  <c r="AS495"/>
  <c r="AR495"/>
  <c r="AQ495"/>
  <c r="AP495"/>
  <c r="AO495"/>
  <c r="AU494"/>
  <c r="AT494"/>
  <c r="AS494"/>
  <c r="AR494"/>
  <c r="AQ494"/>
  <c r="AP494"/>
  <c r="AO494"/>
  <c r="AU493"/>
  <c r="AT493"/>
  <c r="AS493"/>
  <c r="AR493"/>
  <c r="AQ493"/>
  <c r="AP493"/>
  <c r="AO493"/>
  <c r="AU492"/>
  <c r="AT492"/>
  <c r="AS492"/>
  <c r="AR492"/>
  <c r="AQ492"/>
  <c r="AP492"/>
  <c r="AO492"/>
  <c r="AU491"/>
  <c r="AT491"/>
  <c r="AS491"/>
  <c r="AR491"/>
  <c r="AQ491"/>
  <c r="AP491"/>
  <c r="AO491"/>
  <c r="AU490"/>
  <c r="AT490"/>
  <c r="AS490"/>
  <c r="AR490"/>
  <c r="AQ490"/>
  <c r="AP490"/>
  <c r="AO490"/>
  <c r="AU489"/>
  <c r="AT489"/>
  <c r="AS489"/>
  <c r="AR489"/>
  <c r="AQ489"/>
  <c r="AP489"/>
  <c r="AO489"/>
  <c r="AU488"/>
  <c r="AT488"/>
  <c r="AS488"/>
  <c r="AR488"/>
  <c r="AQ488"/>
  <c r="AP488"/>
  <c r="AO488"/>
  <c r="AU487"/>
  <c r="AT487"/>
  <c r="AS487"/>
  <c r="AR487"/>
  <c r="AQ487"/>
  <c r="AP487"/>
  <c r="AO487"/>
  <c r="AU486"/>
  <c r="AT486"/>
  <c r="AS486"/>
  <c r="AR486"/>
  <c r="AQ486"/>
  <c r="AP486"/>
  <c r="AO486"/>
  <c r="AU485"/>
  <c r="AT485"/>
  <c r="AS485"/>
  <c r="AR485"/>
  <c r="AQ485"/>
  <c r="AP485"/>
  <c r="AO485"/>
  <c r="AU484"/>
  <c r="AT484"/>
  <c r="AS484"/>
  <c r="AR484"/>
  <c r="AQ484"/>
  <c r="AP484"/>
  <c r="AO484"/>
  <c r="AU483"/>
  <c r="AT483"/>
  <c r="AS483"/>
  <c r="AR483"/>
  <c r="AQ483"/>
  <c r="AP483"/>
  <c r="AO483"/>
  <c r="AU482"/>
  <c r="AT482"/>
  <c r="AS482"/>
  <c r="AR482"/>
  <c r="AQ482"/>
  <c r="AP482"/>
  <c r="AO482"/>
  <c r="AU481"/>
  <c r="AT481"/>
  <c r="AS481"/>
  <c r="AR481"/>
  <c r="AQ481"/>
  <c r="AP481"/>
  <c r="AO481"/>
  <c r="AU480"/>
  <c r="AT480"/>
  <c r="AS480"/>
  <c r="AR480"/>
  <c r="AQ480"/>
  <c r="AP480"/>
  <c r="AO480"/>
  <c r="AU479"/>
  <c r="AT479"/>
  <c r="AS479"/>
  <c r="AR479"/>
  <c r="AQ479"/>
  <c r="AP479"/>
  <c r="AO479"/>
  <c r="AU478"/>
  <c r="AT478"/>
  <c r="AS478"/>
  <c r="AR478"/>
  <c r="AQ478"/>
  <c r="AP478"/>
  <c r="AO478"/>
  <c r="AU477"/>
  <c r="AT477"/>
  <c r="AS477"/>
  <c r="AR477"/>
  <c r="AQ477"/>
  <c r="AP477"/>
  <c r="AO477"/>
  <c r="AU476"/>
  <c r="AT476"/>
  <c r="AS476"/>
  <c r="AR476"/>
  <c r="AQ476"/>
  <c r="AP476"/>
  <c r="AO476"/>
  <c r="AU475"/>
  <c r="AT475"/>
  <c r="AS475"/>
  <c r="AR475"/>
  <c r="AQ475"/>
  <c r="AP475"/>
  <c r="AO475"/>
  <c r="AU474"/>
  <c r="AT474"/>
  <c r="AS474"/>
  <c r="AR474"/>
  <c r="AQ474"/>
  <c r="AP474"/>
  <c r="AO474"/>
  <c r="AU473"/>
  <c r="AT473"/>
  <c r="AS473"/>
  <c r="AR473"/>
  <c r="AQ473"/>
  <c r="AP473"/>
  <c r="AO473"/>
  <c r="AU472"/>
  <c r="AT472"/>
  <c r="AS472"/>
  <c r="AR472"/>
  <c r="AQ472"/>
  <c r="AP472"/>
  <c r="AO472"/>
  <c r="AU471"/>
  <c r="AT471"/>
  <c r="AS471"/>
  <c r="AR471"/>
  <c r="AQ471"/>
  <c r="AP471"/>
  <c r="AO471"/>
  <c r="AU470"/>
  <c r="AT470"/>
  <c r="AS470"/>
  <c r="AR470"/>
  <c r="AQ470"/>
  <c r="AP470"/>
  <c r="AO470"/>
  <c r="AU469"/>
  <c r="AT469"/>
  <c r="AS469"/>
  <c r="AR469"/>
  <c r="AQ469"/>
  <c r="AP469"/>
  <c r="AO469"/>
  <c r="AU468"/>
  <c r="AT468"/>
  <c r="AS468"/>
  <c r="AR468"/>
  <c r="AQ468"/>
  <c r="AP468"/>
  <c r="AO468"/>
  <c r="AU467"/>
  <c r="AT467"/>
  <c r="AS467"/>
  <c r="AR467"/>
  <c r="AQ467"/>
  <c r="AP467"/>
  <c r="AO467"/>
  <c r="AU466"/>
  <c r="AT466"/>
  <c r="AS466"/>
  <c r="AR466"/>
  <c r="AQ466"/>
  <c r="AP466"/>
  <c r="AO466"/>
  <c r="AU465"/>
  <c r="AT465"/>
  <c r="AS465"/>
  <c r="AR465"/>
  <c r="AQ465"/>
  <c r="AP465"/>
  <c r="AO465"/>
  <c r="AU464"/>
  <c r="AT464"/>
  <c r="AS464"/>
  <c r="AR464"/>
  <c r="AQ464"/>
  <c r="AP464"/>
  <c r="AO464"/>
  <c r="AU463"/>
  <c r="AT463"/>
  <c r="AS463"/>
  <c r="AR463"/>
  <c r="AQ463"/>
  <c r="AP463"/>
  <c r="AO463"/>
  <c r="AU462"/>
  <c r="AT462"/>
  <c r="AS462"/>
  <c r="AR462"/>
  <c r="AQ462"/>
  <c r="AP462"/>
  <c r="AO462"/>
  <c r="AU461"/>
  <c r="AT461"/>
  <c r="AS461"/>
  <c r="AR461"/>
  <c r="AQ461"/>
  <c r="AP461"/>
  <c r="AO461"/>
  <c r="AU460"/>
  <c r="AT460"/>
  <c r="AS460"/>
  <c r="AR460"/>
  <c r="AQ460"/>
  <c r="AP460"/>
  <c r="AO460"/>
  <c r="AU459"/>
  <c r="AT459"/>
  <c r="AS459"/>
  <c r="AR459"/>
  <c r="AQ459"/>
  <c r="AP459"/>
  <c r="AO459"/>
  <c r="AU458"/>
  <c r="AT458"/>
  <c r="AS458"/>
  <c r="AR458"/>
  <c r="AQ458"/>
  <c r="AP458"/>
  <c r="AO458"/>
  <c r="AU457"/>
  <c r="AT457"/>
  <c r="AS457"/>
  <c r="AR457"/>
  <c r="AQ457"/>
  <c r="AP457"/>
  <c r="AO457"/>
  <c r="AU456"/>
  <c r="AT456"/>
  <c r="AS456"/>
  <c r="AR456"/>
  <c r="AQ456"/>
  <c r="AP456"/>
  <c r="AO456"/>
  <c r="AU455"/>
  <c r="AT455"/>
  <c r="AS455"/>
  <c r="AR455"/>
  <c r="AQ455"/>
  <c r="AP455"/>
  <c r="AO455"/>
  <c r="AU454"/>
  <c r="AT454"/>
  <c r="AS454"/>
  <c r="AR454"/>
  <c r="AQ454"/>
  <c r="AP454"/>
  <c r="AO454"/>
  <c r="AU453"/>
  <c r="AT453"/>
  <c r="AS453"/>
  <c r="AR453"/>
  <c r="AQ453"/>
  <c r="AP453"/>
  <c r="AO453"/>
  <c r="AU452"/>
  <c r="AT452"/>
  <c r="AS452"/>
  <c r="AR452"/>
  <c r="AQ452"/>
  <c r="AP452"/>
  <c r="AO452"/>
  <c r="AU451"/>
  <c r="AT451"/>
  <c r="AS451"/>
  <c r="AR451"/>
  <c r="AQ451"/>
  <c r="AP451"/>
  <c r="AO451"/>
  <c r="AU450"/>
  <c r="AT450"/>
  <c r="AS450"/>
  <c r="AR450"/>
  <c r="AQ450"/>
  <c r="AP450"/>
  <c r="AO450"/>
  <c r="AU449"/>
  <c r="AT449"/>
  <c r="AS449"/>
  <c r="AR449"/>
  <c r="AQ449"/>
  <c r="AP449"/>
  <c r="AO449"/>
  <c r="AU448"/>
  <c r="AT448"/>
  <c r="AS448"/>
  <c r="AR448"/>
  <c r="AQ448"/>
  <c r="AP448"/>
  <c r="AO448"/>
  <c r="AU447"/>
  <c r="AT447"/>
  <c r="AS447"/>
  <c r="AR447"/>
  <c r="AQ447"/>
  <c r="AP447"/>
  <c r="AO447"/>
  <c r="AU446"/>
  <c r="AT446"/>
  <c r="AS446"/>
  <c r="AR446"/>
  <c r="AQ446"/>
  <c r="AP446"/>
  <c r="AO446"/>
  <c r="AU445"/>
  <c r="AT445"/>
  <c r="AS445"/>
  <c r="AR445"/>
  <c r="AQ445"/>
  <c r="AP445"/>
  <c r="AO445"/>
  <c r="AU444"/>
  <c r="AT444"/>
  <c r="AS444"/>
  <c r="AR444"/>
  <c r="AQ444"/>
  <c r="AP444"/>
  <c r="AO444"/>
  <c r="AU443"/>
  <c r="AT443"/>
  <c r="AS443"/>
  <c r="AR443"/>
  <c r="AQ443"/>
  <c r="AP443"/>
  <c r="AO443"/>
  <c r="AU442"/>
  <c r="AT442"/>
  <c r="AS442"/>
  <c r="AR442"/>
  <c r="AQ442"/>
  <c r="AP442"/>
  <c r="AO442"/>
  <c r="AU441"/>
  <c r="AT441"/>
  <c r="AS441"/>
  <c r="AR441"/>
  <c r="AQ441"/>
  <c r="AP441"/>
  <c r="AO441"/>
  <c r="AU440"/>
  <c r="AT440"/>
  <c r="AS440"/>
  <c r="AR440"/>
  <c r="AQ440"/>
  <c r="AP440"/>
  <c r="AO440"/>
  <c r="AU439"/>
  <c r="AT439"/>
  <c r="AS439"/>
  <c r="AR439"/>
  <c r="AQ439"/>
  <c r="AP439"/>
  <c r="AO439"/>
  <c r="AU438"/>
  <c r="AT438"/>
  <c r="AS438"/>
  <c r="AR438"/>
  <c r="AQ438"/>
  <c r="AP438"/>
  <c r="AO438"/>
  <c r="AU437"/>
  <c r="AT437"/>
  <c r="AS437"/>
  <c r="AR437"/>
  <c r="AQ437"/>
  <c r="AP437"/>
  <c r="AO437"/>
  <c r="AU436"/>
  <c r="AT436"/>
  <c r="AS436"/>
  <c r="AR436"/>
  <c r="AQ436"/>
  <c r="AP436"/>
  <c r="AO436"/>
  <c r="AU435"/>
  <c r="AT435"/>
  <c r="AS435"/>
  <c r="AR435"/>
  <c r="AQ435"/>
  <c r="AP435"/>
  <c r="AO435"/>
  <c r="AU434"/>
  <c r="AT434"/>
  <c r="AS434"/>
  <c r="AR434"/>
  <c r="AQ434"/>
  <c r="AP434"/>
  <c r="AO434"/>
  <c r="AO405"/>
  <c r="AP405"/>
  <c r="AQ405"/>
  <c r="AR405"/>
  <c r="AS405"/>
  <c r="AT405"/>
  <c r="AU405"/>
  <c r="AO406"/>
  <c r="AP406"/>
  <c r="AQ406"/>
  <c r="AR406"/>
  <c r="AS406"/>
  <c r="AT406"/>
  <c r="AU406"/>
  <c r="AO407"/>
  <c r="AP407"/>
  <c r="AQ407"/>
  <c r="AR407"/>
  <c r="AS407"/>
  <c r="AT407"/>
  <c r="AU407"/>
  <c r="AO408"/>
  <c r="AP408"/>
  <c r="AQ408"/>
  <c r="AR408"/>
  <c r="AS408"/>
  <c r="AT408"/>
  <c r="AU408"/>
  <c r="AO409"/>
  <c r="AP409"/>
  <c r="AQ409"/>
  <c r="AR409"/>
  <c r="AS409"/>
  <c r="AT409"/>
  <c r="AU409"/>
  <c r="AO410"/>
  <c r="AP410"/>
  <c r="AQ410"/>
  <c r="AR410"/>
  <c r="AS410"/>
  <c r="AT410"/>
  <c r="AU410"/>
  <c r="AO411"/>
  <c r="AP411"/>
  <c r="AQ411"/>
  <c r="AR411"/>
  <c r="AS411"/>
  <c r="AT411"/>
  <c r="AU411"/>
  <c r="AO412"/>
  <c r="AP412"/>
  <c r="AQ412"/>
  <c r="AR412"/>
  <c r="AS412"/>
  <c r="AT412"/>
  <c r="AU412"/>
  <c r="AO413"/>
  <c r="AP413"/>
  <c r="AQ413"/>
  <c r="AR413"/>
  <c r="AS413"/>
  <c r="AT413"/>
  <c r="AU413"/>
  <c r="AO414"/>
  <c r="AP414"/>
  <c r="AQ414"/>
  <c r="AR414"/>
  <c r="AS414"/>
  <c r="AT414"/>
  <c r="AU414"/>
  <c r="AO415"/>
  <c r="AP415"/>
  <c r="AQ415"/>
  <c r="AR415"/>
  <c r="AS415"/>
  <c r="AT415"/>
  <c r="AU415"/>
  <c r="AO416"/>
  <c r="AP416"/>
  <c r="AQ416"/>
  <c r="AR416"/>
  <c r="AS416"/>
  <c r="AT416"/>
  <c r="AU416"/>
  <c r="AO417"/>
  <c r="AP417"/>
  <c r="AQ417"/>
  <c r="AR417"/>
  <c r="AS417"/>
  <c r="AT417"/>
  <c r="AU417"/>
  <c r="AO418"/>
  <c r="AP418"/>
  <c r="AQ418"/>
  <c r="AR418"/>
  <c r="AS418"/>
  <c r="AT418"/>
  <c r="AU418"/>
  <c r="AO419"/>
  <c r="AP419"/>
  <c r="AQ419"/>
  <c r="AR419"/>
  <c r="AS419"/>
  <c r="AT419"/>
  <c r="AU419"/>
  <c r="AO420"/>
  <c r="AP420"/>
  <c r="AQ420"/>
  <c r="AR420"/>
  <c r="AS420"/>
  <c r="AT420"/>
  <c r="AU420"/>
  <c r="AO421"/>
  <c r="AP421"/>
  <c r="AQ421"/>
  <c r="AR421"/>
  <c r="AS421"/>
  <c r="AT421"/>
  <c r="AU421"/>
  <c r="AO422"/>
  <c r="AP422"/>
  <c r="AQ422"/>
  <c r="AR422"/>
  <c r="AS422"/>
  <c r="AT422"/>
  <c r="AU422"/>
  <c r="AO423"/>
  <c r="AP423"/>
  <c r="AQ423"/>
  <c r="AR423"/>
  <c r="AS423"/>
  <c r="AT423"/>
  <c r="AU423"/>
  <c r="AO424"/>
  <c r="AP424"/>
  <c r="AQ424"/>
  <c r="AR424"/>
  <c r="AS424"/>
  <c r="AT424"/>
  <c r="AU424"/>
  <c r="AO425"/>
  <c r="AP425"/>
  <c r="AQ425"/>
  <c r="AR425"/>
  <c r="AS425"/>
  <c r="AT425"/>
  <c r="AU425"/>
  <c r="AO426"/>
  <c r="AP426"/>
  <c r="AQ426"/>
  <c r="AR426"/>
  <c r="AS426"/>
  <c r="AT426"/>
  <c r="AU426"/>
  <c r="AO427"/>
  <c r="AP427"/>
  <c r="AQ427"/>
  <c r="AR427"/>
  <c r="AS427"/>
  <c r="AT427"/>
  <c r="AU427"/>
  <c r="AO428"/>
  <c r="AP428"/>
  <c r="AQ428"/>
  <c r="AR428"/>
  <c r="AS428"/>
  <c r="AT428"/>
  <c r="AU428"/>
  <c r="AO429"/>
  <c r="AP429"/>
  <c r="AQ429"/>
  <c r="AR429"/>
  <c r="AS429"/>
  <c r="AT429"/>
  <c r="AU429"/>
  <c r="AO430"/>
  <c r="AP430"/>
  <c r="AQ430"/>
  <c r="AR430"/>
  <c r="AS430"/>
  <c r="AT430"/>
  <c r="AU430"/>
  <c r="AO431"/>
  <c r="AP431"/>
  <c r="AQ431"/>
  <c r="AR431"/>
  <c r="AS431"/>
  <c r="AT431"/>
  <c r="AU431"/>
  <c r="AO432"/>
  <c r="AP432"/>
  <c r="AQ432"/>
  <c r="AR432"/>
  <c r="AS432"/>
  <c r="AT432"/>
  <c r="AU432"/>
  <c r="AO433"/>
  <c r="AP433"/>
  <c r="AQ433"/>
  <c r="AR433"/>
  <c r="AS433"/>
  <c r="AT433"/>
  <c r="AU433"/>
  <c r="AP404"/>
  <c r="AQ404"/>
  <c r="AR404"/>
  <c r="AS404"/>
  <c r="AT404"/>
  <c r="AU404"/>
  <c r="AO404"/>
  <c r="AM733"/>
  <c r="AL733"/>
  <c r="AK733"/>
  <c r="AJ733"/>
  <c r="AI733"/>
  <c r="AH733"/>
  <c r="AG733"/>
  <c r="BO733" s="1"/>
  <c r="AM732"/>
  <c r="AL732"/>
  <c r="AK732"/>
  <c r="AJ732"/>
  <c r="AI732"/>
  <c r="AH732"/>
  <c r="AG732"/>
  <c r="BO732" s="1"/>
  <c r="AM731"/>
  <c r="AL731"/>
  <c r="AK731"/>
  <c r="AJ731"/>
  <c r="AI731"/>
  <c r="AH731"/>
  <c r="AG731"/>
  <c r="BO731" s="1"/>
  <c r="AM730"/>
  <c r="AL730"/>
  <c r="AK730"/>
  <c r="AJ730"/>
  <c r="AI730"/>
  <c r="AH730"/>
  <c r="AG730"/>
  <c r="BO730" s="1"/>
  <c r="AM729"/>
  <c r="AL729"/>
  <c r="AK729"/>
  <c r="AJ729"/>
  <c r="AI729"/>
  <c r="AH729"/>
  <c r="AG729"/>
  <c r="BO729" s="1"/>
  <c r="AM728"/>
  <c r="AL728"/>
  <c r="AK728"/>
  <c r="AJ728"/>
  <c r="AI728"/>
  <c r="AH728"/>
  <c r="AG728"/>
  <c r="BO728" s="1"/>
  <c r="AM727"/>
  <c r="AL727"/>
  <c r="AK727"/>
  <c r="AJ727"/>
  <c r="AI727"/>
  <c r="AH727"/>
  <c r="AG727"/>
  <c r="BO727" s="1"/>
  <c r="AM726"/>
  <c r="AL726"/>
  <c r="AK726"/>
  <c r="AJ726"/>
  <c r="AI726"/>
  <c r="AH726"/>
  <c r="AG726"/>
  <c r="BO726" s="1"/>
  <c r="AM725"/>
  <c r="AL725"/>
  <c r="AK725"/>
  <c r="AJ725"/>
  <c r="AI725"/>
  <c r="AH725"/>
  <c r="AG725"/>
  <c r="BO725" s="1"/>
  <c r="AM724"/>
  <c r="AL724"/>
  <c r="AK724"/>
  <c r="AJ724"/>
  <c r="AI724"/>
  <c r="AH724"/>
  <c r="AG724"/>
  <c r="BO724" s="1"/>
  <c r="AM723"/>
  <c r="AL723"/>
  <c r="AK723"/>
  <c r="AJ723"/>
  <c r="AI723"/>
  <c r="AH723"/>
  <c r="AG723"/>
  <c r="BO723" s="1"/>
  <c r="AM722"/>
  <c r="AL722"/>
  <c r="AK722"/>
  <c r="AJ722"/>
  <c r="AI722"/>
  <c r="AH722"/>
  <c r="AG722"/>
  <c r="BO722" s="1"/>
  <c r="AM721"/>
  <c r="AL721"/>
  <c r="AK721"/>
  <c r="AJ721"/>
  <c r="AI721"/>
  <c r="AH721"/>
  <c r="AG721"/>
  <c r="BO721" s="1"/>
  <c r="AM720"/>
  <c r="AL720"/>
  <c r="AK720"/>
  <c r="AJ720"/>
  <c r="AI720"/>
  <c r="AH720"/>
  <c r="AG720"/>
  <c r="BO720" s="1"/>
  <c r="AM719"/>
  <c r="AL719"/>
  <c r="AK719"/>
  <c r="AJ719"/>
  <c r="AI719"/>
  <c r="AH719"/>
  <c r="AG719"/>
  <c r="BO719" s="1"/>
  <c r="AM718"/>
  <c r="AL718"/>
  <c r="AK718"/>
  <c r="AJ718"/>
  <c r="AI718"/>
  <c r="AH718"/>
  <c r="AG718"/>
  <c r="BO718" s="1"/>
  <c r="AM717"/>
  <c r="AL717"/>
  <c r="AK717"/>
  <c r="AJ717"/>
  <c r="AI717"/>
  <c r="AH717"/>
  <c r="AG717"/>
  <c r="BO717" s="1"/>
  <c r="AM716"/>
  <c r="AL716"/>
  <c r="AK716"/>
  <c r="AJ716"/>
  <c r="AI716"/>
  <c r="AH716"/>
  <c r="AG716"/>
  <c r="BO716" s="1"/>
  <c r="AM715"/>
  <c r="AL715"/>
  <c r="AK715"/>
  <c r="AJ715"/>
  <c r="AI715"/>
  <c r="AH715"/>
  <c r="AG715"/>
  <c r="BO715" s="1"/>
  <c r="AM714"/>
  <c r="AL714"/>
  <c r="AK714"/>
  <c r="AJ714"/>
  <c r="AI714"/>
  <c r="AH714"/>
  <c r="AG714"/>
  <c r="BO714" s="1"/>
  <c r="AM713"/>
  <c r="AL713"/>
  <c r="AK713"/>
  <c r="AJ713"/>
  <c r="AI713"/>
  <c r="AH713"/>
  <c r="AG713"/>
  <c r="BO713" s="1"/>
  <c r="AM712"/>
  <c r="AL712"/>
  <c r="AK712"/>
  <c r="AJ712"/>
  <c r="AI712"/>
  <c r="AH712"/>
  <c r="AG712"/>
  <c r="BO712" s="1"/>
  <c r="AM711"/>
  <c r="AL711"/>
  <c r="AK711"/>
  <c r="AJ711"/>
  <c r="AI711"/>
  <c r="AH711"/>
  <c r="AG711"/>
  <c r="BO711" s="1"/>
  <c r="AM710"/>
  <c r="AL710"/>
  <c r="AK710"/>
  <c r="AJ710"/>
  <c r="AI710"/>
  <c r="AH710"/>
  <c r="AG710"/>
  <c r="BO710" s="1"/>
  <c r="AM709"/>
  <c r="AL709"/>
  <c r="AK709"/>
  <c r="AJ709"/>
  <c r="AI709"/>
  <c r="AH709"/>
  <c r="AG709"/>
  <c r="BO709" s="1"/>
  <c r="AM708"/>
  <c r="AL708"/>
  <c r="AK708"/>
  <c r="AJ708"/>
  <c r="AI708"/>
  <c r="AH708"/>
  <c r="AG708"/>
  <c r="BO708" s="1"/>
  <c r="AM707"/>
  <c r="AL707"/>
  <c r="AK707"/>
  <c r="AJ707"/>
  <c r="AI707"/>
  <c r="AH707"/>
  <c r="AG707"/>
  <c r="BO707" s="1"/>
  <c r="AM706"/>
  <c r="AL706"/>
  <c r="AK706"/>
  <c r="AJ706"/>
  <c r="AI706"/>
  <c r="AH706"/>
  <c r="AG706"/>
  <c r="BO706" s="1"/>
  <c r="AM705"/>
  <c r="AL705"/>
  <c r="AK705"/>
  <c r="AJ705"/>
  <c r="AI705"/>
  <c r="AH705"/>
  <c r="AG705"/>
  <c r="BO705" s="1"/>
  <c r="AM704"/>
  <c r="AL704"/>
  <c r="AK704"/>
  <c r="AJ704"/>
  <c r="AI704"/>
  <c r="AH704"/>
  <c r="AG704"/>
  <c r="BO704" s="1"/>
  <c r="AM703"/>
  <c r="AL703"/>
  <c r="AK703"/>
  <c r="AJ703"/>
  <c r="AI703"/>
  <c r="AH703"/>
  <c r="AG703"/>
  <c r="BO703" s="1"/>
  <c r="AM702"/>
  <c r="AL702"/>
  <c r="AK702"/>
  <c r="AJ702"/>
  <c r="AI702"/>
  <c r="AH702"/>
  <c r="AG702"/>
  <c r="BO702" s="1"/>
  <c r="AM701"/>
  <c r="AL701"/>
  <c r="AK701"/>
  <c r="AJ701"/>
  <c r="AI701"/>
  <c r="AH701"/>
  <c r="AG701"/>
  <c r="BO701" s="1"/>
  <c r="AM700"/>
  <c r="AL700"/>
  <c r="AK700"/>
  <c r="AJ700"/>
  <c r="AI700"/>
  <c r="AH700"/>
  <c r="AG700"/>
  <c r="BO700" s="1"/>
  <c r="AM699"/>
  <c r="AL699"/>
  <c r="AK699"/>
  <c r="AJ699"/>
  <c r="AI699"/>
  <c r="AH699"/>
  <c r="AG699"/>
  <c r="BO699" s="1"/>
  <c r="AM698"/>
  <c r="AL698"/>
  <c r="AK698"/>
  <c r="AJ698"/>
  <c r="AI698"/>
  <c r="AH698"/>
  <c r="AG698"/>
  <c r="BO698" s="1"/>
  <c r="AM697"/>
  <c r="AL697"/>
  <c r="AK697"/>
  <c r="AJ697"/>
  <c r="AI697"/>
  <c r="AH697"/>
  <c r="AG697"/>
  <c r="BO697" s="1"/>
  <c r="AM696"/>
  <c r="AL696"/>
  <c r="AK696"/>
  <c r="AJ696"/>
  <c r="AI696"/>
  <c r="AH696"/>
  <c r="AG696"/>
  <c r="BO696" s="1"/>
  <c r="AM695"/>
  <c r="AL695"/>
  <c r="AK695"/>
  <c r="AJ695"/>
  <c r="AI695"/>
  <c r="AH695"/>
  <c r="AG695"/>
  <c r="BO695" s="1"/>
  <c r="AM694"/>
  <c r="AL694"/>
  <c r="AK694"/>
  <c r="AJ694"/>
  <c r="AI694"/>
  <c r="AH694"/>
  <c r="AG694"/>
  <c r="BO694" s="1"/>
  <c r="AM693"/>
  <c r="AL693"/>
  <c r="AK693"/>
  <c r="AJ693"/>
  <c r="AI693"/>
  <c r="AH693"/>
  <c r="AG693"/>
  <c r="BO693" s="1"/>
  <c r="AM692"/>
  <c r="AL692"/>
  <c r="AK692"/>
  <c r="AJ692"/>
  <c r="AI692"/>
  <c r="AH692"/>
  <c r="AG692"/>
  <c r="BO692" s="1"/>
  <c r="AM691"/>
  <c r="AL691"/>
  <c r="AK691"/>
  <c r="AJ691"/>
  <c r="AI691"/>
  <c r="AH691"/>
  <c r="AG691"/>
  <c r="BO691" s="1"/>
  <c r="AM690"/>
  <c r="AL690"/>
  <c r="AK690"/>
  <c r="AJ690"/>
  <c r="AI690"/>
  <c r="AH690"/>
  <c r="AG690"/>
  <c r="BO690" s="1"/>
  <c r="AM689"/>
  <c r="AL689"/>
  <c r="AK689"/>
  <c r="AJ689"/>
  <c r="AI689"/>
  <c r="AH689"/>
  <c r="AG689"/>
  <c r="BO689" s="1"/>
  <c r="AM688"/>
  <c r="AL688"/>
  <c r="AK688"/>
  <c r="AJ688"/>
  <c r="AI688"/>
  <c r="AH688"/>
  <c r="AG688"/>
  <c r="BO688" s="1"/>
  <c r="AM687"/>
  <c r="AL687"/>
  <c r="AK687"/>
  <c r="AJ687"/>
  <c r="AI687"/>
  <c r="AH687"/>
  <c r="AG687"/>
  <c r="BO687" s="1"/>
  <c r="AM686"/>
  <c r="AL686"/>
  <c r="AK686"/>
  <c r="AJ686"/>
  <c r="AI686"/>
  <c r="AH686"/>
  <c r="AG686"/>
  <c r="BO686" s="1"/>
  <c r="AM685"/>
  <c r="AL685"/>
  <c r="AK685"/>
  <c r="AJ685"/>
  <c r="AI685"/>
  <c r="AH685"/>
  <c r="AG685"/>
  <c r="AM684"/>
  <c r="AL684"/>
  <c r="AK684"/>
  <c r="AJ684"/>
  <c r="AI684"/>
  <c r="AH684"/>
  <c r="AG684"/>
  <c r="BO684" s="1"/>
  <c r="AM683"/>
  <c r="AL683"/>
  <c r="AK683"/>
  <c r="AJ683"/>
  <c r="AI683"/>
  <c r="AH683"/>
  <c r="AG683"/>
  <c r="AM682"/>
  <c r="AL682"/>
  <c r="AK682"/>
  <c r="AJ682"/>
  <c r="AI682"/>
  <c r="AH682"/>
  <c r="AG682"/>
  <c r="BO682" s="1"/>
  <c r="AM681"/>
  <c r="AL681"/>
  <c r="AK681"/>
  <c r="AJ681"/>
  <c r="AI681"/>
  <c r="AH681"/>
  <c r="AG681"/>
  <c r="BO681" s="1"/>
  <c r="AM680"/>
  <c r="AL680"/>
  <c r="AK680"/>
  <c r="AJ680"/>
  <c r="AI680"/>
  <c r="AH680"/>
  <c r="AG680"/>
  <c r="BO680" s="1"/>
  <c r="AM679"/>
  <c r="AL679"/>
  <c r="AK679"/>
  <c r="AJ679"/>
  <c r="AI679"/>
  <c r="AH679"/>
  <c r="AG679"/>
  <c r="BO679" s="1"/>
  <c r="AM678"/>
  <c r="AL678"/>
  <c r="AK678"/>
  <c r="AJ678"/>
  <c r="AI678"/>
  <c r="AH678"/>
  <c r="AG678"/>
  <c r="BO678" s="1"/>
  <c r="AM677"/>
  <c r="AL677"/>
  <c r="AK677"/>
  <c r="AJ677"/>
  <c r="AI677"/>
  <c r="AH677"/>
  <c r="AG677"/>
  <c r="AM676"/>
  <c r="AL676"/>
  <c r="AK676"/>
  <c r="AJ676"/>
  <c r="AI676"/>
  <c r="AH676"/>
  <c r="AG676"/>
  <c r="AM675"/>
  <c r="AL675"/>
  <c r="AK675"/>
  <c r="AJ675"/>
  <c r="AI675"/>
  <c r="AH675"/>
  <c r="AG675"/>
  <c r="AM674"/>
  <c r="AL674"/>
  <c r="AK674"/>
  <c r="AJ674"/>
  <c r="AI674"/>
  <c r="AH674"/>
  <c r="AG674"/>
  <c r="BO674" s="1"/>
  <c r="AM673"/>
  <c r="AL673"/>
  <c r="AK673"/>
  <c r="AJ673"/>
  <c r="AI673"/>
  <c r="AH673"/>
  <c r="AG673"/>
  <c r="BO673" s="1"/>
  <c r="AM672"/>
  <c r="AL672"/>
  <c r="AK672"/>
  <c r="AJ672"/>
  <c r="AI672"/>
  <c r="AH672"/>
  <c r="AG672"/>
  <c r="BO672" s="1"/>
  <c r="AM671"/>
  <c r="AL671"/>
  <c r="AK671"/>
  <c r="AJ671"/>
  <c r="AI671"/>
  <c r="AH671"/>
  <c r="AG671"/>
  <c r="BO671" s="1"/>
  <c r="AM670"/>
  <c r="AL670"/>
  <c r="AK670"/>
  <c r="AJ670"/>
  <c r="AI670"/>
  <c r="AH670"/>
  <c r="AG670"/>
  <c r="BO670" s="1"/>
  <c r="AM669"/>
  <c r="AL669"/>
  <c r="AK669"/>
  <c r="AJ669"/>
  <c r="AI669"/>
  <c r="AH669"/>
  <c r="AG669"/>
  <c r="BO669" s="1"/>
  <c r="AM668"/>
  <c r="AL668"/>
  <c r="AK668"/>
  <c r="AJ668"/>
  <c r="AI668"/>
  <c r="AH668"/>
  <c r="AG668"/>
  <c r="BO668" s="1"/>
  <c r="AM667"/>
  <c r="AL667"/>
  <c r="AK667"/>
  <c r="AJ667"/>
  <c r="AI667"/>
  <c r="AH667"/>
  <c r="AG667"/>
  <c r="BO667" s="1"/>
  <c r="AM666"/>
  <c r="AL666"/>
  <c r="AK666"/>
  <c r="AJ666"/>
  <c r="AI666"/>
  <c r="AH666"/>
  <c r="AG666"/>
  <c r="BO666" s="1"/>
  <c r="AM665"/>
  <c r="AL665"/>
  <c r="AK665"/>
  <c r="AJ665"/>
  <c r="AI665"/>
  <c r="AH665"/>
  <c r="AG665"/>
  <c r="BO665" s="1"/>
  <c r="AM664"/>
  <c r="AL664"/>
  <c r="AK664"/>
  <c r="AJ664"/>
  <c r="AI664"/>
  <c r="AH664"/>
  <c r="AG664"/>
  <c r="BO664" s="1"/>
  <c r="AM663"/>
  <c r="AL663"/>
  <c r="AK663"/>
  <c r="AJ663"/>
  <c r="AI663"/>
  <c r="AH663"/>
  <c r="AG663"/>
  <c r="BO663" s="1"/>
  <c r="AM662"/>
  <c r="AL662"/>
  <c r="AK662"/>
  <c r="AJ662"/>
  <c r="AI662"/>
  <c r="AH662"/>
  <c r="AG662"/>
  <c r="BO662" s="1"/>
  <c r="AM661"/>
  <c r="AL661"/>
  <c r="AK661"/>
  <c r="AJ661"/>
  <c r="AI661"/>
  <c r="AH661"/>
  <c r="AG661"/>
  <c r="BO661" s="1"/>
  <c r="AM660"/>
  <c r="AL660"/>
  <c r="AK660"/>
  <c r="AJ660"/>
  <c r="AI660"/>
  <c r="AH660"/>
  <c r="AG660"/>
  <c r="BO660" s="1"/>
  <c r="AM659"/>
  <c r="AL659"/>
  <c r="AK659"/>
  <c r="AJ659"/>
  <c r="AI659"/>
  <c r="AH659"/>
  <c r="AG659"/>
  <c r="BO659" s="1"/>
  <c r="AM658"/>
  <c r="AL658"/>
  <c r="AK658"/>
  <c r="AJ658"/>
  <c r="AI658"/>
  <c r="AH658"/>
  <c r="AG658"/>
  <c r="BO658" s="1"/>
  <c r="AM657"/>
  <c r="AL657"/>
  <c r="AK657"/>
  <c r="AJ657"/>
  <c r="AI657"/>
  <c r="AH657"/>
  <c r="AG657"/>
  <c r="BO657" s="1"/>
  <c r="AM656"/>
  <c r="AL656"/>
  <c r="AK656"/>
  <c r="AJ656"/>
  <c r="AI656"/>
  <c r="AH656"/>
  <c r="AG656"/>
  <c r="BO656" s="1"/>
  <c r="AM655"/>
  <c r="AL655"/>
  <c r="AK655"/>
  <c r="AJ655"/>
  <c r="AI655"/>
  <c r="AH655"/>
  <c r="AG655"/>
  <c r="BO655" s="1"/>
  <c r="AM654"/>
  <c r="AL654"/>
  <c r="AK654"/>
  <c r="AJ654"/>
  <c r="AI654"/>
  <c r="AH654"/>
  <c r="AG654"/>
  <c r="BO654" s="1"/>
  <c r="AM653"/>
  <c r="AL653"/>
  <c r="AK653"/>
  <c r="AJ653"/>
  <c r="AI653"/>
  <c r="AH653"/>
  <c r="AG653"/>
  <c r="BO653" s="1"/>
  <c r="AM652"/>
  <c r="AL652"/>
  <c r="AK652"/>
  <c r="AJ652"/>
  <c r="AI652"/>
  <c r="AH652"/>
  <c r="AG652"/>
  <c r="BO652" s="1"/>
  <c r="AM651"/>
  <c r="AL651"/>
  <c r="AK651"/>
  <c r="AJ651"/>
  <c r="AI651"/>
  <c r="AH651"/>
  <c r="AG651"/>
  <c r="BO651" s="1"/>
  <c r="AM650"/>
  <c r="AL650"/>
  <c r="AK650"/>
  <c r="AJ650"/>
  <c r="AI650"/>
  <c r="AH650"/>
  <c r="AG650"/>
  <c r="BO650" s="1"/>
  <c r="AM649"/>
  <c r="AL649"/>
  <c r="AK649"/>
  <c r="AJ649"/>
  <c r="AI649"/>
  <c r="AH649"/>
  <c r="AG649"/>
  <c r="BO649" s="1"/>
  <c r="AM648"/>
  <c r="AL648"/>
  <c r="AK648"/>
  <c r="AJ648"/>
  <c r="AI648"/>
  <c r="AH648"/>
  <c r="AG648"/>
  <c r="BO648" s="1"/>
  <c r="AM647"/>
  <c r="AL647"/>
  <c r="AK647"/>
  <c r="AJ647"/>
  <c r="AI647"/>
  <c r="AH647"/>
  <c r="AG647"/>
  <c r="BO647" s="1"/>
  <c r="AM646"/>
  <c r="AL646"/>
  <c r="AK646"/>
  <c r="AJ646"/>
  <c r="AI646"/>
  <c r="AH646"/>
  <c r="AG646"/>
  <c r="BO646" s="1"/>
  <c r="AM645"/>
  <c r="AL645"/>
  <c r="AK645"/>
  <c r="AJ645"/>
  <c r="AI645"/>
  <c r="AH645"/>
  <c r="AG645"/>
  <c r="BO645" s="1"/>
  <c r="AM644"/>
  <c r="AL644"/>
  <c r="AK644"/>
  <c r="AJ644"/>
  <c r="AI644"/>
  <c r="AH644"/>
  <c r="AG644"/>
  <c r="BO644" s="1"/>
  <c r="AM643"/>
  <c r="AL643"/>
  <c r="AK643"/>
  <c r="AJ643"/>
  <c r="AI643"/>
  <c r="AH643"/>
  <c r="AG643"/>
  <c r="BO643" s="1"/>
  <c r="AM642"/>
  <c r="AL642"/>
  <c r="AK642"/>
  <c r="AJ642"/>
  <c r="AI642"/>
  <c r="AH642"/>
  <c r="AG642"/>
  <c r="BO642" s="1"/>
  <c r="AM641"/>
  <c r="AL641"/>
  <c r="AK641"/>
  <c r="AJ641"/>
  <c r="AI641"/>
  <c r="AH641"/>
  <c r="AG641"/>
  <c r="BO641" s="1"/>
  <c r="AM640"/>
  <c r="AL640"/>
  <c r="AK640"/>
  <c r="AJ640"/>
  <c r="AI640"/>
  <c r="AH640"/>
  <c r="AG640"/>
  <c r="BO640" s="1"/>
  <c r="AM639"/>
  <c r="AL639"/>
  <c r="AK639"/>
  <c r="AJ639"/>
  <c r="AI639"/>
  <c r="AH639"/>
  <c r="AG639"/>
  <c r="BO639" s="1"/>
  <c r="AM638"/>
  <c r="AL638"/>
  <c r="AK638"/>
  <c r="AJ638"/>
  <c r="AI638"/>
  <c r="AH638"/>
  <c r="AG638"/>
  <c r="BO638" s="1"/>
  <c r="AM637"/>
  <c r="AL637"/>
  <c r="AK637"/>
  <c r="AJ637"/>
  <c r="AI637"/>
  <c r="AH637"/>
  <c r="AG637"/>
  <c r="BO637" s="1"/>
  <c r="AM636"/>
  <c r="AL636"/>
  <c r="AK636"/>
  <c r="AJ636"/>
  <c r="AI636"/>
  <c r="AH636"/>
  <c r="AG636"/>
  <c r="BO636" s="1"/>
  <c r="AM635"/>
  <c r="AL635"/>
  <c r="AK635"/>
  <c r="AJ635"/>
  <c r="AI635"/>
  <c r="AH635"/>
  <c r="AG635"/>
  <c r="BO635" s="1"/>
  <c r="AM634"/>
  <c r="AL634"/>
  <c r="AK634"/>
  <c r="AJ634"/>
  <c r="AI634"/>
  <c r="AH634"/>
  <c r="AG634"/>
  <c r="BO634" s="1"/>
  <c r="AM633"/>
  <c r="AL633"/>
  <c r="AK633"/>
  <c r="AJ633"/>
  <c r="AI633"/>
  <c r="AH633"/>
  <c r="AG633"/>
  <c r="BO633" s="1"/>
  <c r="AM632"/>
  <c r="AL632"/>
  <c r="AK632"/>
  <c r="AJ632"/>
  <c r="AI632"/>
  <c r="AH632"/>
  <c r="AG632"/>
  <c r="BO632" s="1"/>
  <c r="AM631"/>
  <c r="AL631"/>
  <c r="AK631"/>
  <c r="AJ631"/>
  <c r="AI631"/>
  <c r="AH631"/>
  <c r="AG631"/>
  <c r="BO631" s="1"/>
  <c r="AM630"/>
  <c r="AL630"/>
  <c r="AK630"/>
  <c r="AJ630"/>
  <c r="AI630"/>
  <c r="AH630"/>
  <c r="AG630"/>
  <c r="BO630" s="1"/>
  <c r="AM629"/>
  <c r="AL629"/>
  <c r="AK629"/>
  <c r="AJ629"/>
  <c r="AI629"/>
  <c r="AH629"/>
  <c r="AG629"/>
  <c r="BO629" s="1"/>
  <c r="AM628"/>
  <c r="AL628"/>
  <c r="AK628"/>
  <c r="AJ628"/>
  <c r="AI628"/>
  <c r="AH628"/>
  <c r="AG628"/>
  <c r="BO628" s="1"/>
  <c r="AM627"/>
  <c r="AL627"/>
  <c r="AK627"/>
  <c r="AJ627"/>
  <c r="AI627"/>
  <c r="AH627"/>
  <c r="AG627"/>
  <c r="BO627" s="1"/>
  <c r="AM626"/>
  <c r="AL626"/>
  <c r="AK626"/>
  <c r="AJ626"/>
  <c r="AI626"/>
  <c r="AH626"/>
  <c r="AG626"/>
  <c r="BO626" s="1"/>
  <c r="AM625"/>
  <c r="AL625"/>
  <c r="AK625"/>
  <c r="AJ625"/>
  <c r="AI625"/>
  <c r="AH625"/>
  <c r="AG625"/>
  <c r="BO625" s="1"/>
  <c r="AM624"/>
  <c r="AL624"/>
  <c r="AK624"/>
  <c r="AJ624"/>
  <c r="AI624"/>
  <c r="AH624"/>
  <c r="AG624"/>
  <c r="BO624" s="1"/>
  <c r="AM623"/>
  <c r="AL623"/>
  <c r="AK623"/>
  <c r="AJ623"/>
  <c r="AI623"/>
  <c r="AH623"/>
  <c r="AG623"/>
  <c r="BO623" s="1"/>
  <c r="AM622"/>
  <c r="AL622"/>
  <c r="AK622"/>
  <c r="AJ622"/>
  <c r="AI622"/>
  <c r="AH622"/>
  <c r="AG622"/>
  <c r="BO622" s="1"/>
  <c r="AM621"/>
  <c r="AL621"/>
  <c r="AK621"/>
  <c r="AJ621"/>
  <c r="AI621"/>
  <c r="AH621"/>
  <c r="AG621"/>
  <c r="BO621" s="1"/>
  <c r="AM620"/>
  <c r="AL620"/>
  <c r="AK620"/>
  <c r="AJ620"/>
  <c r="AI620"/>
  <c r="AH620"/>
  <c r="AG620"/>
  <c r="BO620" s="1"/>
  <c r="AM619"/>
  <c r="AL619"/>
  <c r="AK619"/>
  <c r="AJ619"/>
  <c r="AI619"/>
  <c r="AH619"/>
  <c r="AG619"/>
  <c r="BO619" s="1"/>
  <c r="AM618"/>
  <c r="AL618"/>
  <c r="AK618"/>
  <c r="AJ618"/>
  <c r="AI618"/>
  <c r="AH618"/>
  <c r="AG618"/>
  <c r="BO618" s="1"/>
  <c r="AM617"/>
  <c r="AL617"/>
  <c r="AK617"/>
  <c r="AJ617"/>
  <c r="AI617"/>
  <c r="AH617"/>
  <c r="AG617"/>
  <c r="BO617" s="1"/>
  <c r="AM616"/>
  <c r="AL616"/>
  <c r="AK616"/>
  <c r="AJ616"/>
  <c r="AI616"/>
  <c r="AH616"/>
  <c r="AG616"/>
  <c r="BO616" s="1"/>
  <c r="AM615"/>
  <c r="AL615"/>
  <c r="AK615"/>
  <c r="AJ615"/>
  <c r="AI615"/>
  <c r="AH615"/>
  <c r="AG615"/>
  <c r="BO615" s="1"/>
  <c r="AM614"/>
  <c r="AL614"/>
  <c r="AK614"/>
  <c r="AJ614"/>
  <c r="AI614"/>
  <c r="AH614"/>
  <c r="AG614"/>
  <c r="BO614" s="1"/>
  <c r="AM613"/>
  <c r="AL613"/>
  <c r="AK613"/>
  <c r="AJ613"/>
  <c r="AI613"/>
  <c r="AH613"/>
  <c r="AG613"/>
  <c r="BO613" s="1"/>
  <c r="AM612"/>
  <c r="AL612"/>
  <c r="AK612"/>
  <c r="AJ612"/>
  <c r="AI612"/>
  <c r="AH612"/>
  <c r="AG612"/>
  <c r="AM611"/>
  <c r="AL611"/>
  <c r="AK611"/>
  <c r="AJ611"/>
  <c r="AI611"/>
  <c r="AH611"/>
  <c r="AG611"/>
  <c r="BO611" s="1"/>
  <c r="AM610"/>
  <c r="AL610"/>
  <c r="AK610"/>
  <c r="AJ610"/>
  <c r="AI610"/>
  <c r="AH610"/>
  <c r="AG610"/>
  <c r="AM609"/>
  <c r="AL609"/>
  <c r="AK609"/>
  <c r="AJ609"/>
  <c r="AI609"/>
  <c r="AH609"/>
  <c r="AG609"/>
  <c r="BO609" s="1"/>
  <c r="AM608"/>
  <c r="AL608"/>
  <c r="AK608"/>
  <c r="AJ608"/>
  <c r="AI608"/>
  <c r="AH608"/>
  <c r="AG608"/>
  <c r="AM607"/>
  <c r="AL607"/>
  <c r="AK607"/>
  <c r="AJ607"/>
  <c r="AI607"/>
  <c r="AH607"/>
  <c r="AG607"/>
  <c r="BO607" s="1"/>
  <c r="AM606"/>
  <c r="AL606"/>
  <c r="AK606"/>
  <c r="AJ606"/>
  <c r="AI606"/>
  <c r="AH606"/>
  <c r="AG606"/>
  <c r="AM605"/>
  <c r="AL605"/>
  <c r="AK605"/>
  <c r="AJ605"/>
  <c r="AI605"/>
  <c r="AH605"/>
  <c r="AG605"/>
  <c r="BO605" s="1"/>
  <c r="AM604"/>
  <c r="AL604"/>
  <c r="AK604"/>
  <c r="AJ604"/>
  <c r="AI604"/>
  <c r="AH604"/>
  <c r="AG604"/>
  <c r="AM603"/>
  <c r="AL603"/>
  <c r="AK603"/>
  <c r="AJ603"/>
  <c r="AI603"/>
  <c r="AH603"/>
  <c r="AG603"/>
  <c r="BO603" s="1"/>
  <c r="AM602"/>
  <c r="AL602"/>
  <c r="AK602"/>
  <c r="AJ602"/>
  <c r="AI602"/>
  <c r="AH602"/>
  <c r="AG602"/>
  <c r="AM601"/>
  <c r="AL601"/>
  <c r="AK601"/>
  <c r="AJ601"/>
  <c r="AI601"/>
  <c r="AH601"/>
  <c r="AG601"/>
  <c r="BO601" s="1"/>
  <c r="AM600"/>
  <c r="AL600"/>
  <c r="AK600"/>
  <c r="AJ600"/>
  <c r="AI600"/>
  <c r="AH600"/>
  <c r="AG600"/>
  <c r="AM599"/>
  <c r="AL599"/>
  <c r="AK599"/>
  <c r="AJ599"/>
  <c r="AI599"/>
  <c r="AH599"/>
  <c r="AG599"/>
  <c r="BO599" s="1"/>
  <c r="AM598"/>
  <c r="AL598"/>
  <c r="AK598"/>
  <c r="AJ598"/>
  <c r="AI598"/>
  <c r="AH598"/>
  <c r="AG598"/>
  <c r="AM597"/>
  <c r="AL597"/>
  <c r="AK597"/>
  <c r="AJ597"/>
  <c r="AI597"/>
  <c r="AH597"/>
  <c r="AG597"/>
  <c r="BO597" s="1"/>
  <c r="AM596"/>
  <c r="AL596"/>
  <c r="AK596"/>
  <c r="AJ596"/>
  <c r="AI596"/>
  <c r="AH596"/>
  <c r="AG596"/>
  <c r="AM595"/>
  <c r="AL595"/>
  <c r="AK595"/>
  <c r="AJ595"/>
  <c r="AI595"/>
  <c r="AH595"/>
  <c r="AG595"/>
  <c r="BO595" s="1"/>
  <c r="AM594"/>
  <c r="AL594"/>
  <c r="AK594"/>
  <c r="AJ594"/>
  <c r="AI594"/>
  <c r="AH594"/>
  <c r="AG594"/>
  <c r="AM593"/>
  <c r="AL593"/>
  <c r="AK593"/>
  <c r="AJ593"/>
  <c r="AI593"/>
  <c r="AH593"/>
  <c r="AG593"/>
  <c r="BO593" s="1"/>
  <c r="AM592"/>
  <c r="AL592"/>
  <c r="AK592"/>
  <c r="AJ592"/>
  <c r="AI592"/>
  <c r="AH592"/>
  <c r="AG592"/>
  <c r="BO592" s="1"/>
  <c r="AM591"/>
  <c r="AL591"/>
  <c r="AK591"/>
  <c r="AJ591"/>
  <c r="AI591"/>
  <c r="AH591"/>
  <c r="AG591"/>
  <c r="BO591" s="1"/>
  <c r="AM590"/>
  <c r="AL590"/>
  <c r="AK590"/>
  <c r="AJ590"/>
  <c r="AI590"/>
  <c r="AH590"/>
  <c r="AG590"/>
  <c r="BO590" s="1"/>
  <c r="AM589"/>
  <c r="AL589"/>
  <c r="AK589"/>
  <c r="AJ589"/>
  <c r="AI589"/>
  <c r="AH589"/>
  <c r="AG589"/>
  <c r="BO589" s="1"/>
  <c r="AM588"/>
  <c r="AL588"/>
  <c r="AK588"/>
  <c r="AJ588"/>
  <c r="AI588"/>
  <c r="AH588"/>
  <c r="AG588"/>
  <c r="BO588" s="1"/>
  <c r="AM587"/>
  <c r="AL587"/>
  <c r="AK587"/>
  <c r="AJ587"/>
  <c r="AI587"/>
  <c r="AH587"/>
  <c r="AG587"/>
  <c r="BO587" s="1"/>
  <c r="AM586"/>
  <c r="AL586"/>
  <c r="AK586"/>
  <c r="AJ586"/>
  <c r="AI586"/>
  <c r="AH586"/>
  <c r="AG586"/>
  <c r="BO586" s="1"/>
  <c r="AM585"/>
  <c r="AL585"/>
  <c r="AK585"/>
  <c r="AJ585"/>
  <c r="AI585"/>
  <c r="AH585"/>
  <c r="AG585"/>
  <c r="BO585" s="1"/>
  <c r="AM584"/>
  <c r="AL584"/>
  <c r="AK584"/>
  <c r="AJ584"/>
  <c r="AI584"/>
  <c r="AH584"/>
  <c r="AG584"/>
  <c r="BO584" s="1"/>
  <c r="AM583"/>
  <c r="AL583"/>
  <c r="AK583"/>
  <c r="AJ583"/>
  <c r="AI583"/>
  <c r="AH583"/>
  <c r="AG583"/>
  <c r="BO583" s="1"/>
  <c r="AM582"/>
  <c r="AL582"/>
  <c r="AK582"/>
  <c r="AJ582"/>
  <c r="AI582"/>
  <c r="AH582"/>
  <c r="AG582"/>
  <c r="BO582" s="1"/>
  <c r="AM581"/>
  <c r="AL581"/>
  <c r="AK581"/>
  <c r="AJ581"/>
  <c r="AI581"/>
  <c r="AH581"/>
  <c r="AG581"/>
  <c r="BO581" s="1"/>
  <c r="AM580"/>
  <c r="AL580"/>
  <c r="AK580"/>
  <c r="AJ580"/>
  <c r="AI580"/>
  <c r="AH580"/>
  <c r="AG580"/>
  <c r="BO580" s="1"/>
  <c r="AM579"/>
  <c r="AL579"/>
  <c r="AK579"/>
  <c r="AJ579"/>
  <c r="AI579"/>
  <c r="AH579"/>
  <c r="AG579"/>
  <c r="BO579" s="1"/>
  <c r="AM578"/>
  <c r="AL578"/>
  <c r="AK578"/>
  <c r="AJ578"/>
  <c r="AI578"/>
  <c r="AH578"/>
  <c r="AG578"/>
  <c r="BO578" s="1"/>
  <c r="AM577"/>
  <c r="AL577"/>
  <c r="AK577"/>
  <c r="AJ577"/>
  <c r="AI577"/>
  <c r="AH577"/>
  <c r="AG577"/>
  <c r="BO577" s="1"/>
  <c r="AM576"/>
  <c r="AL576"/>
  <c r="AK576"/>
  <c r="AJ576"/>
  <c r="AI576"/>
  <c r="AH576"/>
  <c r="AG576"/>
  <c r="BO576" s="1"/>
  <c r="AM575"/>
  <c r="AL575"/>
  <c r="AK575"/>
  <c r="AJ575"/>
  <c r="AI575"/>
  <c r="AH575"/>
  <c r="AG575"/>
  <c r="BO575" s="1"/>
  <c r="AM574"/>
  <c r="AL574"/>
  <c r="AK574"/>
  <c r="AJ574"/>
  <c r="AI574"/>
  <c r="AH574"/>
  <c r="AG574"/>
  <c r="BO574" s="1"/>
  <c r="AM573"/>
  <c r="AL573"/>
  <c r="AK573"/>
  <c r="AJ573"/>
  <c r="AI573"/>
  <c r="AH573"/>
  <c r="AG573"/>
  <c r="BO573" s="1"/>
  <c r="AM572"/>
  <c r="AL572"/>
  <c r="AK572"/>
  <c r="AJ572"/>
  <c r="AI572"/>
  <c r="AH572"/>
  <c r="AG572"/>
  <c r="BO572" s="1"/>
  <c r="AM571"/>
  <c r="AL571"/>
  <c r="AK571"/>
  <c r="AJ571"/>
  <c r="AI571"/>
  <c r="AH571"/>
  <c r="AG571"/>
  <c r="BO571" s="1"/>
  <c r="AM570"/>
  <c r="AL570"/>
  <c r="AK570"/>
  <c r="AJ570"/>
  <c r="AI570"/>
  <c r="AH570"/>
  <c r="AG570"/>
  <c r="BO570" s="1"/>
  <c r="AM569"/>
  <c r="AL569"/>
  <c r="AK569"/>
  <c r="AJ569"/>
  <c r="AI569"/>
  <c r="AH569"/>
  <c r="AG569"/>
  <c r="BO569" s="1"/>
  <c r="AM568"/>
  <c r="AL568"/>
  <c r="AK568"/>
  <c r="AJ568"/>
  <c r="AI568"/>
  <c r="AH568"/>
  <c r="AG568"/>
  <c r="BO568" s="1"/>
  <c r="AM567"/>
  <c r="AL567"/>
  <c r="AK567"/>
  <c r="AJ567"/>
  <c r="AI567"/>
  <c r="AH567"/>
  <c r="AG567"/>
  <c r="BO567" s="1"/>
  <c r="AM566"/>
  <c r="AL566"/>
  <c r="AK566"/>
  <c r="AJ566"/>
  <c r="AI566"/>
  <c r="AH566"/>
  <c r="AG566"/>
  <c r="BO566" s="1"/>
  <c r="AM565"/>
  <c r="AL565"/>
  <c r="AK565"/>
  <c r="AJ565"/>
  <c r="AI565"/>
  <c r="AH565"/>
  <c r="AG565"/>
  <c r="BO565" s="1"/>
  <c r="AM564"/>
  <c r="AL564"/>
  <c r="AK564"/>
  <c r="AJ564"/>
  <c r="AI564"/>
  <c r="AH564"/>
  <c r="AG564"/>
  <c r="BO564" s="1"/>
  <c r="AM563"/>
  <c r="AL563"/>
  <c r="AK563"/>
  <c r="AJ563"/>
  <c r="AI563"/>
  <c r="AH563"/>
  <c r="AG563"/>
  <c r="BO563" s="1"/>
  <c r="AM562"/>
  <c r="AL562"/>
  <c r="AK562"/>
  <c r="AJ562"/>
  <c r="AI562"/>
  <c r="AH562"/>
  <c r="AG562"/>
  <c r="BO562" s="1"/>
  <c r="AM561"/>
  <c r="AL561"/>
  <c r="AK561"/>
  <c r="AJ561"/>
  <c r="AI561"/>
  <c r="AH561"/>
  <c r="AG561"/>
  <c r="BO561" s="1"/>
  <c r="AM560"/>
  <c r="AL560"/>
  <c r="AK560"/>
  <c r="AJ560"/>
  <c r="AI560"/>
  <c r="AH560"/>
  <c r="AG560"/>
  <c r="BO560" s="1"/>
  <c r="AM559"/>
  <c r="AL559"/>
  <c r="AK559"/>
  <c r="AJ559"/>
  <c r="AI559"/>
  <c r="AH559"/>
  <c r="AG559"/>
  <c r="BO559" s="1"/>
  <c r="AM558"/>
  <c r="AL558"/>
  <c r="AK558"/>
  <c r="AJ558"/>
  <c r="AI558"/>
  <c r="AH558"/>
  <c r="AG558"/>
  <c r="BO558" s="1"/>
  <c r="AM557"/>
  <c r="AL557"/>
  <c r="AK557"/>
  <c r="AJ557"/>
  <c r="AI557"/>
  <c r="AH557"/>
  <c r="AG557"/>
  <c r="BO557" s="1"/>
  <c r="AM556"/>
  <c r="AL556"/>
  <c r="AK556"/>
  <c r="AJ556"/>
  <c r="AI556"/>
  <c r="AH556"/>
  <c r="AG556"/>
  <c r="BO556" s="1"/>
  <c r="AM555"/>
  <c r="AL555"/>
  <c r="AK555"/>
  <c r="AJ555"/>
  <c r="AI555"/>
  <c r="AH555"/>
  <c r="AG555"/>
  <c r="BO555" s="1"/>
  <c r="AM554"/>
  <c r="AL554"/>
  <c r="AK554"/>
  <c r="AJ554"/>
  <c r="AI554"/>
  <c r="AH554"/>
  <c r="AG554"/>
  <c r="BO554" s="1"/>
  <c r="AM553"/>
  <c r="AL553"/>
  <c r="AK553"/>
  <c r="AJ553"/>
  <c r="AI553"/>
  <c r="AH553"/>
  <c r="AG553"/>
  <c r="BO553" s="1"/>
  <c r="AM552"/>
  <c r="AL552"/>
  <c r="AK552"/>
  <c r="AJ552"/>
  <c r="AI552"/>
  <c r="AH552"/>
  <c r="AG552"/>
  <c r="AM551"/>
  <c r="AL551"/>
  <c r="AK551"/>
  <c r="AJ551"/>
  <c r="AI551"/>
  <c r="AH551"/>
  <c r="AG551"/>
  <c r="BO551" s="1"/>
  <c r="AM550"/>
  <c r="AL550"/>
  <c r="AK550"/>
  <c r="AJ550"/>
  <c r="AI550"/>
  <c r="AH550"/>
  <c r="AG550"/>
  <c r="AM549"/>
  <c r="AL549"/>
  <c r="AK549"/>
  <c r="AJ549"/>
  <c r="AI549"/>
  <c r="AH549"/>
  <c r="AG549"/>
  <c r="BO549" s="1"/>
  <c r="AM548"/>
  <c r="AL548"/>
  <c r="AK548"/>
  <c r="AJ548"/>
  <c r="AI548"/>
  <c r="AH548"/>
  <c r="AG548"/>
  <c r="AM547"/>
  <c r="AL547"/>
  <c r="AK547"/>
  <c r="AJ547"/>
  <c r="AI547"/>
  <c r="AH547"/>
  <c r="AG547"/>
  <c r="BO547" s="1"/>
  <c r="AM546"/>
  <c r="AL546"/>
  <c r="AK546"/>
  <c r="AJ546"/>
  <c r="AI546"/>
  <c r="AH546"/>
  <c r="AG546"/>
  <c r="AM545"/>
  <c r="AL545"/>
  <c r="AK545"/>
  <c r="AJ545"/>
  <c r="AI545"/>
  <c r="AH545"/>
  <c r="AG545"/>
  <c r="BO545" s="1"/>
  <c r="AM544"/>
  <c r="AL544"/>
  <c r="AK544"/>
  <c r="AJ544"/>
  <c r="AI544"/>
  <c r="AH544"/>
  <c r="AG544"/>
  <c r="AM543"/>
  <c r="AL543"/>
  <c r="AK543"/>
  <c r="AJ543"/>
  <c r="AI543"/>
  <c r="AH543"/>
  <c r="AG543"/>
  <c r="BO543" s="1"/>
  <c r="AM542"/>
  <c r="AL542"/>
  <c r="AK542"/>
  <c r="AJ542"/>
  <c r="AI542"/>
  <c r="AH542"/>
  <c r="AG542"/>
  <c r="AM541"/>
  <c r="AL541"/>
  <c r="AK541"/>
  <c r="AJ541"/>
  <c r="AI541"/>
  <c r="AH541"/>
  <c r="AG541"/>
  <c r="BO541" s="1"/>
  <c r="AM540"/>
  <c r="AL540"/>
  <c r="AK540"/>
  <c r="AJ540"/>
  <c r="AI540"/>
  <c r="AH540"/>
  <c r="AG540"/>
  <c r="AM539"/>
  <c r="AL539"/>
  <c r="AK539"/>
  <c r="AJ539"/>
  <c r="AI539"/>
  <c r="AH539"/>
  <c r="AG539"/>
  <c r="BO539" s="1"/>
  <c r="AM538"/>
  <c r="AL538"/>
  <c r="AK538"/>
  <c r="AJ538"/>
  <c r="AI538"/>
  <c r="AH538"/>
  <c r="AG538"/>
  <c r="BO538" s="1"/>
  <c r="AM537"/>
  <c r="AL537"/>
  <c r="AK537"/>
  <c r="AJ537"/>
  <c r="AI537"/>
  <c r="AH537"/>
  <c r="AG537"/>
  <c r="BO537" s="1"/>
  <c r="AM536"/>
  <c r="AL536"/>
  <c r="AK536"/>
  <c r="AJ536"/>
  <c r="AI536"/>
  <c r="AH536"/>
  <c r="AG536"/>
  <c r="BO536" s="1"/>
  <c r="AM535"/>
  <c r="AL535"/>
  <c r="AK535"/>
  <c r="AJ535"/>
  <c r="AI535"/>
  <c r="AH535"/>
  <c r="AG535"/>
  <c r="BO535" s="1"/>
  <c r="AM534"/>
  <c r="AL534"/>
  <c r="AK534"/>
  <c r="AJ534"/>
  <c r="AI534"/>
  <c r="AH534"/>
  <c r="AG534"/>
  <c r="BO534" s="1"/>
  <c r="AM533"/>
  <c r="AL533"/>
  <c r="AK533"/>
  <c r="AJ533"/>
  <c r="AI533"/>
  <c r="AH533"/>
  <c r="AG533"/>
  <c r="BO533" s="1"/>
  <c r="AM532"/>
  <c r="AL532"/>
  <c r="AK532"/>
  <c r="AJ532"/>
  <c r="AI532"/>
  <c r="AH532"/>
  <c r="AG532"/>
  <c r="BO532" s="1"/>
  <c r="AM531"/>
  <c r="AL531"/>
  <c r="AK531"/>
  <c r="AJ531"/>
  <c r="AI531"/>
  <c r="AH531"/>
  <c r="AG531"/>
  <c r="BO531" s="1"/>
  <c r="AM530"/>
  <c r="AL530"/>
  <c r="AK530"/>
  <c r="AJ530"/>
  <c r="AI530"/>
  <c r="AH530"/>
  <c r="AG530"/>
  <c r="BO530" s="1"/>
  <c r="AM529"/>
  <c r="AL529"/>
  <c r="AK529"/>
  <c r="AJ529"/>
  <c r="AI529"/>
  <c r="AH529"/>
  <c r="AG529"/>
  <c r="BO529" s="1"/>
  <c r="AM528"/>
  <c r="AL528"/>
  <c r="AK528"/>
  <c r="AJ528"/>
  <c r="AI528"/>
  <c r="AH528"/>
  <c r="AG528"/>
  <c r="BO528" s="1"/>
  <c r="AM527"/>
  <c r="AL527"/>
  <c r="AK527"/>
  <c r="AJ527"/>
  <c r="AI527"/>
  <c r="AH527"/>
  <c r="AG527"/>
  <c r="BO527" s="1"/>
  <c r="AM526"/>
  <c r="AL526"/>
  <c r="AK526"/>
  <c r="AJ526"/>
  <c r="AI526"/>
  <c r="AH526"/>
  <c r="AG526"/>
  <c r="BO526" s="1"/>
  <c r="AM525"/>
  <c r="AL525"/>
  <c r="AK525"/>
  <c r="AJ525"/>
  <c r="AI525"/>
  <c r="AH525"/>
  <c r="AG525"/>
  <c r="BO525" s="1"/>
  <c r="AM524"/>
  <c r="AL524"/>
  <c r="AK524"/>
  <c r="AJ524"/>
  <c r="AI524"/>
  <c r="AH524"/>
  <c r="AG524"/>
  <c r="BO524" s="1"/>
  <c r="AM523"/>
  <c r="AL523"/>
  <c r="AK523"/>
  <c r="AJ523"/>
  <c r="AI523"/>
  <c r="AH523"/>
  <c r="AG523"/>
  <c r="BO523" s="1"/>
  <c r="AM522"/>
  <c r="AL522"/>
  <c r="AK522"/>
  <c r="AJ522"/>
  <c r="AI522"/>
  <c r="AH522"/>
  <c r="AG522"/>
  <c r="BO522" s="1"/>
  <c r="AM521"/>
  <c r="AL521"/>
  <c r="AK521"/>
  <c r="AJ521"/>
  <c r="AI521"/>
  <c r="AH521"/>
  <c r="AG521"/>
  <c r="BO521" s="1"/>
  <c r="AM520"/>
  <c r="AL520"/>
  <c r="AK520"/>
  <c r="AJ520"/>
  <c r="AI520"/>
  <c r="AH520"/>
  <c r="AG520"/>
  <c r="BO520" s="1"/>
  <c r="AM519"/>
  <c r="AL519"/>
  <c r="AK519"/>
  <c r="AJ519"/>
  <c r="AI519"/>
  <c r="AH519"/>
  <c r="AG519"/>
  <c r="BO519" s="1"/>
  <c r="AM518"/>
  <c r="AL518"/>
  <c r="AK518"/>
  <c r="AJ518"/>
  <c r="AI518"/>
  <c r="AH518"/>
  <c r="AG518"/>
  <c r="BO518" s="1"/>
  <c r="AM517"/>
  <c r="AL517"/>
  <c r="AK517"/>
  <c r="AJ517"/>
  <c r="AI517"/>
  <c r="AH517"/>
  <c r="AG517"/>
  <c r="BO517" s="1"/>
  <c r="AM516"/>
  <c r="AL516"/>
  <c r="AK516"/>
  <c r="AJ516"/>
  <c r="AI516"/>
  <c r="AH516"/>
  <c r="AG516"/>
  <c r="BO516" s="1"/>
  <c r="AM515"/>
  <c r="AL515"/>
  <c r="AK515"/>
  <c r="AJ515"/>
  <c r="AI515"/>
  <c r="AH515"/>
  <c r="AG515"/>
  <c r="BO515" s="1"/>
  <c r="AM514"/>
  <c r="AL514"/>
  <c r="AK514"/>
  <c r="AJ514"/>
  <c r="AI514"/>
  <c r="AH514"/>
  <c r="AG514"/>
  <c r="BO514" s="1"/>
  <c r="AM513"/>
  <c r="AL513"/>
  <c r="AK513"/>
  <c r="AJ513"/>
  <c r="AI513"/>
  <c r="AH513"/>
  <c r="AG513"/>
  <c r="BO513" s="1"/>
  <c r="AM512"/>
  <c r="AL512"/>
  <c r="AK512"/>
  <c r="AJ512"/>
  <c r="AI512"/>
  <c r="AH512"/>
  <c r="AG512"/>
  <c r="BO512" s="1"/>
  <c r="AM511"/>
  <c r="AL511"/>
  <c r="AK511"/>
  <c r="AJ511"/>
  <c r="AI511"/>
  <c r="AH511"/>
  <c r="AG511"/>
  <c r="BO511" s="1"/>
  <c r="AM510"/>
  <c r="AL510"/>
  <c r="AK510"/>
  <c r="AJ510"/>
  <c r="AI510"/>
  <c r="AH510"/>
  <c r="AG510"/>
  <c r="BO510" s="1"/>
  <c r="AM509"/>
  <c r="AL509"/>
  <c r="AK509"/>
  <c r="AJ509"/>
  <c r="AI509"/>
  <c r="AH509"/>
  <c r="AG509"/>
  <c r="BO509" s="1"/>
  <c r="AM508"/>
  <c r="AL508"/>
  <c r="AK508"/>
  <c r="AJ508"/>
  <c r="AI508"/>
  <c r="AH508"/>
  <c r="AG508"/>
  <c r="BO508" s="1"/>
  <c r="AM507"/>
  <c r="AL507"/>
  <c r="AK507"/>
  <c r="AJ507"/>
  <c r="AI507"/>
  <c r="AH507"/>
  <c r="AG507"/>
  <c r="BO507" s="1"/>
  <c r="AM506"/>
  <c r="AL506"/>
  <c r="AK506"/>
  <c r="AJ506"/>
  <c r="AI506"/>
  <c r="AH506"/>
  <c r="AG506"/>
  <c r="BO506" s="1"/>
  <c r="AM505"/>
  <c r="AL505"/>
  <c r="AK505"/>
  <c r="AJ505"/>
  <c r="AI505"/>
  <c r="AH505"/>
  <c r="AG505"/>
  <c r="BO505" s="1"/>
  <c r="AM504"/>
  <c r="AL504"/>
  <c r="AK504"/>
  <c r="AJ504"/>
  <c r="AI504"/>
  <c r="AH504"/>
  <c r="AG504"/>
  <c r="BO504" s="1"/>
  <c r="AM503"/>
  <c r="AL503"/>
  <c r="AK503"/>
  <c r="AJ503"/>
  <c r="AI503"/>
  <c r="AH503"/>
  <c r="AG503"/>
  <c r="BO503" s="1"/>
  <c r="AM502"/>
  <c r="AL502"/>
  <c r="AK502"/>
  <c r="AJ502"/>
  <c r="AI502"/>
  <c r="AH502"/>
  <c r="AG502"/>
  <c r="BO502" s="1"/>
  <c r="AM501"/>
  <c r="AL501"/>
  <c r="AK501"/>
  <c r="AJ501"/>
  <c r="AI501"/>
  <c r="AH501"/>
  <c r="AG501"/>
  <c r="BO501" s="1"/>
  <c r="AM500"/>
  <c r="AL500"/>
  <c r="AK500"/>
  <c r="AJ500"/>
  <c r="AI500"/>
  <c r="AH500"/>
  <c r="AG500"/>
  <c r="BO500" s="1"/>
  <c r="AM499"/>
  <c r="AL499"/>
  <c r="AK499"/>
  <c r="AJ499"/>
  <c r="AI499"/>
  <c r="AH499"/>
  <c r="AG499"/>
  <c r="BO499" s="1"/>
  <c r="AM498"/>
  <c r="AL498"/>
  <c r="AK498"/>
  <c r="AJ498"/>
  <c r="AI498"/>
  <c r="AH498"/>
  <c r="AG498"/>
  <c r="BO498" s="1"/>
  <c r="AM497"/>
  <c r="AL497"/>
  <c r="AK497"/>
  <c r="AJ497"/>
  <c r="AI497"/>
  <c r="AH497"/>
  <c r="AG497"/>
  <c r="BO497" s="1"/>
  <c r="AM496"/>
  <c r="AL496"/>
  <c r="AK496"/>
  <c r="AJ496"/>
  <c r="AI496"/>
  <c r="AH496"/>
  <c r="AG496"/>
  <c r="BO496" s="1"/>
  <c r="AM495"/>
  <c r="AL495"/>
  <c r="AK495"/>
  <c r="AJ495"/>
  <c r="AI495"/>
  <c r="AH495"/>
  <c r="AG495"/>
  <c r="BO495" s="1"/>
  <c r="AM494"/>
  <c r="AL494"/>
  <c r="AK494"/>
  <c r="AJ494"/>
  <c r="AI494"/>
  <c r="AH494"/>
  <c r="AG494"/>
  <c r="BO494" s="1"/>
  <c r="AM493"/>
  <c r="AL493"/>
  <c r="AK493"/>
  <c r="AJ493"/>
  <c r="AI493"/>
  <c r="AH493"/>
  <c r="AG493"/>
  <c r="BO493" s="1"/>
  <c r="AM492"/>
  <c r="AL492"/>
  <c r="AK492"/>
  <c r="AJ492"/>
  <c r="AI492"/>
  <c r="AH492"/>
  <c r="AG492"/>
  <c r="AM491"/>
  <c r="AL491"/>
  <c r="AK491"/>
  <c r="AJ491"/>
  <c r="AI491"/>
  <c r="AH491"/>
  <c r="AG491"/>
  <c r="BO491" s="1"/>
  <c r="AM490"/>
  <c r="AL490"/>
  <c r="AK490"/>
  <c r="AJ490"/>
  <c r="AI490"/>
  <c r="AH490"/>
  <c r="AG490"/>
  <c r="AM489"/>
  <c r="AL489"/>
  <c r="AK489"/>
  <c r="AJ489"/>
  <c r="AI489"/>
  <c r="AH489"/>
  <c r="AG489"/>
  <c r="BO489" s="1"/>
  <c r="AM488"/>
  <c r="AL488"/>
  <c r="AK488"/>
  <c r="AJ488"/>
  <c r="AI488"/>
  <c r="AH488"/>
  <c r="AG488"/>
  <c r="BO488" s="1"/>
  <c r="AM487"/>
  <c r="AL487"/>
  <c r="AK487"/>
  <c r="AJ487"/>
  <c r="AI487"/>
  <c r="AH487"/>
  <c r="AG487"/>
  <c r="BO487" s="1"/>
  <c r="AM486"/>
  <c r="AL486"/>
  <c r="AK486"/>
  <c r="AJ486"/>
  <c r="AI486"/>
  <c r="AH486"/>
  <c r="AG486"/>
  <c r="BO486" s="1"/>
  <c r="AM485"/>
  <c r="AL485"/>
  <c r="AK485"/>
  <c r="AJ485"/>
  <c r="AI485"/>
  <c r="AH485"/>
  <c r="AG485"/>
  <c r="BO485" s="1"/>
  <c r="AM484"/>
  <c r="AL484"/>
  <c r="AK484"/>
  <c r="AJ484"/>
  <c r="AI484"/>
  <c r="AH484"/>
  <c r="AG484"/>
  <c r="BO484" s="1"/>
  <c r="AM483"/>
  <c r="AL483"/>
  <c r="AK483"/>
  <c r="AJ483"/>
  <c r="AI483"/>
  <c r="AH483"/>
  <c r="AG483"/>
  <c r="BO483" s="1"/>
  <c r="AM482"/>
  <c r="AL482"/>
  <c r="AK482"/>
  <c r="AJ482"/>
  <c r="AI482"/>
  <c r="AH482"/>
  <c r="AG482"/>
  <c r="AM481"/>
  <c r="AL481"/>
  <c r="AK481"/>
  <c r="AJ481"/>
  <c r="AI481"/>
  <c r="AH481"/>
  <c r="AG481"/>
  <c r="BO481" s="1"/>
  <c r="AM480"/>
  <c r="AL480"/>
  <c r="AK480"/>
  <c r="AJ480"/>
  <c r="AI480"/>
  <c r="AH480"/>
  <c r="AG480"/>
  <c r="BO480" s="1"/>
  <c r="AM479"/>
  <c r="AL479"/>
  <c r="AK479"/>
  <c r="AJ479"/>
  <c r="AI479"/>
  <c r="AH479"/>
  <c r="AG479"/>
  <c r="BO479" s="1"/>
  <c r="AM478"/>
  <c r="AL478"/>
  <c r="AK478"/>
  <c r="AJ478"/>
  <c r="AI478"/>
  <c r="AH478"/>
  <c r="AG478"/>
  <c r="BO478" s="1"/>
  <c r="AM477"/>
  <c r="AL477"/>
  <c r="AK477"/>
  <c r="AJ477"/>
  <c r="AI477"/>
  <c r="AH477"/>
  <c r="AG477"/>
  <c r="BO477" s="1"/>
  <c r="AM476"/>
  <c r="AL476"/>
  <c r="AK476"/>
  <c r="AJ476"/>
  <c r="AI476"/>
  <c r="AH476"/>
  <c r="AG476"/>
  <c r="BO476" s="1"/>
  <c r="AM475"/>
  <c r="AL475"/>
  <c r="AK475"/>
  <c r="AJ475"/>
  <c r="AI475"/>
  <c r="AH475"/>
  <c r="AG475"/>
  <c r="BO475" s="1"/>
  <c r="AM474"/>
  <c r="AL474"/>
  <c r="AK474"/>
  <c r="AJ474"/>
  <c r="AI474"/>
  <c r="AH474"/>
  <c r="AG474"/>
  <c r="BO474" s="1"/>
  <c r="AM473"/>
  <c r="AL473"/>
  <c r="AK473"/>
  <c r="AJ473"/>
  <c r="AI473"/>
  <c r="AH473"/>
  <c r="AG473"/>
  <c r="BO473" s="1"/>
  <c r="AM472"/>
  <c r="AL472"/>
  <c r="AK472"/>
  <c r="AJ472"/>
  <c r="AI472"/>
  <c r="AH472"/>
  <c r="AG472"/>
  <c r="BO472" s="1"/>
  <c r="AM471"/>
  <c r="AL471"/>
  <c r="AK471"/>
  <c r="AJ471"/>
  <c r="AI471"/>
  <c r="AH471"/>
  <c r="AG471"/>
  <c r="BO471" s="1"/>
  <c r="AM470"/>
  <c r="AL470"/>
  <c r="AK470"/>
  <c r="AJ470"/>
  <c r="AI470"/>
  <c r="AH470"/>
  <c r="AG470"/>
  <c r="BO470" s="1"/>
  <c r="AM469"/>
  <c r="AL469"/>
  <c r="AK469"/>
  <c r="AJ469"/>
  <c r="AI469"/>
  <c r="AH469"/>
  <c r="AG469"/>
  <c r="BO469" s="1"/>
  <c r="AM468"/>
  <c r="AL468"/>
  <c r="AK468"/>
  <c r="AJ468"/>
  <c r="AI468"/>
  <c r="AH468"/>
  <c r="AG468"/>
  <c r="BO468" s="1"/>
  <c r="AM467"/>
  <c r="AL467"/>
  <c r="AK467"/>
  <c r="AJ467"/>
  <c r="AI467"/>
  <c r="AH467"/>
  <c r="AG467"/>
  <c r="BO467" s="1"/>
  <c r="AM466"/>
  <c r="AL466"/>
  <c r="AK466"/>
  <c r="AJ466"/>
  <c r="AI466"/>
  <c r="AH466"/>
  <c r="AG466"/>
  <c r="BO466" s="1"/>
  <c r="AM465"/>
  <c r="AL465"/>
  <c r="AK465"/>
  <c r="AJ465"/>
  <c r="AI465"/>
  <c r="AH465"/>
  <c r="AG465"/>
  <c r="BO465" s="1"/>
  <c r="AM464"/>
  <c r="AL464"/>
  <c r="AK464"/>
  <c r="AJ464"/>
  <c r="AI464"/>
  <c r="AH464"/>
  <c r="AG464"/>
  <c r="BO464" s="1"/>
  <c r="AM463"/>
  <c r="AL463"/>
  <c r="AK463"/>
  <c r="AJ463"/>
  <c r="AI463"/>
  <c r="AH463"/>
  <c r="AG463"/>
  <c r="AM462"/>
  <c r="AL462"/>
  <c r="AK462"/>
  <c r="AJ462"/>
  <c r="AI462"/>
  <c r="AH462"/>
  <c r="AG462"/>
  <c r="BO462" s="1"/>
  <c r="AM461"/>
  <c r="AL461"/>
  <c r="AK461"/>
  <c r="AJ461"/>
  <c r="AI461"/>
  <c r="AH461"/>
  <c r="AG461"/>
  <c r="AM460"/>
  <c r="AL460"/>
  <c r="AK460"/>
  <c r="AJ460"/>
  <c r="AI460"/>
  <c r="AH460"/>
  <c r="AG460"/>
  <c r="BO460" s="1"/>
  <c r="AM459"/>
  <c r="AL459"/>
  <c r="AK459"/>
  <c r="AJ459"/>
  <c r="AI459"/>
  <c r="AH459"/>
  <c r="AG459"/>
  <c r="AM458"/>
  <c r="AL458"/>
  <c r="AK458"/>
  <c r="AJ458"/>
  <c r="AI458"/>
  <c r="AH458"/>
  <c r="AG458"/>
  <c r="BO458" s="1"/>
  <c r="AM457"/>
  <c r="AL457"/>
  <c r="AK457"/>
  <c r="AJ457"/>
  <c r="AI457"/>
  <c r="AH457"/>
  <c r="AG457"/>
  <c r="AM456"/>
  <c r="AL456"/>
  <c r="AK456"/>
  <c r="AJ456"/>
  <c r="AI456"/>
  <c r="AH456"/>
  <c r="AG456"/>
  <c r="BO456" s="1"/>
  <c r="AM455"/>
  <c r="AL455"/>
  <c r="AK455"/>
  <c r="AJ455"/>
  <c r="AI455"/>
  <c r="AH455"/>
  <c r="AG455"/>
  <c r="AM454"/>
  <c r="AL454"/>
  <c r="AK454"/>
  <c r="AJ454"/>
  <c r="AI454"/>
  <c r="AH454"/>
  <c r="AG454"/>
  <c r="BO454" s="1"/>
  <c r="AM453"/>
  <c r="AL453"/>
  <c r="AK453"/>
  <c r="AJ453"/>
  <c r="AI453"/>
  <c r="AH453"/>
  <c r="AG453"/>
  <c r="AM452"/>
  <c r="AL452"/>
  <c r="AK452"/>
  <c r="AJ452"/>
  <c r="AI452"/>
  <c r="AH452"/>
  <c r="AG452"/>
  <c r="BO452" s="1"/>
  <c r="AM451"/>
  <c r="AL451"/>
  <c r="AK451"/>
  <c r="AJ451"/>
  <c r="AI451"/>
  <c r="AH451"/>
  <c r="AG451"/>
  <c r="AM450"/>
  <c r="AL450"/>
  <c r="AK450"/>
  <c r="AJ450"/>
  <c r="AI450"/>
  <c r="AH450"/>
  <c r="AG450"/>
  <c r="BO450" s="1"/>
  <c r="AM449"/>
  <c r="AL449"/>
  <c r="AK449"/>
  <c r="AJ449"/>
  <c r="AI449"/>
  <c r="AH449"/>
  <c r="AG449"/>
  <c r="AM448"/>
  <c r="AL448"/>
  <c r="AK448"/>
  <c r="AJ448"/>
  <c r="AI448"/>
  <c r="AH448"/>
  <c r="AG448"/>
  <c r="BO448" s="1"/>
  <c r="AM447"/>
  <c r="AL447"/>
  <c r="AK447"/>
  <c r="AJ447"/>
  <c r="AI447"/>
  <c r="AH447"/>
  <c r="AG447"/>
  <c r="AM446"/>
  <c r="AL446"/>
  <c r="AK446"/>
  <c r="AJ446"/>
  <c r="AI446"/>
  <c r="AH446"/>
  <c r="AG446"/>
  <c r="BO446" s="1"/>
  <c r="AM445"/>
  <c r="AL445"/>
  <c r="AK445"/>
  <c r="AJ445"/>
  <c r="AI445"/>
  <c r="AH445"/>
  <c r="AG445"/>
  <c r="AM444"/>
  <c r="AL444"/>
  <c r="AK444"/>
  <c r="AJ444"/>
  <c r="AI444"/>
  <c r="AH444"/>
  <c r="AG444"/>
  <c r="BO444" s="1"/>
  <c r="AM443"/>
  <c r="AL443"/>
  <c r="AK443"/>
  <c r="AJ443"/>
  <c r="AI443"/>
  <c r="AH443"/>
  <c r="AG443"/>
  <c r="BO443" s="1"/>
  <c r="AM442"/>
  <c r="AL442"/>
  <c r="AK442"/>
  <c r="AJ442"/>
  <c r="AI442"/>
  <c r="AH442"/>
  <c r="AG442"/>
  <c r="BO442" s="1"/>
  <c r="AM441"/>
  <c r="AL441"/>
  <c r="AK441"/>
  <c r="AJ441"/>
  <c r="AI441"/>
  <c r="AH441"/>
  <c r="AG441"/>
  <c r="BO441" s="1"/>
  <c r="AM440"/>
  <c r="AL440"/>
  <c r="AK440"/>
  <c r="AJ440"/>
  <c r="AI440"/>
  <c r="AH440"/>
  <c r="AG440"/>
  <c r="BO440" s="1"/>
  <c r="AM439"/>
  <c r="AL439"/>
  <c r="AK439"/>
  <c r="AJ439"/>
  <c r="AI439"/>
  <c r="AH439"/>
  <c r="AG439"/>
  <c r="BO439" s="1"/>
  <c r="AM438"/>
  <c r="AL438"/>
  <c r="AK438"/>
  <c r="AJ438"/>
  <c r="AI438"/>
  <c r="AH438"/>
  <c r="AG438"/>
  <c r="BO438" s="1"/>
  <c r="AM437"/>
  <c r="AL437"/>
  <c r="AK437"/>
  <c r="AJ437"/>
  <c r="AI437"/>
  <c r="AH437"/>
  <c r="AG437"/>
  <c r="BO437" s="1"/>
  <c r="AM436"/>
  <c r="AL436"/>
  <c r="AK436"/>
  <c r="AJ436"/>
  <c r="AI436"/>
  <c r="AH436"/>
  <c r="AG436"/>
  <c r="BO436" s="1"/>
  <c r="AM435"/>
  <c r="AL435"/>
  <c r="AK435"/>
  <c r="AJ435"/>
  <c r="AI435"/>
  <c r="AH435"/>
  <c r="AG435"/>
  <c r="BO435" s="1"/>
  <c r="AM434"/>
  <c r="AL434"/>
  <c r="AK434"/>
  <c r="AJ434"/>
  <c r="AI434"/>
  <c r="AH434"/>
  <c r="AG434"/>
  <c r="BO434" s="1"/>
  <c r="AG405"/>
  <c r="AH405"/>
  <c r="AI405"/>
  <c r="AJ405"/>
  <c r="AK405"/>
  <c r="AL405"/>
  <c r="AM405"/>
  <c r="AG406"/>
  <c r="AH406"/>
  <c r="AI406"/>
  <c r="AJ406"/>
  <c r="AK406"/>
  <c r="AL406"/>
  <c r="AM406"/>
  <c r="AG407"/>
  <c r="AH407"/>
  <c r="AI407"/>
  <c r="AJ407"/>
  <c r="AK407"/>
  <c r="AL407"/>
  <c r="AM407"/>
  <c r="AG408"/>
  <c r="AH408"/>
  <c r="AI408"/>
  <c r="AJ408"/>
  <c r="AK408"/>
  <c r="AL408"/>
  <c r="AM408"/>
  <c r="AG409"/>
  <c r="AH409"/>
  <c r="AI409"/>
  <c r="AJ409"/>
  <c r="AK409"/>
  <c r="AL409"/>
  <c r="AM409"/>
  <c r="AG410"/>
  <c r="AH410"/>
  <c r="AI410"/>
  <c r="AJ410"/>
  <c r="AK410"/>
  <c r="AL410"/>
  <c r="AM410"/>
  <c r="AG411"/>
  <c r="AH411"/>
  <c r="AI411"/>
  <c r="AJ411"/>
  <c r="AK411"/>
  <c r="AL411"/>
  <c r="AM411"/>
  <c r="AG412"/>
  <c r="AH412"/>
  <c r="AI412"/>
  <c r="AJ412"/>
  <c r="AK412"/>
  <c r="AL412"/>
  <c r="AM412"/>
  <c r="AG413"/>
  <c r="AH413"/>
  <c r="AI413"/>
  <c r="AJ413"/>
  <c r="AK413"/>
  <c r="AL413"/>
  <c r="AM413"/>
  <c r="AG414"/>
  <c r="AH414"/>
  <c r="AI414"/>
  <c r="AJ414"/>
  <c r="AK414"/>
  <c r="AL414"/>
  <c r="AM414"/>
  <c r="AG415"/>
  <c r="AH415"/>
  <c r="AI415"/>
  <c r="AJ415"/>
  <c r="AK415"/>
  <c r="AL415"/>
  <c r="AM415"/>
  <c r="AG416"/>
  <c r="AH416"/>
  <c r="AI416"/>
  <c r="AJ416"/>
  <c r="AK416"/>
  <c r="AL416"/>
  <c r="AM416"/>
  <c r="AG417"/>
  <c r="AH417"/>
  <c r="AI417"/>
  <c r="AJ417"/>
  <c r="AK417"/>
  <c r="AL417"/>
  <c r="AM417"/>
  <c r="AG418"/>
  <c r="AH418"/>
  <c r="AI418"/>
  <c r="AJ418"/>
  <c r="AK418"/>
  <c r="AL418"/>
  <c r="AM418"/>
  <c r="AG419"/>
  <c r="AH419"/>
  <c r="AI419"/>
  <c r="AJ419"/>
  <c r="AK419"/>
  <c r="AL419"/>
  <c r="AM419"/>
  <c r="AG420"/>
  <c r="AH420"/>
  <c r="AI420"/>
  <c r="AJ420"/>
  <c r="AK420"/>
  <c r="AL420"/>
  <c r="AM420"/>
  <c r="AG421"/>
  <c r="AH421"/>
  <c r="AI421"/>
  <c r="AJ421"/>
  <c r="AK421"/>
  <c r="AL421"/>
  <c r="AM421"/>
  <c r="AG422"/>
  <c r="AH422"/>
  <c r="AI422"/>
  <c r="AJ422"/>
  <c r="AK422"/>
  <c r="AL422"/>
  <c r="AM422"/>
  <c r="AG423"/>
  <c r="AH423"/>
  <c r="AI423"/>
  <c r="AJ423"/>
  <c r="AK423"/>
  <c r="AL423"/>
  <c r="AM423"/>
  <c r="AG424"/>
  <c r="AH424"/>
  <c r="AI424"/>
  <c r="AJ424"/>
  <c r="AK424"/>
  <c r="AL424"/>
  <c r="AM424"/>
  <c r="AG425"/>
  <c r="AH425"/>
  <c r="AI425"/>
  <c r="AJ425"/>
  <c r="AK425"/>
  <c r="AL425"/>
  <c r="AM425"/>
  <c r="AG426"/>
  <c r="AH426"/>
  <c r="AI426"/>
  <c r="AJ426"/>
  <c r="AK426"/>
  <c r="AL426"/>
  <c r="AM426"/>
  <c r="AG427"/>
  <c r="AH427"/>
  <c r="AI427"/>
  <c r="AJ427"/>
  <c r="AK427"/>
  <c r="AL427"/>
  <c r="AM427"/>
  <c r="AG428"/>
  <c r="AH428"/>
  <c r="AI428"/>
  <c r="AJ428"/>
  <c r="AK428"/>
  <c r="AL428"/>
  <c r="AM428"/>
  <c r="AG429"/>
  <c r="AH429"/>
  <c r="AI429"/>
  <c r="AJ429"/>
  <c r="AK429"/>
  <c r="AL429"/>
  <c r="AM429"/>
  <c r="AG430"/>
  <c r="AH430"/>
  <c r="AI430"/>
  <c r="AJ430"/>
  <c r="AK430"/>
  <c r="AL430"/>
  <c r="AM430"/>
  <c r="AG431"/>
  <c r="AH431"/>
  <c r="AI431"/>
  <c r="AJ431"/>
  <c r="AK431"/>
  <c r="AL431"/>
  <c r="AM431"/>
  <c r="AG432"/>
  <c r="AH432"/>
  <c r="AI432"/>
  <c r="AJ432"/>
  <c r="AK432"/>
  <c r="AL432"/>
  <c r="AM432"/>
  <c r="AG433"/>
  <c r="AH433"/>
  <c r="AI433"/>
  <c r="AJ433"/>
  <c r="AK433"/>
  <c r="AL433"/>
  <c r="AM433"/>
  <c r="AH404"/>
  <c r="AI404"/>
  <c r="AJ404"/>
  <c r="AK404"/>
  <c r="AL404"/>
  <c r="AM404"/>
  <c r="AG404"/>
  <c r="AE733"/>
  <c r="AD733"/>
  <c r="AC733"/>
  <c r="AB733"/>
  <c r="AA733"/>
  <c r="Z733"/>
  <c r="Y733"/>
  <c r="BN733" s="1"/>
  <c r="AE732"/>
  <c r="AD732"/>
  <c r="AC732"/>
  <c r="AB732"/>
  <c r="AA732"/>
  <c r="Z732"/>
  <c r="Y732"/>
  <c r="BN732" s="1"/>
  <c r="AE731"/>
  <c r="AD731"/>
  <c r="AC731"/>
  <c r="AB731"/>
  <c r="AA731"/>
  <c r="Z731"/>
  <c r="Y731"/>
  <c r="BN731" s="1"/>
  <c r="AE730"/>
  <c r="AD730"/>
  <c r="AC730"/>
  <c r="AB730"/>
  <c r="AA730"/>
  <c r="Z730"/>
  <c r="Y730"/>
  <c r="BN730" s="1"/>
  <c r="AE729"/>
  <c r="AD729"/>
  <c r="AC729"/>
  <c r="AB729"/>
  <c r="AA729"/>
  <c r="Z729"/>
  <c r="Y729"/>
  <c r="BN729" s="1"/>
  <c r="AE728"/>
  <c r="AD728"/>
  <c r="AC728"/>
  <c r="AB728"/>
  <c r="AA728"/>
  <c r="Z728"/>
  <c r="Y728"/>
  <c r="BN728" s="1"/>
  <c r="AE727"/>
  <c r="AD727"/>
  <c r="AC727"/>
  <c r="AB727"/>
  <c r="AA727"/>
  <c r="Z727"/>
  <c r="Y727"/>
  <c r="BN727" s="1"/>
  <c r="AE726"/>
  <c r="AD726"/>
  <c r="AC726"/>
  <c r="AB726"/>
  <c r="AA726"/>
  <c r="Z726"/>
  <c r="Y726"/>
  <c r="BN726" s="1"/>
  <c r="AE725"/>
  <c r="AD725"/>
  <c r="AC725"/>
  <c r="AB725"/>
  <c r="AA725"/>
  <c r="Z725"/>
  <c r="Y725"/>
  <c r="BN725" s="1"/>
  <c r="AE724"/>
  <c r="AD724"/>
  <c r="AC724"/>
  <c r="AB724"/>
  <c r="AA724"/>
  <c r="Z724"/>
  <c r="Y724"/>
  <c r="BN724" s="1"/>
  <c r="AE723"/>
  <c r="AD723"/>
  <c r="AC723"/>
  <c r="AB723"/>
  <c r="AA723"/>
  <c r="Z723"/>
  <c r="Y723"/>
  <c r="BN723" s="1"/>
  <c r="AE722"/>
  <c r="AD722"/>
  <c r="AC722"/>
  <c r="AB722"/>
  <c r="AA722"/>
  <c r="Z722"/>
  <c r="Y722"/>
  <c r="BN722" s="1"/>
  <c r="AE721"/>
  <c r="AD721"/>
  <c r="AC721"/>
  <c r="AB721"/>
  <c r="AA721"/>
  <c r="Z721"/>
  <c r="Y721"/>
  <c r="BN721" s="1"/>
  <c r="AE720"/>
  <c r="AD720"/>
  <c r="AC720"/>
  <c r="AB720"/>
  <c r="AA720"/>
  <c r="Z720"/>
  <c r="Y720"/>
  <c r="BN720" s="1"/>
  <c r="AE719"/>
  <c r="AD719"/>
  <c r="AC719"/>
  <c r="AB719"/>
  <c r="AA719"/>
  <c r="Z719"/>
  <c r="Y719"/>
  <c r="BN719" s="1"/>
  <c r="AE718"/>
  <c r="AD718"/>
  <c r="AC718"/>
  <c r="AB718"/>
  <c r="AA718"/>
  <c r="Z718"/>
  <c r="Y718"/>
  <c r="BN718" s="1"/>
  <c r="AE717"/>
  <c r="AD717"/>
  <c r="AC717"/>
  <c r="AB717"/>
  <c r="AA717"/>
  <c r="Z717"/>
  <c r="Y717"/>
  <c r="BN717" s="1"/>
  <c r="AE716"/>
  <c r="AD716"/>
  <c r="AC716"/>
  <c r="AB716"/>
  <c r="AA716"/>
  <c r="Z716"/>
  <c r="Y716"/>
  <c r="BN716" s="1"/>
  <c r="AE715"/>
  <c r="AD715"/>
  <c r="AC715"/>
  <c r="AB715"/>
  <c r="AA715"/>
  <c r="Z715"/>
  <c r="Y715"/>
  <c r="BN715" s="1"/>
  <c r="AE714"/>
  <c r="AD714"/>
  <c r="AC714"/>
  <c r="AB714"/>
  <c r="AA714"/>
  <c r="Z714"/>
  <c r="Y714"/>
  <c r="BN714" s="1"/>
  <c r="AE713"/>
  <c r="AD713"/>
  <c r="AC713"/>
  <c r="AB713"/>
  <c r="AA713"/>
  <c r="Z713"/>
  <c r="Y713"/>
  <c r="BN713" s="1"/>
  <c r="AE712"/>
  <c r="AD712"/>
  <c r="AC712"/>
  <c r="AB712"/>
  <c r="AA712"/>
  <c r="Z712"/>
  <c r="Y712"/>
  <c r="BN712" s="1"/>
  <c r="AE711"/>
  <c r="AD711"/>
  <c r="AC711"/>
  <c r="AB711"/>
  <c r="AA711"/>
  <c r="Z711"/>
  <c r="Y711"/>
  <c r="BN711" s="1"/>
  <c r="AE710"/>
  <c r="AD710"/>
  <c r="AC710"/>
  <c r="AB710"/>
  <c r="AA710"/>
  <c r="Z710"/>
  <c r="Y710"/>
  <c r="BN710" s="1"/>
  <c r="AE709"/>
  <c r="AD709"/>
  <c r="AC709"/>
  <c r="AB709"/>
  <c r="AA709"/>
  <c r="Z709"/>
  <c r="Y709"/>
  <c r="BN709" s="1"/>
  <c r="AE708"/>
  <c r="AD708"/>
  <c r="AC708"/>
  <c r="AB708"/>
  <c r="AA708"/>
  <c r="Z708"/>
  <c r="Y708"/>
  <c r="BN708" s="1"/>
  <c r="AE707"/>
  <c r="AD707"/>
  <c r="AC707"/>
  <c r="AB707"/>
  <c r="AA707"/>
  <c r="Z707"/>
  <c r="Y707"/>
  <c r="BN707" s="1"/>
  <c r="AE706"/>
  <c r="AD706"/>
  <c r="AC706"/>
  <c r="AB706"/>
  <c r="AA706"/>
  <c r="Z706"/>
  <c r="Y706"/>
  <c r="BN706" s="1"/>
  <c r="AE705"/>
  <c r="AD705"/>
  <c r="AC705"/>
  <c r="AB705"/>
  <c r="AA705"/>
  <c r="Z705"/>
  <c r="Y705"/>
  <c r="BN705" s="1"/>
  <c r="AE704"/>
  <c r="AD704"/>
  <c r="AC704"/>
  <c r="AB704"/>
  <c r="AA704"/>
  <c r="Z704"/>
  <c r="Y704"/>
  <c r="BN704" s="1"/>
  <c r="AE703"/>
  <c r="AD703"/>
  <c r="AC703"/>
  <c r="AB703"/>
  <c r="AA703"/>
  <c r="Z703"/>
  <c r="Y703"/>
  <c r="BN703" s="1"/>
  <c r="AE702"/>
  <c r="AD702"/>
  <c r="AC702"/>
  <c r="AB702"/>
  <c r="AA702"/>
  <c r="Z702"/>
  <c r="Y702"/>
  <c r="BN702" s="1"/>
  <c r="AE701"/>
  <c r="AD701"/>
  <c r="AC701"/>
  <c r="AB701"/>
  <c r="AA701"/>
  <c r="Z701"/>
  <c r="Y701"/>
  <c r="BN701" s="1"/>
  <c r="AE700"/>
  <c r="AD700"/>
  <c r="AC700"/>
  <c r="AB700"/>
  <c r="AA700"/>
  <c r="Z700"/>
  <c r="Y700"/>
  <c r="BN700" s="1"/>
  <c r="AE699"/>
  <c r="AD699"/>
  <c r="AC699"/>
  <c r="AB699"/>
  <c r="AA699"/>
  <c r="Z699"/>
  <c r="Y699"/>
  <c r="BN699" s="1"/>
  <c r="AE698"/>
  <c r="AD698"/>
  <c r="AC698"/>
  <c r="AB698"/>
  <c r="AA698"/>
  <c r="Z698"/>
  <c r="Y698"/>
  <c r="BN698" s="1"/>
  <c r="AE697"/>
  <c r="AD697"/>
  <c r="AC697"/>
  <c r="AB697"/>
  <c r="AA697"/>
  <c r="Z697"/>
  <c r="Y697"/>
  <c r="BN697" s="1"/>
  <c r="AE696"/>
  <c r="AD696"/>
  <c r="AC696"/>
  <c r="AB696"/>
  <c r="AA696"/>
  <c r="Z696"/>
  <c r="Y696"/>
  <c r="BN696" s="1"/>
  <c r="AE695"/>
  <c r="AD695"/>
  <c r="AC695"/>
  <c r="AB695"/>
  <c r="AA695"/>
  <c r="Z695"/>
  <c r="Y695"/>
  <c r="BN695" s="1"/>
  <c r="AE694"/>
  <c r="AD694"/>
  <c r="AC694"/>
  <c r="AB694"/>
  <c r="AA694"/>
  <c r="Z694"/>
  <c r="Y694"/>
  <c r="BN694" s="1"/>
  <c r="AE693"/>
  <c r="AD693"/>
  <c r="AC693"/>
  <c r="AB693"/>
  <c r="AA693"/>
  <c r="Z693"/>
  <c r="Y693"/>
  <c r="BN693" s="1"/>
  <c r="AE692"/>
  <c r="AD692"/>
  <c r="AC692"/>
  <c r="AB692"/>
  <c r="AA692"/>
  <c r="Z692"/>
  <c r="Y692"/>
  <c r="BN692" s="1"/>
  <c r="AE691"/>
  <c r="AD691"/>
  <c r="AC691"/>
  <c r="AB691"/>
  <c r="AA691"/>
  <c r="Z691"/>
  <c r="Y691"/>
  <c r="BN691" s="1"/>
  <c r="AE690"/>
  <c r="AD690"/>
  <c r="AC690"/>
  <c r="AB690"/>
  <c r="AA690"/>
  <c r="Z690"/>
  <c r="Y690"/>
  <c r="BN690" s="1"/>
  <c r="AE689"/>
  <c r="AD689"/>
  <c r="AC689"/>
  <c r="AB689"/>
  <c r="AA689"/>
  <c r="Z689"/>
  <c r="Y689"/>
  <c r="BN689" s="1"/>
  <c r="AE688"/>
  <c r="AD688"/>
  <c r="AC688"/>
  <c r="AB688"/>
  <c r="AA688"/>
  <c r="Z688"/>
  <c r="Y688"/>
  <c r="BN688" s="1"/>
  <c r="AE687"/>
  <c r="AD687"/>
  <c r="AC687"/>
  <c r="AB687"/>
  <c r="AA687"/>
  <c r="Z687"/>
  <c r="Y687"/>
  <c r="BN687" s="1"/>
  <c r="AE686"/>
  <c r="AD686"/>
  <c r="AC686"/>
  <c r="AB686"/>
  <c r="AA686"/>
  <c r="Z686"/>
  <c r="Y686"/>
  <c r="BN686" s="1"/>
  <c r="AE685"/>
  <c r="AD685"/>
  <c r="AC685"/>
  <c r="AB685"/>
  <c r="AA685"/>
  <c r="Z685"/>
  <c r="Y685"/>
  <c r="AE684"/>
  <c r="AD684"/>
  <c r="AC684"/>
  <c r="AB684"/>
  <c r="AA684"/>
  <c r="Z684"/>
  <c r="Y684"/>
  <c r="BN684" s="1"/>
  <c r="AE683"/>
  <c r="AD683"/>
  <c r="AC683"/>
  <c r="AB683"/>
  <c r="AA683"/>
  <c r="Z683"/>
  <c r="Y683"/>
  <c r="BN683" s="1"/>
  <c r="AE682"/>
  <c r="AD682"/>
  <c r="AC682"/>
  <c r="AB682"/>
  <c r="AA682"/>
  <c r="Z682"/>
  <c r="Y682"/>
  <c r="AE681"/>
  <c r="AD681"/>
  <c r="AC681"/>
  <c r="AB681"/>
  <c r="AA681"/>
  <c r="Z681"/>
  <c r="Y681"/>
  <c r="BN681" s="1"/>
  <c r="AE680"/>
  <c r="AD680"/>
  <c r="AC680"/>
  <c r="AB680"/>
  <c r="AA680"/>
  <c r="Z680"/>
  <c r="Y680"/>
  <c r="AE679"/>
  <c r="AD679"/>
  <c r="AC679"/>
  <c r="AB679"/>
  <c r="AA679"/>
  <c r="Z679"/>
  <c r="Y679"/>
  <c r="BN679" s="1"/>
  <c r="AE678"/>
  <c r="AD678"/>
  <c r="AC678"/>
  <c r="AB678"/>
  <c r="AA678"/>
  <c r="Z678"/>
  <c r="Y678"/>
  <c r="AE677"/>
  <c r="AD677"/>
  <c r="AC677"/>
  <c r="AB677"/>
  <c r="AA677"/>
  <c r="Z677"/>
  <c r="Y677"/>
  <c r="AE676"/>
  <c r="AD676"/>
  <c r="AC676"/>
  <c r="AB676"/>
  <c r="AA676"/>
  <c r="Z676"/>
  <c r="Y676"/>
  <c r="AE675"/>
  <c r="AD675"/>
  <c r="AC675"/>
  <c r="AB675"/>
  <c r="AA675"/>
  <c r="Z675"/>
  <c r="Y675"/>
  <c r="AE674"/>
  <c r="AD674"/>
  <c r="AC674"/>
  <c r="AB674"/>
  <c r="AA674"/>
  <c r="Z674"/>
  <c r="Y674"/>
  <c r="AE673"/>
  <c r="AD673"/>
  <c r="AC673"/>
  <c r="AB673"/>
  <c r="AA673"/>
  <c r="Z673"/>
  <c r="Y673"/>
  <c r="BN673" s="1"/>
  <c r="AE672"/>
  <c r="AD672"/>
  <c r="AC672"/>
  <c r="AB672"/>
  <c r="AA672"/>
  <c r="Z672"/>
  <c r="Y672"/>
  <c r="BN672" s="1"/>
  <c r="AE671"/>
  <c r="AD671"/>
  <c r="AC671"/>
  <c r="AB671"/>
  <c r="AA671"/>
  <c r="Z671"/>
  <c r="Y671"/>
  <c r="BN671" s="1"/>
  <c r="AE670"/>
  <c r="AD670"/>
  <c r="AC670"/>
  <c r="AB670"/>
  <c r="AA670"/>
  <c r="Z670"/>
  <c r="Y670"/>
  <c r="BN670" s="1"/>
  <c r="AE669"/>
  <c r="AD669"/>
  <c r="AC669"/>
  <c r="AB669"/>
  <c r="AA669"/>
  <c r="Z669"/>
  <c r="Y669"/>
  <c r="BN669" s="1"/>
  <c r="AE668"/>
  <c r="AD668"/>
  <c r="AC668"/>
  <c r="AB668"/>
  <c r="AA668"/>
  <c r="Z668"/>
  <c r="Y668"/>
  <c r="BN668" s="1"/>
  <c r="AE667"/>
  <c r="AD667"/>
  <c r="AC667"/>
  <c r="AB667"/>
  <c r="AA667"/>
  <c r="Z667"/>
  <c r="Y667"/>
  <c r="BN667" s="1"/>
  <c r="AE666"/>
  <c r="AD666"/>
  <c r="AC666"/>
  <c r="AB666"/>
  <c r="AA666"/>
  <c r="Z666"/>
  <c r="Y666"/>
  <c r="BN666" s="1"/>
  <c r="AE665"/>
  <c r="AD665"/>
  <c r="AC665"/>
  <c r="AB665"/>
  <c r="AA665"/>
  <c r="Z665"/>
  <c r="Y665"/>
  <c r="BN665" s="1"/>
  <c r="AE664"/>
  <c r="AD664"/>
  <c r="AC664"/>
  <c r="AB664"/>
  <c r="AA664"/>
  <c r="Z664"/>
  <c r="Y664"/>
  <c r="BN664" s="1"/>
  <c r="AE663"/>
  <c r="AD663"/>
  <c r="AC663"/>
  <c r="AB663"/>
  <c r="AA663"/>
  <c r="Z663"/>
  <c r="Y663"/>
  <c r="BN663" s="1"/>
  <c r="AE662"/>
  <c r="AD662"/>
  <c r="AC662"/>
  <c r="AB662"/>
  <c r="AA662"/>
  <c r="Z662"/>
  <c r="Y662"/>
  <c r="BN662" s="1"/>
  <c r="AE661"/>
  <c r="AD661"/>
  <c r="AC661"/>
  <c r="AB661"/>
  <c r="AA661"/>
  <c r="Z661"/>
  <c r="Y661"/>
  <c r="BN661" s="1"/>
  <c r="AE660"/>
  <c r="AD660"/>
  <c r="AC660"/>
  <c r="AB660"/>
  <c r="AA660"/>
  <c r="Z660"/>
  <c r="Y660"/>
  <c r="BN660" s="1"/>
  <c r="AE659"/>
  <c r="AD659"/>
  <c r="AC659"/>
  <c r="AB659"/>
  <c r="AA659"/>
  <c r="Z659"/>
  <c r="Y659"/>
  <c r="BN659" s="1"/>
  <c r="AE658"/>
  <c r="AD658"/>
  <c r="AC658"/>
  <c r="AB658"/>
  <c r="AA658"/>
  <c r="Z658"/>
  <c r="Y658"/>
  <c r="BN658" s="1"/>
  <c r="AE657"/>
  <c r="AD657"/>
  <c r="AC657"/>
  <c r="AB657"/>
  <c r="AA657"/>
  <c r="Z657"/>
  <c r="Y657"/>
  <c r="BN657" s="1"/>
  <c r="AE656"/>
  <c r="AD656"/>
  <c r="AC656"/>
  <c r="AB656"/>
  <c r="AA656"/>
  <c r="Z656"/>
  <c r="Y656"/>
  <c r="BN656" s="1"/>
  <c r="AE655"/>
  <c r="AD655"/>
  <c r="AC655"/>
  <c r="AB655"/>
  <c r="AA655"/>
  <c r="Z655"/>
  <c r="Y655"/>
  <c r="BN655" s="1"/>
  <c r="AE654"/>
  <c r="AD654"/>
  <c r="AC654"/>
  <c r="AB654"/>
  <c r="AA654"/>
  <c r="Z654"/>
  <c r="Y654"/>
  <c r="BN654" s="1"/>
  <c r="AE653"/>
  <c r="AD653"/>
  <c r="AC653"/>
  <c r="AB653"/>
  <c r="AA653"/>
  <c r="Z653"/>
  <c r="Y653"/>
  <c r="BN653" s="1"/>
  <c r="AE652"/>
  <c r="AD652"/>
  <c r="AC652"/>
  <c r="AB652"/>
  <c r="AA652"/>
  <c r="Z652"/>
  <c r="Y652"/>
  <c r="BN652" s="1"/>
  <c r="AE651"/>
  <c r="AD651"/>
  <c r="AC651"/>
  <c r="AB651"/>
  <c r="AA651"/>
  <c r="Z651"/>
  <c r="Y651"/>
  <c r="BN651" s="1"/>
  <c r="AE650"/>
  <c r="AD650"/>
  <c r="AC650"/>
  <c r="AB650"/>
  <c r="AA650"/>
  <c r="Z650"/>
  <c r="Y650"/>
  <c r="BN650" s="1"/>
  <c r="AE649"/>
  <c r="AD649"/>
  <c r="AC649"/>
  <c r="AB649"/>
  <c r="AA649"/>
  <c r="Z649"/>
  <c r="Y649"/>
  <c r="BN649" s="1"/>
  <c r="AE648"/>
  <c r="AD648"/>
  <c r="AC648"/>
  <c r="AB648"/>
  <c r="AA648"/>
  <c r="Z648"/>
  <c r="Y648"/>
  <c r="BN648" s="1"/>
  <c r="AE647"/>
  <c r="AD647"/>
  <c r="AC647"/>
  <c r="AB647"/>
  <c r="AA647"/>
  <c r="Z647"/>
  <c r="Y647"/>
  <c r="BN647" s="1"/>
  <c r="AE646"/>
  <c r="AD646"/>
  <c r="AC646"/>
  <c r="AB646"/>
  <c r="AA646"/>
  <c r="Z646"/>
  <c r="Y646"/>
  <c r="BN646" s="1"/>
  <c r="AE645"/>
  <c r="AD645"/>
  <c r="AC645"/>
  <c r="AB645"/>
  <c r="AA645"/>
  <c r="Z645"/>
  <c r="Y645"/>
  <c r="BN645" s="1"/>
  <c r="AE644"/>
  <c r="AD644"/>
  <c r="AC644"/>
  <c r="AB644"/>
  <c r="AA644"/>
  <c r="Z644"/>
  <c r="Y644"/>
  <c r="BN644" s="1"/>
  <c r="AE643"/>
  <c r="AD643"/>
  <c r="AC643"/>
  <c r="AB643"/>
  <c r="AA643"/>
  <c r="Z643"/>
  <c r="Y643"/>
  <c r="BN643" s="1"/>
  <c r="AE642"/>
  <c r="AD642"/>
  <c r="AC642"/>
  <c r="AB642"/>
  <c r="AA642"/>
  <c r="Z642"/>
  <c r="Y642"/>
  <c r="BN642" s="1"/>
  <c r="AE641"/>
  <c r="AD641"/>
  <c r="AC641"/>
  <c r="AB641"/>
  <c r="AA641"/>
  <c r="Z641"/>
  <c r="Y641"/>
  <c r="BN641" s="1"/>
  <c r="AE640"/>
  <c r="AD640"/>
  <c r="AC640"/>
  <c r="AB640"/>
  <c r="AA640"/>
  <c r="Z640"/>
  <c r="Y640"/>
  <c r="BN640" s="1"/>
  <c r="AE639"/>
  <c r="AD639"/>
  <c r="AC639"/>
  <c r="AB639"/>
  <c r="AA639"/>
  <c r="Z639"/>
  <c r="Y639"/>
  <c r="BN639" s="1"/>
  <c r="AE638"/>
  <c r="AD638"/>
  <c r="AC638"/>
  <c r="AB638"/>
  <c r="AA638"/>
  <c r="Z638"/>
  <c r="Y638"/>
  <c r="BN638" s="1"/>
  <c r="AE637"/>
  <c r="AD637"/>
  <c r="AC637"/>
  <c r="AB637"/>
  <c r="AA637"/>
  <c r="Z637"/>
  <c r="Y637"/>
  <c r="BN637" s="1"/>
  <c r="AE636"/>
  <c r="AD636"/>
  <c r="AC636"/>
  <c r="AB636"/>
  <c r="AA636"/>
  <c r="Z636"/>
  <c r="Y636"/>
  <c r="BN636" s="1"/>
  <c r="AE635"/>
  <c r="AD635"/>
  <c r="AC635"/>
  <c r="AB635"/>
  <c r="AA635"/>
  <c r="Z635"/>
  <c r="Y635"/>
  <c r="BN635" s="1"/>
  <c r="AE634"/>
  <c r="AD634"/>
  <c r="AC634"/>
  <c r="AB634"/>
  <c r="AA634"/>
  <c r="Z634"/>
  <c r="Y634"/>
  <c r="BN634" s="1"/>
  <c r="AE633"/>
  <c r="AD633"/>
  <c r="AC633"/>
  <c r="AB633"/>
  <c r="AA633"/>
  <c r="Z633"/>
  <c r="Y633"/>
  <c r="BN633" s="1"/>
  <c r="AE632"/>
  <c r="AD632"/>
  <c r="AC632"/>
  <c r="AB632"/>
  <c r="AA632"/>
  <c r="Z632"/>
  <c r="Y632"/>
  <c r="BN632" s="1"/>
  <c r="AE631"/>
  <c r="AD631"/>
  <c r="AC631"/>
  <c r="AB631"/>
  <c r="AA631"/>
  <c r="Z631"/>
  <c r="Y631"/>
  <c r="BN631" s="1"/>
  <c r="AE630"/>
  <c r="AD630"/>
  <c r="AC630"/>
  <c r="AB630"/>
  <c r="AA630"/>
  <c r="Z630"/>
  <c r="Y630"/>
  <c r="BN630" s="1"/>
  <c r="AE629"/>
  <c r="AD629"/>
  <c r="AC629"/>
  <c r="AB629"/>
  <c r="AA629"/>
  <c r="Z629"/>
  <c r="Y629"/>
  <c r="BN629" s="1"/>
  <c r="AE628"/>
  <c r="AD628"/>
  <c r="AC628"/>
  <c r="AB628"/>
  <c r="AA628"/>
  <c r="Z628"/>
  <c r="Y628"/>
  <c r="BN628" s="1"/>
  <c r="AE627"/>
  <c r="AD627"/>
  <c r="AC627"/>
  <c r="AB627"/>
  <c r="AA627"/>
  <c r="Z627"/>
  <c r="Y627"/>
  <c r="BN627" s="1"/>
  <c r="AE626"/>
  <c r="AD626"/>
  <c r="AC626"/>
  <c r="AB626"/>
  <c r="AA626"/>
  <c r="Z626"/>
  <c r="Y626"/>
  <c r="BN626" s="1"/>
  <c r="AE625"/>
  <c r="AD625"/>
  <c r="AC625"/>
  <c r="AB625"/>
  <c r="AA625"/>
  <c r="Z625"/>
  <c r="Y625"/>
  <c r="BN625" s="1"/>
  <c r="AE624"/>
  <c r="AD624"/>
  <c r="AC624"/>
  <c r="AB624"/>
  <c r="AA624"/>
  <c r="Z624"/>
  <c r="Y624"/>
  <c r="BN624" s="1"/>
  <c r="AE623"/>
  <c r="AD623"/>
  <c r="AC623"/>
  <c r="AB623"/>
  <c r="AA623"/>
  <c r="Z623"/>
  <c r="Y623"/>
  <c r="BN623" s="1"/>
  <c r="AE622"/>
  <c r="AD622"/>
  <c r="AC622"/>
  <c r="AB622"/>
  <c r="AA622"/>
  <c r="Z622"/>
  <c r="Y622"/>
  <c r="BN622" s="1"/>
  <c r="AE621"/>
  <c r="AD621"/>
  <c r="AC621"/>
  <c r="AB621"/>
  <c r="AA621"/>
  <c r="Z621"/>
  <c r="Y621"/>
  <c r="BN621" s="1"/>
  <c r="AE620"/>
  <c r="AD620"/>
  <c r="AC620"/>
  <c r="AB620"/>
  <c r="AA620"/>
  <c r="Z620"/>
  <c r="Y620"/>
  <c r="BN620" s="1"/>
  <c r="AE619"/>
  <c r="AD619"/>
  <c r="AC619"/>
  <c r="AB619"/>
  <c r="AA619"/>
  <c r="Z619"/>
  <c r="Y619"/>
  <c r="BN619" s="1"/>
  <c r="AE618"/>
  <c r="AD618"/>
  <c r="AC618"/>
  <c r="AB618"/>
  <c r="AA618"/>
  <c r="Z618"/>
  <c r="Y618"/>
  <c r="BN618" s="1"/>
  <c r="AE617"/>
  <c r="AD617"/>
  <c r="AC617"/>
  <c r="AB617"/>
  <c r="AA617"/>
  <c r="Z617"/>
  <c r="Y617"/>
  <c r="BN617" s="1"/>
  <c r="AE616"/>
  <c r="AD616"/>
  <c r="AC616"/>
  <c r="AB616"/>
  <c r="AA616"/>
  <c r="Z616"/>
  <c r="Y616"/>
  <c r="BN616" s="1"/>
  <c r="AE615"/>
  <c r="AD615"/>
  <c r="AC615"/>
  <c r="AB615"/>
  <c r="AA615"/>
  <c r="Z615"/>
  <c r="Y615"/>
  <c r="BN615" s="1"/>
  <c r="AE614"/>
  <c r="AD614"/>
  <c r="AC614"/>
  <c r="AB614"/>
  <c r="AA614"/>
  <c r="Z614"/>
  <c r="Y614"/>
  <c r="BN614" s="1"/>
  <c r="AE613"/>
  <c r="AD613"/>
  <c r="AC613"/>
  <c r="AB613"/>
  <c r="AA613"/>
  <c r="Z613"/>
  <c r="Y613"/>
  <c r="AE612"/>
  <c r="AD612"/>
  <c r="AC612"/>
  <c r="AB612"/>
  <c r="AA612"/>
  <c r="Z612"/>
  <c r="Y612"/>
  <c r="AE611"/>
  <c r="AD611"/>
  <c r="AC611"/>
  <c r="AB611"/>
  <c r="AA611"/>
  <c r="Z611"/>
  <c r="Y611"/>
  <c r="AE610"/>
  <c r="AD610"/>
  <c r="AC610"/>
  <c r="AB610"/>
  <c r="AA610"/>
  <c r="Z610"/>
  <c r="Y610"/>
  <c r="AE609"/>
  <c r="AD609"/>
  <c r="AC609"/>
  <c r="AB609"/>
  <c r="AA609"/>
  <c r="Z609"/>
  <c r="Y609"/>
  <c r="BN609" s="1"/>
  <c r="AE608"/>
  <c r="AD608"/>
  <c r="AC608"/>
  <c r="AB608"/>
  <c r="AA608"/>
  <c r="Z608"/>
  <c r="Y608"/>
  <c r="AE607"/>
  <c r="AD607"/>
  <c r="AC607"/>
  <c r="AB607"/>
  <c r="AA607"/>
  <c r="Z607"/>
  <c r="Y607"/>
  <c r="BN607" s="1"/>
  <c r="AE606"/>
  <c r="AD606"/>
  <c r="AC606"/>
  <c r="AB606"/>
  <c r="AA606"/>
  <c r="Z606"/>
  <c r="Y606"/>
  <c r="AE605"/>
  <c r="AD605"/>
  <c r="AC605"/>
  <c r="AB605"/>
  <c r="AA605"/>
  <c r="Z605"/>
  <c r="Y605"/>
  <c r="BN605" s="1"/>
  <c r="AE604"/>
  <c r="AD604"/>
  <c r="AC604"/>
  <c r="AB604"/>
  <c r="AA604"/>
  <c r="Z604"/>
  <c r="Y604"/>
  <c r="AE603"/>
  <c r="AD603"/>
  <c r="AC603"/>
  <c r="AB603"/>
  <c r="AA603"/>
  <c r="Z603"/>
  <c r="Y603"/>
  <c r="BN603" s="1"/>
  <c r="AE602"/>
  <c r="AD602"/>
  <c r="AC602"/>
  <c r="AB602"/>
  <c r="AA602"/>
  <c r="Z602"/>
  <c r="Y602"/>
  <c r="AE601"/>
  <c r="AD601"/>
  <c r="AC601"/>
  <c r="AB601"/>
  <c r="AA601"/>
  <c r="Z601"/>
  <c r="Y601"/>
  <c r="BN601" s="1"/>
  <c r="AE600"/>
  <c r="AD600"/>
  <c r="AC600"/>
  <c r="AB600"/>
  <c r="AA600"/>
  <c r="Z600"/>
  <c r="Y600"/>
  <c r="AE599"/>
  <c r="AD599"/>
  <c r="AC599"/>
  <c r="AB599"/>
  <c r="AA599"/>
  <c r="Z599"/>
  <c r="Y599"/>
  <c r="BN599" s="1"/>
  <c r="AE598"/>
  <c r="AD598"/>
  <c r="AC598"/>
  <c r="AB598"/>
  <c r="AA598"/>
  <c r="Z598"/>
  <c r="Y598"/>
  <c r="AE597"/>
  <c r="AD597"/>
  <c r="AC597"/>
  <c r="AB597"/>
  <c r="AA597"/>
  <c r="Z597"/>
  <c r="Y597"/>
  <c r="BN597" s="1"/>
  <c r="AE596"/>
  <c r="AD596"/>
  <c r="AC596"/>
  <c r="AB596"/>
  <c r="AA596"/>
  <c r="Z596"/>
  <c r="Y596"/>
  <c r="AE595"/>
  <c r="AD595"/>
  <c r="AC595"/>
  <c r="AB595"/>
  <c r="AA595"/>
  <c r="Z595"/>
  <c r="Y595"/>
  <c r="BN595" s="1"/>
  <c r="AE594"/>
  <c r="AD594"/>
  <c r="AC594"/>
  <c r="AB594"/>
  <c r="AA594"/>
  <c r="Z594"/>
  <c r="Y594"/>
  <c r="AE593"/>
  <c r="AD593"/>
  <c r="AC593"/>
  <c r="AB593"/>
  <c r="AA593"/>
  <c r="Z593"/>
  <c r="Y593"/>
  <c r="BN593" s="1"/>
  <c r="AE592"/>
  <c r="AD592"/>
  <c r="AC592"/>
  <c r="AB592"/>
  <c r="AA592"/>
  <c r="Z592"/>
  <c r="Y592"/>
  <c r="BN592" s="1"/>
  <c r="AE591"/>
  <c r="AD591"/>
  <c r="AC591"/>
  <c r="AB591"/>
  <c r="AA591"/>
  <c r="Z591"/>
  <c r="Y591"/>
  <c r="BN591" s="1"/>
  <c r="AE590"/>
  <c r="AD590"/>
  <c r="AC590"/>
  <c r="AB590"/>
  <c r="AA590"/>
  <c r="Z590"/>
  <c r="Y590"/>
  <c r="BN590" s="1"/>
  <c r="AE589"/>
  <c r="AD589"/>
  <c r="AC589"/>
  <c r="AB589"/>
  <c r="AA589"/>
  <c r="Z589"/>
  <c r="Y589"/>
  <c r="BN589" s="1"/>
  <c r="AE588"/>
  <c r="AD588"/>
  <c r="AC588"/>
  <c r="AB588"/>
  <c r="AA588"/>
  <c r="Z588"/>
  <c r="Y588"/>
  <c r="BN588" s="1"/>
  <c r="AE587"/>
  <c r="AD587"/>
  <c r="AC587"/>
  <c r="AB587"/>
  <c r="AA587"/>
  <c r="Z587"/>
  <c r="Y587"/>
  <c r="BN587" s="1"/>
  <c r="AE586"/>
  <c r="AD586"/>
  <c r="AC586"/>
  <c r="AB586"/>
  <c r="AA586"/>
  <c r="Z586"/>
  <c r="Y586"/>
  <c r="AE585"/>
  <c r="AD585"/>
  <c r="AC585"/>
  <c r="AB585"/>
  <c r="AA585"/>
  <c r="Z585"/>
  <c r="Y585"/>
  <c r="BN585" s="1"/>
  <c r="AE584"/>
  <c r="AD584"/>
  <c r="AC584"/>
  <c r="AB584"/>
  <c r="Z584"/>
  <c r="Y584"/>
  <c r="AE583"/>
  <c r="AD583"/>
  <c r="AC583"/>
  <c r="AB583"/>
  <c r="AA583"/>
  <c r="Z583"/>
  <c r="Y583"/>
  <c r="BN583" s="1"/>
  <c r="AE582"/>
  <c r="AD582"/>
  <c r="AC582"/>
  <c r="AB582"/>
  <c r="AA582"/>
  <c r="Z582"/>
  <c r="Y582"/>
  <c r="BN582" s="1"/>
  <c r="AE581"/>
  <c r="AD581"/>
  <c r="AC581"/>
  <c r="AB581"/>
  <c r="AA581"/>
  <c r="Z581"/>
  <c r="Y581"/>
  <c r="BN581" s="1"/>
  <c r="AE580"/>
  <c r="AD580"/>
  <c r="AC580"/>
  <c r="AB580"/>
  <c r="AA580"/>
  <c r="Z580"/>
  <c r="Y580"/>
  <c r="BN580" s="1"/>
  <c r="AE579"/>
  <c r="AD579"/>
  <c r="AC579"/>
  <c r="AB579"/>
  <c r="AA579"/>
  <c r="Z579"/>
  <c r="Y579"/>
  <c r="BN579" s="1"/>
  <c r="AE578"/>
  <c r="AD578"/>
  <c r="AC578"/>
  <c r="AB578"/>
  <c r="AA578"/>
  <c r="Z578"/>
  <c r="Y578"/>
  <c r="BN578" s="1"/>
  <c r="AE577"/>
  <c r="AD577"/>
  <c r="AC577"/>
  <c r="AB577"/>
  <c r="AA577"/>
  <c r="Z577"/>
  <c r="Y577"/>
  <c r="BN577" s="1"/>
  <c r="AE576"/>
  <c r="AD576"/>
  <c r="AC576"/>
  <c r="AB576"/>
  <c r="AA576"/>
  <c r="Z576"/>
  <c r="Y576"/>
  <c r="BN576" s="1"/>
  <c r="AE575"/>
  <c r="AD575"/>
  <c r="AC575"/>
  <c r="AB575"/>
  <c r="AA575"/>
  <c r="Z575"/>
  <c r="Y575"/>
  <c r="BN575" s="1"/>
  <c r="AE574"/>
  <c r="AD574"/>
  <c r="AC574"/>
  <c r="AB574"/>
  <c r="AA574"/>
  <c r="Z574"/>
  <c r="Y574"/>
  <c r="BN574" s="1"/>
  <c r="AE573"/>
  <c r="AD573"/>
  <c r="AC573"/>
  <c r="AB573"/>
  <c r="AA573"/>
  <c r="Z573"/>
  <c r="Y573"/>
  <c r="BN573" s="1"/>
  <c r="AE572"/>
  <c r="AD572"/>
  <c r="AC572"/>
  <c r="AB572"/>
  <c r="AA572"/>
  <c r="Z572"/>
  <c r="Y572"/>
  <c r="BN572" s="1"/>
  <c r="AE571"/>
  <c r="AD571"/>
  <c r="AC571"/>
  <c r="AB571"/>
  <c r="AA571"/>
  <c r="Z571"/>
  <c r="Y571"/>
  <c r="BN571" s="1"/>
  <c r="AE570"/>
  <c r="AD570"/>
  <c r="AC570"/>
  <c r="AB570"/>
  <c r="AA570"/>
  <c r="Z570"/>
  <c r="Y570"/>
  <c r="BN570" s="1"/>
  <c r="AE569"/>
  <c r="AD569"/>
  <c r="AC569"/>
  <c r="AB569"/>
  <c r="AA569"/>
  <c r="Z569"/>
  <c r="Y569"/>
  <c r="BN569" s="1"/>
  <c r="AE568"/>
  <c r="AD568"/>
  <c r="AC568"/>
  <c r="AB568"/>
  <c r="AA568"/>
  <c r="Z568"/>
  <c r="Y568"/>
  <c r="BN568" s="1"/>
  <c r="AE567"/>
  <c r="AD567"/>
  <c r="AC567"/>
  <c r="AB567"/>
  <c r="AA567"/>
  <c r="Z567"/>
  <c r="Y567"/>
  <c r="BN567" s="1"/>
  <c r="AE566"/>
  <c r="AD566"/>
  <c r="AC566"/>
  <c r="AB566"/>
  <c r="AA566"/>
  <c r="Z566"/>
  <c r="Y566"/>
  <c r="BN566" s="1"/>
  <c r="AE565"/>
  <c r="AD565"/>
  <c r="AC565"/>
  <c r="AB565"/>
  <c r="AA565"/>
  <c r="Z565"/>
  <c r="Y565"/>
  <c r="BN565" s="1"/>
  <c r="AE564"/>
  <c r="AD564"/>
  <c r="AC564"/>
  <c r="AB564"/>
  <c r="AA564"/>
  <c r="Z564"/>
  <c r="Y564"/>
  <c r="BN564" s="1"/>
  <c r="AE563"/>
  <c r="AD563"/>
  <c r="AC563"/>
  <c r="AB563"/>
  <c r="AA563"/>
  <c r="Z563"/>
  <c r="Y563"/>
  <c r="BN563" s="1"/>
  <c r="AE562"/>
  <c r="AD562"/>
  <c r="AC562"/>
  <c r="AB562"/>
  <c r="AA562"/>
  <c r="Z562"/>
  <c r="Y562"/>
  <c r="BN562" s="1"/>
  <c r="AE561"/>
  <c r="AD561"/>
  <c r="AC561"/>
  <c r="AB561"/>
  <c r="AA561"/>
  <c r="Z561"/>
  <c r="Y561"/>
  <c r="BN561" s="1"/>
  <c r="AE560"/>
  <c r="AD560"/>
  <c r="AC560"/>
  <c r="AB560"/>
  <c r="AA560"/>
  <c r="Z560"/>
  <c r="Y560"/>
  <c r="BN560" s="1"/>
  <c r="AE559"/>
  <c r="AD559"/>
  <c r="AC559"/>
  <c r="AB559"/>
  <c r="AA559"/>
  <c r="Z559"/>
  <c r="Y559"/>
  <c r="BN559" s="1"/>
  <c r="AE558"/>
  <c r="AD558"/>
  <c r="AC558"/>
  <c r="AB558"/>
  <c r="AA558"/>
  <c r="Z558"/>
  <c r="Y558"/>
  <c r="BN558" s="1"/>
  <c r="AE557"/>
  <c r="AD557"/>
  <c r="AC557"/>
  <c r="AB557"/>
  <c r="AA557"/>
  <c r="Z557"/>
  <c r="Y557"/>
  <c r="BN557" s="1"/>
  <c r="AE556"/>
  <c r="AD556"/>
  <c r="AC556"/>
  <c r="AB556"/>
  <c r="AA556"/>
  <c r="Z556"/>
  <c r="Y556"/>
  <c r="BN556" s="1"/>
  <c r="AE555"/>
  <c r="AD555"/>
  <c r="AC555"/>
  <c r="AB555"/>
  <c r="AA555"/>
  <c r="Z555"/>
  <c r="Y555"/>
  <c r="BN555" s="1"/>
  <c r="AE554"/>
  <c r="AD554"/>
  <c r="AC554"/>
  <c r="AB554"/>
  <c r="AA554"/>
  <c r="Z554"/>
  <c r="Y554"/>
  <c r="BN554" s="1"/>
  <c r="AE553"/>
  <c r="AD553"/>
  <c r="AC553"/>
  <c r="AB553"/>
  <c r="AA553"/>
  <c r="Z553"/>
  <c r="Y553"/>
  <c r="BN553" s="1"/>
  <c r="AE552"/>
  <c r="AD552"/>
  <c r="AC552"/>
  <c r="AB552"/>
  <c r="AA552"/>
  <c r="Z552"/>
  <c r="Y552"/>
  <c r="BN552" s="1"/>
  <c r="AE551"/>
  <c r="AD551"/>
  <c r="AC551"/>
  <c r="AB551"/>
  <c r="AA551"/>
  <c r="Z551"/>
  <c r="Y551"/>
  <c r="BN551" s="1"/>
  <c r="AE550"/>
  <c r="AD550"/>
  <c r="AC550"/>
  <c r="AB550"/>
  <c r="AA550"/>
  <c r="Z550"/>
  <c r="Y550"/>
  <c r="BN550" s="1"/>
  <c r="AE549"/>
  <c r="AD549"/>
  <c r="AC549"/>
  <c r="AB549"/>
  <c r="AA549"/>
  <c r="Z549"/>
  <c r="Y549"/>
  <c r="BN549" s="1"/>
  <c r="AE548"/>
  <c r="AD548"/>
  <c r="AC548"/>
  <c r="AB548"/>
  <c r="AA548"/>
  <c r="Z548"/>
  <c r="Y548"/>
  <c r="BN548" s="1"/>
  <c r="AE547"/>
  <c r="AD547"/>
  <c r="AC547"/>
  <c r="AB547"/>
  <c r="AA547"/>
  <c r="Z547"/>
  <c r="Y547"/>
  <c r="BN547" s="1"/>
  <c r="AE546"/>
  <c r="AD546"/>
  <c r="AC546"/>
  <c r="AB546"/>
  <c r="AA546"/>
  <c r="Z546"/>
  <c r="Y546"/>
  <c r="BN546" s="1"/>
  <c r="AE545"/>
  <c r="AD545"/>
  <c r="AC545"/>
  <c r="AB545"/>
  <c r="AA545"/>
  <c r="Z545"/>
  <c r="Y545"/>
  <c r="BN545" s="1"/>
  <c r="AE544"/>
  <c r="AD544"/>
  <c r="AC544"/>
  <c r="AB544"/>
  <c r="AA544"/>
  <c r="Z544"/>
  <c r="Y544"/>
  <c r="BN544" s="1"/>
  <c r="AE543"/>
  <c r="AD543"/>
  <c r="AC543"/>
  <c r="AB543"/>
  <c r="AA543"/>
  <c r="Z543"/>
  <c r="Y543"/>
  <c r="BN543" s="1"/>
  <c r="AE542"/>
  <c r="AD542"/>
  <c r="AC542"/>
  <c r="AB542"/>
  <c r="AA542"/>
  <c r="Z542"/>
  <c r="Y542"/>
  <c r="AE541"/>
  <c r="AD541"/>
  <c r="AC541"/>
  <c r="AB541"/>
  <c r="AA541"/>
  <c r="Z541"/>
  <c r="Y541"/>
  <c r="BN541" s="1"/>
  <c r="AE540"/>
  <c r="AD540"/>
  <c r="AC540"/>
  <c r="AB540"/>
  <c r="AA540"/>
  <c r="Z540"/>
  <c r="Y540"/>
  <c r="AE539"/>
  <c r="AD539"/>
  <c r="AC539"/>
  <c r="AB539"/>
  <c r="AA539"/>
  <c r="Z539"/>
  <c r="Y539"/>
  <c r="BN539" s="1"/>
  <c r="AE538"/>
  <c r="AD538"/>
  <c r="AC538"/>
  <c r="AB538"/>
  <c r="AA538"/>
  <c r="Z538"/>
  <c r="Y538"/>
  <c r="AE537"/>
  <c r="AD537"/>
  <c r="AC537"/>
  <c r="AB537"/>
  <c r="AA537"/>
  <c r="Z537"/>
  <c r="Y537"/>
  <c r="BN537" s="1"/>
  <c r="AE536"/>
  <c r="AD536"/>
  <c r="AC536"/>
  <c r="AB536"/>
  <c r="AA536"/>
  <c r="Z536"/>
  <c r="Y536"/>
  <c r="BN536" s="1"/>
  <c r="AE535"/>
  <c r="AD535"/>
  <c r="AC535"/>
  <c r="AB535"/>
  <c r="AA535"/>
  <c r="Z535"/>
  <c r="Y535"/>
  <c r="BN535" s="1"/>
  <c r="AE534"/>
  <c r="AD534"/>
  <c r="AC534"/>
  <c r="AB534"/>
  <c r="AA534"/>
  <c r="Z534"/>
  <c r="Y534"/>
  <c r="BN534" s="1"/>
  <c r="AE533"/>
  <c r="AD533"/>
  <c r="AC533"/>
  <c r="AB533"/>
  <c r="AA533"/>
  <c r="Z533"/>
  <c r="Y533"/>
  <c r="BN533" s="1"/>
  <c r="AE532"/>
  <c r="AD532"/>
  <c r="AC532"/>
  <c r="AB532"/>
  <c r="AA532"/>
  <c r="Z532"/>
  <c r="Y532"/>
  <c r="BN532" s="1"/>
  <c r="AE531"/>
  <c r="AD531"/>
  <c r="AC531"/>
  <c r="AB531"/>
  <c r="AA531"/>
  <c r="Z531"/>
  <c r="Y531"/>
  <c r="BN531" s="1"/>
  <c r="AE530"/>
  <c r="AD530"/>
  <c r="AC530"/>
  <c r="AB530"/>
  <c r="AA530"/>
  <c r="Z530"/>
  <c r="Y530"/>
  <c r="BN530" s="1"/>
  <c r="AE529"/>
  <c r="AD529"/>
  <c r="AC529"/>
  <c r="AB529"/>
  <c r="AA529"/>
  <c r="Z529"/>
  <c r="Y529"/>
  <c r="BN529" s="1"/>
  <c r="AE528"/>
  <c r="AD528"/>
  <c r="AC528"/>
  <c r="AB528"/>
  <c r="AA528"/>
  <c r="Y528"/>
  <c r="AE527"/>
  <c r="AD527"/>
  <c r="AC527"/>
  <c r="AB527"/>
  <c r="AA527"/>
  <c r="Z527"/>
  <c r="Y527"/>
  <c r="BN527" s="1"/>
  <c r="AE526"/>
  <c r="AD526"/>
  <c r="AC526"/>
  <c r="AB526"/>
  <c r="AA526"/>
  <c r="Z526"/>
  <c r="Y526"/>
  <c r="BN526" s="1"/>
  <c r="AE525"/>
  <c r="AD525"/>
  <c r="AC525"/>
  <c r="AB525"/>
  <c r="AA525"/>
  <c r="Z525"/>
  <c r="Y525"/>
  <c r="BN525" s="1"/>
  <c r="AE524"/>
  <c r="AD524"/>
  <c r="AC524"/>
  <c r="AB524"/>
  <c r="AA524"/>
  <c r="Z524"/>
  <c r="Y524"/>
  <c r="BN524" s="1"/>
  <c r="AE523"/>
  <c r="AD523"/>
  <c r="AC523"/>
  <c r="AB523"/>
  <c r="AA523"/>
  <c r="Z523"/>
  <c r="Y523"/>
  <c r="BN523" s="1"/>
  <c r="AE522"/>
  <c r="AD522"/>
  <c r="AC522"/>
  <c r="AB522"/>
  <c r="AA522"/>
  <c r="Z522"/>
  <c r="Y522"/>
  <c r="BN522" s="1"/>
  <c r="AE521"/>
  <c r="AD521"/>
  <c r="AC521"/>
  <c r="AB521"/>
  <c r="AA521"/>
  <c r="Z521"/>
  <c r="Y521"/>
  <c r="BN521" s="1"/>
  <c r="AE520"/>
  <c r="AD520"/>
  <c r="AC520"/>
  <c r="AB520"/>
  <c r="AA520"/>
  <c r="Z520"/>
  <c r="Y520"/>
  <c r="BN520" s="1"/>
  <c r="AE519"/>
  <c r="AD519"/>
  <c r="AC519"/>
  <c r="AB519"/>
  <c r="AA519"/>
  <c r="Z519"/>
  <c r="Y519"/>
  <c r="BN519" s="1"/>
  <c r="AE518"/>
  <c r="AD518"/>
  <c r="AC518"/>
  <c r="AB518"/>
  <c r="AA518"/>
  <c r="Z518"/>
  <c r="Y518"/>
  <c r="BN518" s="1"/>
  <c r="AE517"/>
  <c r="AD517"/>
  <c r="AC517"/>
  <c r="AB517"/>
  <c r="AA517"/>
  <c r="Z517"/>
  <c r="Y517"/>
  <c r="BN517" s="1"/>
  <c r="AE516"/>
  <c r="AD516"/>
  <c r="AC516"/>
  <c r="AB516"/>
  <c r="AA516"/>
  <c r="Z516"/>
  <c r="Y516"/>
  <c r="BN516" s="1"/>
  <c r="AE515"/>
  <c r="AD515"/>
  <c r="AC515"/>
  <c r="AB515"/>
  <c r="AA515"/>
  <c r="Z515"/>
  <c r="Y515"/>
  <c r="BN515" s="1"/>
  <c r="AE514"/>
  <c r="AD514"/>
  <c r="AC514"/>
  <c r="AB514"/>
  <c r="AA514"/>
  <c r="Z514"/>
  <c r="Y514"/>
  <c r="BN514" s="1"/>
  <c r="AE513"/>
  <c r="AD513"/>
  <c r="AC513"/>
  <c r="AB513"/>
  <c r="AA513"/>
  <c r="Z513"/>
  <c r="Y513"/>
  <c r="BN513" s="1"/>
  <c r="AE512"/>
  <c r="AD512"/>
  <c r="AC512"/>
  <c r="AB512"/>
  <c r="AA512"/>
  <c r="Z512"/>
  <c r="Y512"/>
  <c r="BN512" s="1"/>
  <c r="AE511"/>
  <c r="AD511"/>
  <c r="AC511"/>
  <c r="AB511"/>
  <c r="AA511"/>
  <c r="Z511"/>
  <c r="Y511"/>
  <c r="BN511" s="1"/>
  <c r="AE510"/>
  <c r="AD510"/>
  <c r="AC510"/>
  <c r="AB510"/>
  <c r="AA510"/>
  <c r="Z510"/>
  <c r="Y510"/>
  <c r="BN510" s="1"/>
  <c r="AE509"/>
  <c r="AD509"/>
  <c r="AC509"/>
  <c r="AB509"/>
  <c r="AA509"/>
  <c r="Z509"/>
  <c r="Y509"/>
  <c r="BN509" s="1"/>
  <c r="AE508"/>
  <c r="AD508"/>
  <c r="AC508"/>
  <c r="AB508"/>
  <c r="AA508"/>
  <c r="Z508"/>
  <c r="Y508"/>
  <c r="BN508" s="1"/>
  <c r="AE507"/>
  <c r="AD507"/>
  <c r="AC507"/>
  <c r="AB507"/>
  <c r="AA507"/>
  <c r="Z507"/>
  <c r="Y507"/>
  <c r="BN507" s="1"/>
  <c r="AE506"/>
  <c r="AD506"/>
  <c r="AC506"/>
  <c r="AB506"/>
  <c r="AA506"/>
  <c r="Z506"/>
  <c r="Y506"/>
  <c r="BN506" s="1"/>
  <c r="AE505"/>
  <c r="AD505"/>
  <c r="AC505"/>
  <c r="AB505"/>
  <c r="AA505"/>
  <c r="Z505"/>
  <c r="Y505"/>
  <c r="BN505" s="1"/>
  <c r="AE504"/>
  <c r="AD504"/>
  <c r="AC504"/>
  <c r="AB504"/>
  <c r="AA504"/>
  <c r="Z504"/>
  <c r="Y504"/>
  <c r="BN504" s="1"/>
  <c r="AE503"/>
  <c r="AD503"/>
  <c r="AC503"/>
  <c r="AB503"/>
  <c r="AA503"/>
  <c r="Z503"/>
  <c r="Y503"/>
  <c r="BN503" s="1"/>
  <c r="AE502"/>
  <c r="AD502"/>
  <c r="AC502"/>
  <c r="AB502"/>
  <c r="AA502"/>
  <c r="Z502"/>
  <c r="Y502"/>
  <c r="BN502" s="1"/>
  <c r="AE501"/>
  <c r="AD501"/>
  <c r="AC501"/>
  <c r="AB501"/>
  <c r="AA501"/>
  <c r="Z501"/>
  <c r="Y501"/>
  <c r="BN501" s="1"/>
  <c r="AE500"/>
  <c r="AD500"/>
  <c r="AC500"/>
  <c r="AB500"/>
  <c r="AA500"/>
  <c r="Z500"/>
  <c r="Y500"/>
  <c r="BN500" s="1"/>
  <c r="AE499"/>
  <c r="AD499"/>
  <c r="AC499"/>
  <c r="AB499"/>
  <c r="AA499"/>
  <c r="Z499"/>
  <c r="Y499"/>
  <c r="BN499" s="1"/>
  <c r="AE498"/>
  <c r="AD498"/>
  <c r="AC498"/>
  <c r="AB498"/>
  <c r="AA498"/>
  <c r="Z498"/>
  <c r="Y498"/>
  <c r="BN498" s="1"/>
  <c r="AE497"/>
  <c r="AD497"/>
  <c r="AC497"/>
  <c r="AB497"/>
  <c r="AA497"/>
  <c r="Z497"/>
  <c r="Y497"/>
  <c r="BN497" s="1"/>
  <c r="AE496"/>
  <c r="AD496"/>
  <c r="AC496"/>
  <c r="AB496"/>
  <c r="AA496"/>
  <c r="Z496"/>
  <c r="Y496"/>
  <c r="BN496" s="1"/>
  <c r="AE495"/>
  <c r="AD495"/>
  <c r="AC495"/>
  <c r="AB495"/>
  <c r="AA495"/>
  <c r="Z495"/>
  <c r="Y495"/>
  <c r="BN495" s="1"/>
  <c r="AE494"/>
  <c r="AD494"/>
  <c r="AC494"/>
  <c r="AB494"/>
  <c r="AA494"/>
  <c r="Z494"/>
  <c r="Y494"/>
  <c r="BN494" s="1"/>
  <c r="AE493"/>
  <c r="AD493"/>
  <c r="AC493"/>
  <c r="AB493"/>
  <c r="AA493"/>
  <c r="Z493"/>
  <c r="Y493"/>
  <c r="AE492"/>
  <c r="AD492"/>
  <c r="AC492"/>
  <c r="AB492"/>
  <c r="AA492"/>
  <c r="Z492"/>
  <c r="Y492"/>
  <c r="BN492" s="1"/>
  <c r="AE491"/>
  <c r="AD491"/>
  <c r="AC491"/>
  <c r="AB491"/>
  <c r="AA491"/>
  <c r="Z491"/>
  <c r="Y491"/>
  <c r="AE490"/>
  <c r="AD490"/>
  <c r="AC490"/>
  <c r="AB490"/>
  <c r="AA490"/>
  <c r="Z490"/>
  <c r="Y490"/>
  <c r="BN490" s="1"/>
  <c r="AE489"/>
  <c r="AD489"/>
  <c r="AC489"/>
  <c r="AB489"/>
  <c r="AA489"/>
  <c r="Z489"/>
  <c r="Y489"/>
  <c r="AE488"/>
  <c r="AD488"/>
  <c r="AC488"/>
  <c r="AB488"/>
  <c r="AA488"/>
  <c r="Z488"/>
  <c r="Y488"/>
  <c r="BN488" s="1"/>
  <c r="AE487"/>
  <c r="AD487"/>
  <c r="AC487"/>
  <c r="AB487"/>
  <c r="AA487"/>
  <c r="Z487"/>
  <c r="Y487"/>
  <c r="AE486"/>
  <c r="AD486"/>
  <c r="AC486"/>
  <c r="AB486"/>
  <c r="AA486"/>
  <c r="Z486"/>
  <c r="Y486"/>
  <c r="BN486" s="1"/>
  <c r="AE485"/>
  <c r="AD485"/>
  <c r="AC485"/>
  <c r="AB485"/>
  <c r="AA485"/>
  <c r="Z485"/>
  <c r="Y485"/>
  <c r="AE484"/>
  <c r="AD484"/>
  <c r="AC484"/>
  <c r="AB484"/>
  <c r="AA484"/>
  <c r="Z484"/>
  <c r="Y484"/>
  <c r="BN484" s="1"/>
  <c r="AE483"/>
  <c r="AD483"/>
  <c r="AC483"/>
  <c r="AB483"/>
  <c r="AA483"/>
  <c r="Z483"/>
  <c r="Y483"/>
  <c r="AE482"/>
  <c r="AD482"/>
  <c r="AC482"/>
  <c r="AB482"/>
  <c r="AA482"/>
  <c r="Z482"/>
  <c r="Y482"/>
  <c r="BN482" s="1"/>
  <c r="AE481"/>
  <c r="AD481"/>
  <c r="AC481"/>
  <c r="AB481"/>
  <c r="AA481"/>
  <c r="Z481"/>
  <c r="Y481"/>
  <c r="BN481" s="1"/>
  <c r="AE480"/>
  <c r="AD480"/>
  <c r="AC480"/>
  <c r="AB480"/>
  <c r="AA480"/>
  <c r="Z480"/>
  <c r="Y480"/>
  <c r="AE479"/>
  <c r="AD479"/>
  <c r="AC479"/>
  <c r="AB479"/>
  <c r="AA479"/>
  <c r="Z479"/>
  <c r="Y479"/>
  <c r="BN479" s="1"/>
  <c r="AE478"/>
  <c r="AD478"/>
  <c r="AC478"/>
  <c r="AB478"/>
  <c r="AA478"/>
  <c r="Z478"/>
  <c r="Y478"/>
  <c r="BN478" s="1"/>
  <c r="AE477"/>
  <c r="AD477"/>
  <c r="AC477"/>
  <c r="AB477"/>
  <c r="AA477"/>
  <c r="Z477"/>
  <c r="Y477"/>
  <c r="BN477" s="1"/>
  <c r="AE476"/>
  <c r="AD476"/>
  <c r="AC476"/>
  <c r="AB476"/>
  <c r="AA476"/>
  <c r="Z476"/>
  <c r="Y476"/>
  <c r="BN476" s="1"/>
  <c r="AE475"/>
  <c r="AD475"/>
  <c r="AC475"/>
  <c r="AB475"/>
  <c r="AA475"/>
  <c r="Z475"/>
  <c r="Y475"/>
  <c r="BN475" s="1"/>
  <c r="AE474"/>
  <c r="AD474"/>
  <c r="AC474"/>
  <c r="AB474"/>
  <c r="AA474"/>
  <c r="Z474"/>
  <c r="Y474"/>
  <c r="BN474" s="1"/>
  <c r="AE473"/>
  <c r="AD473"/>
  <c r="AC473"/>
  <c r="AB473"/>
  <c r="AA473"/>
  <c r="Z473"/>
  <c r="Y473"/>
  <c r="BN473" s="1"/>
  <c r="AE472"/>
  <c r="AD472"/>
  <c r="AC472"/>
  <c r="AB472"/>
  <c r="AA472"/>
  <c r="Z472"/>
  <c r="Y472"/>
  <c r="BN472" s="1"/>
  <c r="AE471"/>
  <c r="AD471"/>
  <c r="AC471"/>
  <c r="AB471"/>
  <c r="AA471"/>
  <c r="Z471"/>
  <c r="Y471"/>
  <c r="BN471" s="1"/>
  <c r="AE470"/>
  <c r="AD470"/>
  <c r="AC470"/>
  <c r="AB470"/>
  <c r="AA470"/>
  <c r="Z470"/>
  <c r="Y470"/>
  <c r="BN470" s="1"/>
  <c r="AE469"/>
  <c r="AD469"/>
  <c r="AC469"/>
  <c r="AB469"/>
  <c r="AA469"/>
  <c r="Z469"/>
  <c r="Y469"/>
  <c r="BN469" s="1"/>
  <c r="AE468"/>
  <c r="AD468"/>
  <c r="AC468"/>
  <c r="AB468"/>
  <c r="AA468"/>
  <c r="Z468"/>
  <c r="Y468"/>
  <c r="BN468" s="1"/>
  <c r="AE467"/>
  <c r="AD467"/>
  <c r="AC467"/>
  <c r="AB467"/>
  <c r="AA467"/>
  <c r="Z467"/>
  <c r="Y467"/>
  <c r="BN467" s="1"/>
  <c r="AE466"/>
  <c r="AD466"/>
  <c r="AC466"/>
  <c r="AB466"/>
  <c r="AA466"/>
  <c r="Z466"/>
  <c r="Y466"/>
  <c r="BN466" s="1"/>
  <c r="AE465"/>
  <c r="AD465"/>
  <c r="AC465"/>
  <c r="AB465"/>
  <c r="AA465"/>
  <c r="Z465"/>
  <c r="Y465"/>
  <c r="BN465" s="1"/>
  <c r="AE464"/>
  <c r="AD464"/>
  <c r="AC464"/>
  <c r="AB464"/>
  <c r="AA464"/>
  <c r="Z464"/>
  <c r="Y464"/>
  <c r="BN464" s="1"/>
  <c r="AE463"/>
  <c r="AD463"/>
  <c r="AC463"/>
  <c r="AB463"/>
  <c r="AA463"/>
  <c r="Z463"/>
  <c r="Y463"/>
  <c r="BN463" s="1"/>
  <c r="AE462"/>
  <c r="AD462"/>
  <c r="AC462"/>
  <c r="AB462"/>
  <c r="AA462"/>
  <c r="Z462"/>
  <c r="Y462"/>
  <c r="AE461"/>
  <c r="AD461"/>
  <c r="AC461"/>
  <c r="AB461"/>
  <c r="AA461"/>
  <c r="Z461"/>
  <c r="Y461"/>
  <c r="BN461" s="1"/>
  <c r="AE460"/>
  <c r="AD460"/>
  <c r="AC460"/>
  <c r="AB460"/>
  <c r="AA460"/>
  <c r="Z460"/>
  <c r="Y460"/>
  <c r="AE459"/>
  <c r="AD459"/>
  <c r="AC459"/>
  <c r="AB459"/>
  <c r="AA459"/>
  <c r="Z459"/>
  <c r="Y459"/>
  <c r="BN459" s="1"/>
  <c r="AE458"/>
  <c r="AD458"/>
  <c r="AC458"/>
  <c r="AB458"/>
  <c r="AA458"/>
  <c r="Z458"/>
  <c r="Y458"/>
  <c r="AE457"/>
  <c r="AD457"/>
  <c r="AC457"/>
  <c r="AB457"/>
  <c r="AA457"/>
  <c r="Z457"/>
  <c r="Y457"/>
  <c r="BN457" s="1"/>
  <c r="AE456"/>
  <c r="AD456"/>
  <c r="AC456"/>
  <c r="AB456"/>
  <c r="AA456"/>
  <c r="Z456"/>
  <c r="Y456"/>
  <c r="AE455"/>
  <c r="AD455"/>
  <c r="AC455"/>
  <c r="AB455"/>
  <c r="AA455"/>
  <c r="Z455"/>
  <c r="Y455"/>
  <c r="BN455" s="1"/>
  <c r="AE454"/>
  <c r="AD454"/>
  <c r="AC454"/>
  <c r="AB454"/>
  <c r="AA454"/>
  <c r="Z454"/>
  <c r="Y454"/>
  <c r="AE453"/>
  <c r="AD453"/>
  <c r="AC453"/>
  <c r="AB453"/>
  <c r="AA453"/>
  <c r="Z453"/>
  <c r="Y453"/>
  <c r="BN453" s="1"/>
  <c r="AE452"/>
  <c r="AD452"/>
  <c r="AC452"/>
  <c r="AB452"/>
  <c r="AA452"/>
  <c r="Z452"/>
  <c r="Y452"/>
  <c r="AE451"/>
  <c r="AD451"/>
  <c r="AC451"/>
  <c r="AB451"/>
  <c r="AA451"/>
  <c r="Z451"/>
  <c r="Y451"/>
  <c r="BN451" s="1"/>
  <c r="AE450"/>
  <c r="AD450"/>
  <c r="AC450"/>
  <c r="AB450"/>
  <c r="AA450"/>
  <c r="Z450"/>
  <c r="Y450"/>
  <c r="AE449"/>
  <c r="AD449"/>
  <c r="AC449"/>
  <c r="AB449"/>
  <c r="AA449"/>
  <c r="Z449"/>
  <c r="Y449"/>
  <c r="BN449" s="1"/>
  <c r="AE448"/>
  <c r="AD448"/>
  <c r="AC448"/>
  <c r="AB448"/>
  <c r="AA448"/>
  <c r="Z448"/>
  <c r="Y448"/>
  <c r="AE447"/>
  <c r="AD447"/>
  <c r="AC447"/>
  <c r="AB447"/>
  <c r="AA447"/>
  <c r="Z447"/>
  <c r="Y447"/>
  <c r="BN447" s="1"/>
  <c r="AE446"/>
  <c r="AD446"/>
  <c r="AC446"/>
  <c r="AB446"/>
  <c r="AA446"/>
  <c r="Z446"/>
  <c r="Y446"/>
  <c r="AE445"/>
  <c r="AD445"/>
  <c r="AC445"/>
  <c r="AB445"/>
  <c r="AA445"/>
  <c r="Z445"/>
  <c r="Y445"/>
  <c r="BN445" s="1"/>
  <c r="AE444"/>
  <c r="AD444"/>
  <c r="AC444"/>
  <c r="AB444"/>
  <c r="AA444"/>
  <c r="Z444"/>
  <c r="Y444"/>
  <c r="BN444" s="1"/>
  <c r="AE443"/>
  <c r="AD443"/>
  <c r="AC443"/>
  <c r="AB443"/>
  <c r="AA443"/>
  <c r="Z443"/>
  <c r="Y443"/>
  <c r="BN443" s="1"/>
  <c r="AE442"/>
  <c r="AD442"/>
  <c r="AC442"/>
  <c r="AB442"/>
  <c r="AA442"/>
  <c r="Z442"/>
  <c r="Y442"/>
  <c r="BN442" s="1"/>
  <c r="AE441"/>
  <c r="AD441"/>
  <c r="AC441"/>
  <c r="AB441"/>
  <c r="AA441"/>
  <c r="Z441"/>
  <c r="Y441"/>
  <c r="BN441" s="1"/>
  <c r="AE440"/>
  <c r="AD440"/>
  <c r="AC440"/>
  <c r="AB440"/>
  <c r="AA440"/>
  <c r="Z440"/>
  <c r="Y440"/>
  <c r="BN440" s="1"/>
  <c r="AE439"/>
  <c r="AD439"/>
  <c r="AC439"/>
  <c r="AB439"/>
  <c r="AA439"/>
  <c r="Z439"/>
  <c r="Y439"/>
  <c r="BN439" s="1"/>
  <c r="AE438"/>
  <c r="AD438"/>
  <c r="AC438"/>
  <c r="AB438"/>
  <c r="AA438"/>
  <c r="Z438"/>
  <c r="Y438"/>
  <c r="BN438" s="1"/>
  <c r="AE437"/>
  <c r="AD437"/>
  <c r="AC437"/>
  <c r="AB437"/>
  <c r="AA437"/>
  <c r="Z437"/>
  <c r="Y437"/>
  <c r="BN437" s="1"/>
  <c r="AE436"/>
  <c r="AD436"/>
  <c r="AC436"/>
  <c r="AB436"/>
  <c r="AA436"/>
  <c r="Z436"/>
  <c r="Y436"/>
  <c r="BN436" s="1"/>
  <c r="AE435"/>
  <c r="AD435"/>
  <c r="AC435"/>
  <c r="AB435"/>
  <c r="AA435"/>
  <c r="Z435"/>
  <c r="Y435"/>
  <c r="BN435" s="1"/>
  <c r="AE434"/>
  <c r="AD434"/>
  <c r="AC434"/>
  <c r="AB434"/>
  <c r="AA434"/>
  <c r="Z434"/>
  <c r="Y434"/>
  <c r="BN434" s="1"/>
  <c r="Y405"/>
  <c r="Z405"/>
  <c r="AA405"/>
  <c r="AB405"/>
  <c r="AC405"/>
  <c r="AD405"/>
  <c r="AE405"/>
  <c r="Y406"/>
  <c r="Z406"/>
  <c r="AA406"/>
  <c r="AB406"/>
  <c r="AC406"/>
  <c r="AD406"/>
  <c r="AE406"/>
  <c r="Y407"/>
  <c r="Z407"/>
  <c r="AA407"/>
  <c r="AB407"/>
  <c r="AC407"/>
  <c r="AD407"/>
  <c r="AE407"/>
  <c r="Y408"/>
  <c r="Z408"/>
  <c r="AA408"/>
  <c r="AB408"/>
  <c r="AC408"/>
  <c r="AD408"/>
  <c r="AE408"/>
  <c r="Y409"/>
  <c r="Z409"/>
  <c r="AA409"/>
  <c r="AB409"/>
  <c r="AC409"/>
  <c r="AD409"/>
  <c r="AE409"/>
  <c r="Y410"/>
  <c r="Z410"/>
  <c r="AA410"/>
  <c r="AB410"/>
  <c r="AC410"/>
  <c r="AD410"/>
  <c r="AE410"/>
  <c r="Y411"/>
  <c r="Z411"/>
  <c r="AA411"/>
  <c r="AB411"/>
  <c r="AC411"/>
  <c r="AD411"/>
  <c r="AE411"/>
  <c r="Y412"/>
  <c r="Z412"/>
  <c r="AA412"/>
  <c r="AB412"/>
  <c r="AC412"/>
  <c r="AD412"/>
  <c r="AE412"/>
  <c r="Y413"/>
  <c r="Z413"/>
  <c r="AA413"/>
  <c r="AB413"/>
  <c r="AC413"/>
  <c r="AD413"/>
  <c r="AE413"/>
  <c r="Y414"/>
  <c r="Z414"/>
  <c r="AA414"/>
  <c r="AB414"/>
  <c r="AC414"/>
  <c r="AD414"/>
  <c r="AE414"/>
  <c r="Y415"/>
  <c r="Z415"/>
  <c r="AA415"/>
  <c r="AB415"/>
  <c r="AC415"/>
  <c r="AD415"/>
  <c r="AE415"/>
  <c r="Y416"/>
  <c r="Z416"/>
  <c r="AA416"/>
  <c r="AB416"/>
  <c r="AC416"/>
  <c r="AD416"/>
  <c r="AE416"/>
  <c r="Y417"/>
  <c r="Z417"/>
  <c r="AA417"/>
  <c r="AB417"/>
  <c r="AC417"/>
  <c r="AD417"/>
  <c r="AE417"/>
  <c r="Y418"/>
  <c r="Z418"/>
  <c r="AA418"/>
  <c r="AB418"/>
  <c r="AC418"/>
  <c r="AD418"/>
  <c r="AE418"/>
  <c r="Y419"/>
  <c r="Z419"/>
  <c r="AA419"/>
  <c r="AB419"/>
  <c r="AC419"/>
  <c r="AD419"/>
  <c r="AE419"/>
  <c r="Y420"/>
  <c r="Z420"/>
  <c r="AA420"/>
  <c r="AB420"/>
  <c r="AC420"/>
  <c r="AD420"/>
  <c r="AE420"/>
  <c r="Y421"/>
  <c r="Z421"/>
  <c r="AA421"/>
  <c r="AB421"/>
  <c r="AC421"/>
  <c r="AD421"/>
  <c r="AE421"/>
  <c r="Y422"/>
  <c r="Z422"/>
  <c r="AA422"/>
  <c r="AB422"/>
  <c r="AC422"/>
  <c r="AD422"/>
  <c r="AE422"/>
  <c r="Y423"/>
  <c r="Z423"/>
  <c r="AA423"/>
  <c r="AB423"/>
  <c r="AC423"/>
  <c r="AD423"/>
  <c r="AE423"/>
  <c r="Y424"/>
  <c r="Z424"/>
  <c r="AA424"/>
  <c r="AB424"/>
  <c r="AC424"/>
  <c r="AD424"/>
  <c r="AE424"/>
  <c r="Y425"/>
  <c r="Z425"/>
  <c r="AA425"/>
  <c r="AB425"/>
  <c r="AC425"/>
  <c r="AD425"/>
  <c r="AE425"/>
  <c r="Y426"/>
  <c r="Z426"/>
  <c r="AA426"/>
  <c r="AB426"/>
  <c r="AC426"/>
  <c r="AD426"/>
  <c r="AE426"/>
  <c r="Y427"/>
  <c r="Z427"/>
  <c r="AA427"/>
  <c r="AB427"/>
  <c r="AC427"/>
  <c r="AD427"/>
  <c r="AE427"/>
  <c r="Y428"/>
  <c r="Z428"/>
  <c r="AA428"/>
  <c r="AB428"/>
  <c r="AC428"/>
  <c r="AD428"/>
  <c r="AE428"/>
  <c r="Y429"/>
  <c r="Z429"/>
  <c r="AA429"/>
  <c r="AB429"/>
  <c r="AC429"/>
  <c r="AD429"/>
  <c r="AE429"/>
  <c r="Y430"/>
  <c r="Z430"/>
  <c r="AA430"/>
  <c r="AB430"/>
  <c r="AC430"/>
  <c r="AD430"/>
  <c r="AE430"/>
  <c r="Y431"/>
  <c r="Z431"/>
  <c r="AA431"/>
  <c r="AB431"/>
  <c r="AC431"/>
  <c r="AD431"/>
  <c r="AE431"/>
  <c r="Y432"/>
  <c r="Z432"/>
  <c r="AA432"/>
  <c r="AB432"/>
  <c r="AC432"/>
  <c r="AD432"/>
  <c r="AE432"/>
  <c r="Y433"/>
  <c r="Z433"/>
  <c r="AA433"/>
  <c r="AB433"/>
  <c r="AC433"/>
  <c r="AD433"/>
  <c r="AE433"/>
  <c r="Z404"/>
  <c r="AA404"/>
  <c r="AB404"/>
  <c r="AC404"/>
  <c r="AD404"/>
  <c r="AE404"/>
  <c r="Y404"/>
  <c r="BN403" s="1"/>
  <c r="X705"/>
  <c r="CK303" s="1"/>
  <c r="CQ303" s="1"/>
  <c r="CW303" s="1"/>
  <c r="DC303" s="1"/>
  <c r="DI303" s="1"/>
  <c r="X706"/>
  <c r="CK304" s="1"/>
  <c r="CQ304" s="1"/>
  <c r="CW304" s="1"/>
  <c r="DC304" s="1"/>
  <c r="DI304" s="1"/>
  <c r="X707"/>
  <c r="CK305" s="1"/>
  <c r="CQ305" s="1"/>
  <c r="CW305" s="1"/>
  <c r="DC305" s="1"/>
  <c r="DI305" s="1"/>
  <c r="X708"/>
  <c r="CK306" s="1"/>
  <c r="CQ306" s="1"/>
  <c r="CW306" s="1"/>
  <c r="DC306" s="1"/>
  <c r="DI306" s="1"/>
  <c r="X709"/>
  <c r="CK307" s="1"/>
  <c r="CQ307" s="1"/>
  <c r="CW307" s="1"/>
  <c r="DC307" s="1"/>
  <c r="DI307" s="1"/>
  <c r="X710"/>
  <c r="CK308" s="1"/>
  <c r="CQ308" s="1"/>
  <c r="CW308" s="1"/>
  <c r="DC308" s="1"/>
  <c r="DI308" s="1"/>
  <c r="X711"/>
  <c r="CK309" s="1"/>
  <c r="CQ309" s="1"/>
  <c r="CW309" s="1"/>
  <c r="DC309" s="1"/>
  <c r="DI309" s="1"/>
  <c r="X712"/>
  <c r="CK310" s="1"/>
  <c r="CQ310" s="1"/>
  <c r="CW310" s="1"/>
  <c r="DC310" s="1"/>
  <c r="DI310" s="1"/>
  <c r="X713"/>
  <c r="CK311" s="1"/>
  <c r="CQ311" s="1"/>
  <c r="CW311" s="1"/>
  <c r="DC311" s="1"/>
  <c r="DI311" s="1"/>
  <c r="X714"/>
  <c r="CK312" s="1"/>
  <c r="CQ312" s="1"/>
  <c r="CW312" s="1"/>
  <c r="DC312" s="1"/>
  <c r="DI312" s="1"/>
  <c r="X715"/>
  <c r="CK313" s="1"/>
  <c r="CQ313" s="1"/>
  <c r="CW313" s="1"/>
  <c r="DC313" s="1"/>
  <c r="DI313" s="1"/>
  <c r="X716"/>
  <c r="CK314" s="1"/>
  <c r="CQ314" s="1"/>
  <c r="CW314" s="1"/>
  <c r="DC314" s="1"/>
  <c r="DI314" s="1"/>
  <c r="X717"/>
  <c r="CK315" s="1"/>
  <c r="CQ315" s="1"/>
  <c r="CW315" s="1"/>
  <c r="DC315" s="1"/>
  <c r="DI315" s="1"/>
  <c r="X718"/>
  <c r="CK316" s="1"/>
  <c r="CQ316" s="1"/>
  <c r="CW316" s="1"/>
  <c r="DC316" s="1"/>
  <c r="DI316" s="1"/>
  <c r="X719"/>
  <c r="CK317" s="1"/>
  <c r="CQ317" s="1"/>
  <c r="CW317" s="1"/>
  <c r="DC317" s="1"/>
  <c r="DI317" s="1"/>
  <c r="X720"/>
  <c r="CK318" s="1"/>
  <c r="CQ318" s="1"/>
  <c r="CW318" s="1"/>
  <c r="DC318" s="1"/>
  <c r="DI318" s="1"/>
  <c r="X721"/>
  <c r="CK319" s="1"/>
  <c r="CQ319" s="1"/>
  <c r="CW319" s="1"/>
  <c r="DC319" s="1"/>
  <c r="DI319" s="1"/>
  <c r="X722"/>
  <c r="CK320" s="1"/>
  <c r="CQ320" s="1"/>
  <c r="CW320" s="1"/>
  <c r="DC320" s="1"/>
  <c r="DI320" s="1"/>
  <c r="X723"/>
  <c r="CK321" s="1"/>
  <c r="CQ321" s="1"/>
  <c r="CW321" s="1"/>
  <c r="DC321" s="1"/>
  <c r="DI321" s="1"/>
  <c r="X724"/>
  <c r="CK322" s="1"/>
  <c r="CQ322" s="1"/>
  <c r="CW322" s="1"/>
  <c r="DC322" s="1"/>
  <c r="DI322" s="1"/>
  <c r="X725"/>
  <c r="CK323" s="1"/>
  <c r="CQ323" s="1"/>
  <c r="CW323" s="1"/>
  <c r="DC323" s="1"/>
  <c r="DI323" s="1"/>
  <c r="X726"/>
  <c r="CK324" s="1"/>
  <c r="CQ324" s="1"/>
  <c r="CW324" s="1"/>
  <c r="DC324" s="1"/>
  <c r="DI324" s="1"/>
  <c r="X727"/>
  <c r="CK325" s="1"/>
  <c r="CQ325" s="1"/>
  <c r="CW325" s="1"/>
  <c r="DC325" s="1"/>
  <c r="DI325" s="1"/>
  <c r="X728"/>
  <c r="CK326" s="1"/>
  <c r="CQ326" s="1"/>
  <c r="CW326" s="1"/>
  <c r="DC326" s="1"/>
  <c r="DI326" s="1"/>
  <c r="X729"/>
  <c r="CK327" s="1"/>
  <c r="CQ327" s="1"/>
  <c r="CW327" s="1"/>
  <c r="DC327" s="1"/>
  <c r="DI327" s="1"/>
  <c r="X730"/>
  <c r="CK328" s="1"/>
  <c r="CQ328" s="1"/>
  <c r="CW328" s="1"/>
  <c r="DC328" s="1"/>
  <c r="DI328" s="1"/>
  <c r="X731"/>
  <c r="CK329" s="1"/>
  <c r="CQ329" s="1"/>
  <c r="CW329" s="1"/>
  <c r="DC329" s="1"/>
  <c r="DI329" s="1"/>
  <c r="X732"/>
  <c r="CK330" s="1"/>
  <c r="CQ330" s="1"/>
  <c r="CW330" s="1"/>
  <c r="DC330" s="1"/>
  <c r="DI330" s="1"/>
  <c r="X733"/>
  <c r="CK331" s="1"/>
  <c r="CQ331" s="1"/>
  <c r="CW331" s="1"/>
  <c r="DC331" s="1"/>
  <c r="DI331" s="1"/>
  <c r="X704"/>
  <c r="CK302" s="1"/>
  <c r="CQ302" s="1"/>
  <c r="CW302" s="1"/>
  <c r="DC302" s="1"/>
  <c r="DI302" s="1"/>
  <c r="X675"/>
  <c r="CK273" s="1"/>
  <c r="CQ273" s="1"/>
  <c r="CW273" s="1"/>
  <c r="DC273" s="1"/>
  <c r="DI273" s="1"/>
  <c r="X676"/>
  <c r="CK274" s="1"/>
  <c r="CQ274" s="1"/>
  <c r="CW274" s="1"/>
  <c r="DC274" s="1"/>
  <c r="DI274" s="1"/>
  <c r="X677"/>
  <c r="CK275" s="1"/>
  <c r="CQ275" s="1"/>
  <c r="CW275" s="1"/>
  <c r="DC275" s="1"/>
  <c r="DI275" s="1"/>
  <c r="X678"/>
  <c r="CK276" s="1"/>
  <c r="CQ276" s="1"/>
  <c r="CW276" s="1"/>
  <c r="DC276" s="1"/>
  <c r="DI276" s="1"/>
  <c r="X679"/>
  <c r="CK277" s="1"/>
  <c r="CQ277" s="1"/>
  <c r="CW277" s="1"/>
  <c r="DC277" s="1"/>
  <c r="DI277" s="1"/>
  <c r="X680"/>
  <c r="CK278" s="1"/>
  <c r="CQ278" s="1"/>
  <c r="CW278" s="1"/>
  <c r="DC278" s="1"/>
  <c r="DI278" s="1"/>
  <c r="X681"/>
  <c r="CK279" s="1"/>
  <c r="CQ279" s="1"/>
  <c r="CW279" s="1"/>
  <c r="DC279" s="1"/>
  <c r="DI279" s="1"/>
  <c r="X682"/>
  <c r="CK280" s="1"/>
  <c r="CQ280" s="1"/>
  <c r="CW280" s="1"/>
  <c r="DC280" s="1"/>
  <c r="DI280" s="1"/>
  <c r="X683"/>
  <c r="CK281" s="1"/>
  <c r="CQ281" s="1"/>
  <c r="CW281" s="1"/>
  <c r="DC281" s="1"/>
  <c r="DI281" s="1"/>
  <c r="X684"/>
  <c r="CK282" s="1"/>
  <c r="CQ282" s="1"/>
  <c r="CW282" s="1"/>
  <c r="DC282" s="1"/>
  <c r="DI282" s="1"/>
  <c r="X685"/>
  <c r="CK283" s="1"/>
  <c r="CQ283" s="1"/>
  <c r="CW283" s="1"/>
  <c r="DC283" s="1"/>
  <c r="DI283" s="1"/>
  <c r="X686"/>
  <c r="CK284" s="1"/>
  <c r="CQ284" s="1"/>
  <c r="CW284" s="1"/>
  <c r="DC284" s="1"/>
  <c r="DI284" s="1"/>
  <c r="X687"/>
  <c r="CK285" s="1"/>
  <c r="CQ285" s="1"/>
  <c r="CW285" s="1"/>
  <c r="DC285" s="1"/>
  <c r="DI285" s="1"/>
  <c r="X688"/>
  <c r="CK286" s="1"/>
  <c r="CQ286" s="1"/>
  <c r="CW286" s="1"/>
  <c r="DC286" s="1"/>
  <c r="DI286" s="1"/>
  <c r="X689"/>
  <c r="CK287" s="1"/>
  <c r="CQ287" s="1"/>
  <c r="CW287" s="1"/>
  <c r="DC287" s="1"/>
  <c r="DI287" s="1"/>
  <c r="X690"/>
  <c r="CK288" s="1"/>
  <c r="CQ288" s="1"/>
  <c r="CW288" s="1"/>
  <c r="DC288" s="1"/>
  <c r="DI288" s="1"/>
  <c r="X691"/>
  <c r="CK289" s="1"/>
  <c r="CQ289" s="1"/>
  <c r="CW289" s="1"/>
  <c r="DC289" s="1"/>
  <c r="DI289" s="1"/>
  <c r="X692"/>
  <c r="CK290" s="1"/>
  <c r="CQ290" s="1"/>
  <c r="CW290" s="1"/>
  <c r="DC290" s="1"/>
  <c r="DI290" s="1"/>
  <c r="X693"/>
  <c r="CK291" s="1"/>
  <c r="CQ291" s="1"/>
  <c r="CW291" s="1"/>
  <c r="DC291" s="1"/>
  <c r="DI291" s="1"/>
  <c r="X694"/>
  <c r="CK292" s="1"/>
  <c r="CQ292" s="1"/>
  <c r="CW292" s="1"/>
  <c r="DC292" s="1"/>
  <c r="DI292" s="1"/>
  <c r="X695"/>
  <c r="CK293" s="1"/>
  <c r="CQ293" s="1"/>
  <c r="CW293" s="1"/>
  <c r="DC293" s="1"/>
  <c r="DI293" s="1"/>
  <c r="X696"/>
  <c r="CK294" s="1"/>
  <c r="CQ294" s="1"/>
  <c r="CW294" s="1"/>
  <c r="DC294" s="1"/>
  <c r="DI294" s="1"/>
  <c r="X697"/>
  <c r="CK295" s="1"/>
  <c r="CQ295" s="1"/>
  <c r="CW295" s="1"/>
  <c r="DC295" s="1"/>
  <c r="DI295" s="1"/>
  <c r="X698"/>
  <c r="CK296" s="1"/>
  <c r="CQ296" s="1"/>
  <c r="CW296" s="1"/>
  <c r="DC296" s="1"/>
  <c r="DI296" s="1"/>
  <c r="X699"/>
  <c r="CK297" s="1"/>
  <c r="CQ297" s="1"/>
  <c r="CW297" s="1"/>
  <c r="DC297" s="1"/>
  <c r="DI297" s="1"/>
  <c r="X700"/>
  <c r="CK298" s="1"/>
  <c r="CQ298" s="1"/>
  <c r="CW298" s="1"/>
  <c r="DC298" s="1"/>
  <c r="DI298" s="1"/>
  <c r="X701"/>
  <c r="CK299" s="1"/>
  <c r="CQ299" s="1"/>
  <c r="CW299" s="1"/>
  <c r="DC299" s="1"/>
  <c r="DI299" s="1"/>
  <c r="X702"/>
  <c r="CK300" s="1"/>
  <c r="CQ300" s="1"/>
  <c r="CW300" s="1"/>
  <c r="DC300" s="1"/>
  <c r="DI300" s="1"/>
  <c r="X703"/>
  <c r="CK301" s="1"/>
  <c r="CQ301" s="1"/>
  <c r="CW301" s="1"/>
  <c r="DC301" s="1"/>
  <c r="DI301" s="1"/>
  <c r="X674"/>
  <c r="CK272" s="1"/>
  <c r="CQ272" s="1"/>
  <c r="CW272" s="1"/>
  <c r="DC272" s="1"/>
  <c r="DI272" s="1"/>
  <c r="X645"/>
  <c r="CK243" s="1"/>
  <c r="CQ243" s="1"/>
  <c r="CW243" s="1"/>
  <c r="DC243" s="1"/>
  <c r="DI243" s="1"/>
  <c r="X646"/>
  <c r="CK244" s="1"/>
  <c r="CQ244" s="1"/>
  <c r="CW244" s="1"/>
  <c r="DC244" s="1"/>
  <c r="DI244" s="1"/>
  <c r="X647"/>
  <c r="CK245" s="1"/>
  <c r="CQ245" s="1"/>
  <c r="CW245" s="1"/>
  <c r="DC245" s="1"/>
  <c r="DI245" s="1"/>
  <c r="X648"/>
  <c r="CK246" s="1"/>
  <c r="CQ246" s="1"/>
  <c r="CW246" s="1"/>
  <c r="DC246" s="1"/>
  <c r="DI246" s="1"/>
  <c r="X649"/>
  <c r="CK247" s="1"/>
  <c r="CQ247" s="1"/>
  <c r="CW247" s="1"/>
  <c r="DC247" s="1"/>
  <c r="DI247" s="1"/>
  <c r="X650"/>
  <c r="CK248" s="1"/>
  <c r="CQ248" s="1"/>
  <c r="CW248" s="1"/>
  <c r="DC248" s="1"/>
  <c r="DI248" s="1"/>
  <c r="X651"/>
  <c r="CK249" s="1"/>
  <c r="CQ249" s="1"/>
  <c r="CW249" s="1"/>
  <c r="DC249" s="1"/>
  <c r="DI249" s="1"/>
  <c r="X652"/>
  <c r="CK250" s="1"/>
  <c r="CQ250" s="1"/>
  <c r="CW250" s="1"/>
  <c r="DC250" s="1"/>
  <c r="DI250" s="1"/>
  <c r="X653"/>
  <c r="CK251" s="1"/>
  <c r="CQ251" s="1"/>
  <c r="CW251" s="1"/>
  <c r="DC251" s="1"/>
  <c r="DI251" s="1"/>
  <c r="X654"/>
  <c r="CK252" s="1"/>
  <c r="CQ252" s="1"/>
  <c r="CW252" s="1"/>
  <c r="DC252" s="1"/>
  <c r="DI252" s="1"/>
  <c r="X655"/>
  <c r="CK253" s="1"/>
  <c r="CQ253" s="1"/>
  <c r="CW253" s="1"/>
  <c r="DC253" s="1"/>
  <c r="DI253" s="1"/>
  <c r="X656"/>
  <c r="CK254" s="1"/>
  <c r="CQ254" s="1"/>
  <c r="CW254" s="1"/>
  <c r="DC254" s="1"/>
  <c r="DI254" s="1"/>
  <c r="X657"/>
  <c r="CK255" s="1"/>
  <c r="CQ255" s="1"/>
  <c r="CW255" s="1"/>
  <c r="DC255" s="1"/>
  <c r="DI255" s="1"/>
  <c r="X658"/>
  <c r="CK256" s="1"/>
  <c r="CQ256" s="1"/>
  <c r="CW256" s="1"/>
  <c r="DC256" s="1"/>
  <c r="DI256" s="1"/>
  <c r="X659"/>
  <c r="CK257" s="1"/>
  <c r="CQ257" s="1"/>
  <c r="CW257" s="1"/>
  <c r="DC257" s="1"/>
  <c r="DI257" s="1"/>
  <c r="X660"/>
  <c r="CK258" s="1"/>
  <c r="CQ258" s="1"/>
  <c r="CW258" s="1"/>
  <c r="DC258" s="1"/>
  <c r="DI258" s="1"/>
  <c r="X661"/>
  <c r="CK259" s="1"/>
  <c r="CQ259" s="1"/>
  <c r="CW259" s="1"/>
  <c r="DC259" s="1"/>
  <c r="DI259" s="1"/>
  <c r="X662"/>
  <c r="CK260" s="1"/>
  <c r="CQ260" s="1"/>
  <c r="CW260" s="1"/>
  <c r="DC260" s="1"/>
  <c r="DI260" s="1"/>
  <c r="X663"/>
  <c r="CK261" s="1"/>
  <c r="CQ261" s="1"/>
  <c r="CW261" s="1"/>
  <c r="DC261" s="1"/>
  <c r="DI261" s="1"/>
  <c r="X664"/>
  <c r="CK262" s="1"/>
  <c r="CQ262" s="1"/>
  <c r="CW262" s="1"/>
  <c r="DC262" s="1"/>
  <c r="DI262" s="1"/>
  <c r="X665"/>
  <c r="CK263" s="1"/>
  <c r="CQ263" s="1"/>
  <c r="CW263" s="1"/>
  <c r="DC263" s="1"/>
  <c r="DI263" s="1"/>
  <c r="X666"/>
  <c r="CK264" s="1"/>
  <c r="CQ264" s="1"/>
  <c r="CW264" s="1"/>
  <c r="DC264" s="1"/>
  <c r="DI264" s="1"/>
  <c r="X667"/>
  <c r="CK265" s="1"/>
  <c r="CQ265" s="1"/>
  <c r="CW265" s="1"/>
  <c r="DC265" s="1"/>
  <c r="DI265" s="1"/>
  <c r="X668"/>
  <c r="CK266" s="1"/>
  <c r="CQ266" s="1"/>
  <c r="CW266" s="1"/>
  <c r="DC266" s="1"/>
  <c r="DI266" s="1"/>
  <c r="X669"/>
  <c r="CK267" s="1"/>
  <c r="CQ267" s="1"/>
  <c r="CW267" s="1"/>
  <c r="DC267" s="1"/>
  <c r="DI267" s="1"/>
  <c r="X670"/>
  <c r="CK268" s="1"/>
  <c r="CQ268" s="1"/>
  <c r="CW268" s="1"/>
  <c r="DC268" s="1"/>
  <c r="DI268" s="1"/>
  <c r="X671"/>
  <c r="CK269" s="1"/>
  <c r="CQ269" s="1"/>
  <c r="CW269" s="1"/>
  <c r="DC269" s="1"/>
  <c r="DI269" s="1"/>
  <c r="X672"/>
  <c r="CK270" s="1"/>
  <c r="CQ270" s="1"/>
  <c r="CW270" s="1"/>
  <c r="DC270" s="1"/>
  <c r="DI270" s="1"/>
  <c r="X673"/>
  <c r="CK271" s="1"/>
  <c r="CQ271" s="1"/>
  <c r="CW271" s="1"/>
  <c r="DC271" s="1"/>
  <c r="DI271" s="1"/>
  <c r="X644"/>
  <c r="CK242" s="1"/>
  <c r="CQ242" s="1"/>
  <c r="CW242" s="1"/>
  <c r="DC242" s="1"/>
  <c r="DI242" s="1"/>
  <c r="X615"/>
  <c r="CK213" s="1"/>
  <c r="CQ213" s="1"/>
  <c r="CW213" s="1"/>
  <c r="DC213" s="1"/>
  <c r="DI213" s="1"/>
  <c r="X616"/>
  <c r="CK214" s="1"/>
  <c r="CQ214" s="1"/>
  <c r="CW214" s="1"/>
  <c r="DC214" s="1"/>
  <c r="DI214" s="1"/>
  <c r="X617"/>
  <c r="CK215" s="1"/>
  <c r="CQ215" s="1"/>
  <c r="CW215" s="1"/>
  <c r="DC215" s="1"/>
  <c r="DI215" s="1"/>
  <c r="X618"/>
  <c r="CK216" s="1"/>
  <c r="CQ216" s="1"/>
  <c r="CW216" s="1"/>
  <c r="DC216" s="1"/>
  <c r="DI216" s="1"/>
  <c r="X619"/>
  <c r="CK217" s="1"/>
  <c r="CQ217" s="1"/>
  <c r="CW217" s="1"/>
  <c r="DC217" s="1"/>
  <c r="DI217" s="1"/>
  <c r="X620"/>
  <c r="CK218" s="1"/>
  <c r="CQ218" s="1"/>
  <c r="CW218" s="1"/>
  <c r="DC218" s="1"/>
  <c r="DI218" s="1"/>
  <c r="X621"/>
  <c r="CK219" s="1"/>
  <c r="CQ219" s="1"/>
  <c r="CW219" s="1"/>
  <c r="DC219" s="1"/>
  <c r="DI219" s="1"/>
  <c r="X622"/>
  <c r="CK220" s="1"/>
  <c r="CQ220" s="1"/>
  <c r="CW220" s="1"/>
  <c r="DC220" s="1"/>
  <c r="DI220" s="1"/>
  <c r="X623"/>
  <c r="CK221" s="1"/>
  <c r="CQ221" s="1"/>
  <c r="CW221" s="1"/>
  <c r="DC221" s="1"/>
  <c r="DI221" s="1"/>
  <c r="X624"/>
  <c r="CK222" s="1"/>
  <c r="CQ222" s="1"/>
  <c r="CW222" s="1"/>
  <c r="DC222" s="1"/>
  <c r="DI222" s="1"/>
  <c r="X625"/>
  <c r="CK223" s="1"/>
  <c r="CQ223" s="1"/>
  <c r="CW223" s="1"/>
  <c r="DC223" s="1"/>
  <c r="DI223" s="1"/>
  <c r="X626"/>
  <c r="CK224" s="1"/>
  <c r="CQ224" s="1"/>
  <c r="CW224" s="1"/>
  <c r="DC224" s="1"/>
  <c r="DI224" s="1"/>
  <c r="X627"/>
  <c r="CK225" s="1"/>
  <c r="CQ225" s="1"/>
  <c r="CW225" s="1"/>
  <c r="DC225" s="1"/>
  <c r="DI225" s="1"/>
  <c r="X628"/>
  <c r="CK226" s="1"/>
  <c r="CQ226" s="1"/>
  <c r="CW226" s="1"/>
  <c r="DC226" s="1"/>
  <c r="DI226" s="1"/>
  <c r="X629"/>
  <c r="CK227" s="1"/>
  <c r="CQ227" s="1"/>
  <c r="CW227" s="1"/>
  <c r="DC227" s="1"/>
  <c r="DI227" s="1"/>
  <c r="X630"/>
  <c r="CK228" s="1"/>
  <c r="CQ228" s="1"/>
  <c r="CW228" s="1"/>
  <c r="DC228" s="1"/>
  <c r="DI228" s="1"/>
  <c r="X631"/>
  <c r="CK229" s="1"/>
  <c r="CQ229" s="1"/>
  <c r="CW229" s="1"/>
  <c r="DC229" s="1"/>
  <c r="DI229" s="1"/>
  <c r="X632"/>
  <c r="CK230" s="1"/>
  <c r="CQ230" s="1"/>
  <c r="CW230" s="1"/>
  <c r="DC230" s="1"/>
  <c r="DI230" s="1"/>
  <c r="X633"/>
  <c r="CK231" s="1"/>
  <c r="CQ231" s="1"/>
  <c r="CW231" s="1"/>
  <c r="DC231" s="1"/>
  <c r="DI231" s="1"/>
  <c r="X634"/>
  <c r="CK232" s="1"/>
  <c r="CQ232" s="1"/>
  <c r="CW232" s="1"/>
  <c r="DC232" s="1"/>
  <c r="DI232" s="1"/>
  <c r="X635"/>
  <c r="CK233" s="1"/>
  <c r="CQ233" s="1"/>
  <c r="CW233" s="1"/>
  <c r="DC233" s="1"/>
  <c r="DI233" s="1"/>
  <c r="X636"/>
  <c r="CK234" s="1"/>
  <c r="CQ234" s="1"/>
  <c r="CW234" s="1"/>
  <c r="DC234" s="1"/>
  <c r="DI234" s="1"/>
  <c r="X637"/>
  <c r="CK235" s="1"/>
  <c r="CQ235" s="1"/>
  <c r="CW235" s="1"/>
  <c r="DC235" s="1"/>
  <c r="DI235" s="1"/>
  <c r="X638"/>
  <c r="CK236" s="1"/>
  <c r="CQ236" s="1"/>
  <c r="CW236" s="1"/>
  <c r="DC236" s="1"/>
  <c r="DI236" s="1"/>
  <c r="X639"/>
  <c r="CK237" s="1"/>
  <c r="CQ237" s="1"/>
  <c r="CW237" s="1"/>
  <c r="DC237" s="1"/>
  <c r="DI237" s="1"/>
  <c r="X640"/>
  <c r="CK238" s="1"/>
  <c r="CQ238" s="1"/>
  <c r="CW238" s="1"/>
  <c r="DC238" s="1"/>
  <c r="DI238" s="1"/>
  <c r="X641"/>
  <c r="CK239" s="1"/>
  <c r="CQ239" s="1"/>
  <c r="CW239" s="1"/>
  <c r="DC239" s="1"/>
  <c r="DI239" s="1"/>
  <c r="X642"/>
  <c r="CK240" s="1"/>
  <c r="CQ240" s="1"/>
  <c r="CW240" s="1"/>
  <c r="DC240" s="1"/>
  <c r="DI240" s="1"/>
  <c r="X643"/>
  <c r="CK241" s="1"/>
  <c r="CQ241" s="1"/>
  <c r="CW241" s="1"/>
  <c r="DC241" s="1"/>
  <c r="DI241" s="1"/>
  <c r="X614"/>
  <c r="CK212" s="1"/>
  <c r="CQ212" s="1"/>
  <c r="CW212" s="1"/>
  <c r="DC212" s="1"/>
  <c r="DI212" s="1"/>
  <c r="X585"/>
  <c r="CK183" s="1"/>
  <c r="CQ183" s="1"/>
  <c r="CW183" s="1"/>
  <c r="DC183" s="1"/>
  <c r="DI183" s="1"/>
  <c r="X586"/>
  <c r="CK184" s="1"/>
  <c r="CQ184" s="1"/>
  <c r="CW184" s="1"/>
  <c r="DC184" s="1"/>
  <c r="DI184" s="1"/>
  <c r="X587"/>
  <c r="CK185" s="1"/>
  <c r="CQ185" s="1"/>
  <c r="CW185" s="1"/>
  <c r="DC185" s="1"/>
  <c r="DI185" s="1"/>
  <c r="X588"/>
  <c r="CK186" s="1"/>
  <c r="CQ186" s="1"/>
  <c r="CW186" s="1"/>
  <c r="DC186" s="1"/>
  <c r="DI186" s="1"/>
  <c r="X589"/>
  <c r="CK187" s="1"/>
  <c r="CQ187" s="1"/>
  <c r="CW187" s="1"/>
  <c r="DC187" s="1"/>
  <c r="DI187" s="1"/>
  <c r="X590"/>
  <c r="CK188" s="1"/>
  <c r="CQ188" s="1"/>
  <c r="CW188" s="1"/>
  <c r="DC188" s="1"/>
  <c r="DI188" s="1"/>
  <c r="X591"/>
  <c r="CK189" s="1"/>
  <c r="CQ189" s="1"/>
  <c r="CW189" s="1"/>
  <c r="DC189" s="1"/>
  <c r="DI189" s="1"/>
  <c r="X592"/>
  <c r="CK190" s="1"/>
  <c r="CQ190" s="1"/>
  <c r="CW190" s="1"/>
  <c r="DC190" s="1"/>
  <c r="DI190" s="1"/>
  <c r="X593"/>
  <c r="CK191" s="1"/>
  <c r="CQ191" s="1"/>
  <c r="CW191" s="1"/>
  <c r="DC191" s="1"/>
  <c r="DI191" s="1"/>
  <c r="X594"/>
  <c r="CK192" s="1"/>
  <c r="CQ192" s="1"/>
  <c r="CW192" s="1"/>
  <c r="DC192" s="1"/>
  <c r="DI192" s="1"/>
  <c r="X595"/>
  <c r="CK193" s="1"/>
  <c r="CQ193" s="1"/>
  <c r="CW193" s="1"/>
  <c r="DC193" s="1"/>
  <c r="DI193" s="1"/>
  <c r="X596"/>
  <c r="CK194" s="1"/>
  <c r="CQ194" s="1"/>
  <c r="CW194" s="1"/>
  <c r="DC194" s="1"/>
  <c r="DI194" s="1"/>
  <c r="X597"/>
  <c r="CK195" s="1"/>
  <c r="CQ195" s="1"/>
  <c r="CW195" s="1"/>
  <c r="DC195" s="1"/>
  <c r="DI195" s="1"/>
  <c r="X598"/>
  <c r="CK196" s="1"/>
  <c r="CQ196" s="1"/>
  <c r="CW196" s="1"/>
  <c r="DC196" s="1"/>
  <c r="DI196" s="1"/>
  <c r="X599"/>
  <c r="CK197" s="1"/>
  <c r="CQ197" s="1"/>
  <c r="CW197" s="1"/>
  <c r="DC197" s="1"/>
  <c r="DI197" s="1"/>
  <c r="X600"/>
  <c r="CK198" s="1"/>
  <c r="CQ198" s="1"/>
  <c r="CW198" s="1"/>
  <c r="DC198" s="1"/>
  <c r="DI198" s="1"/>
  <c r="X601"/>
  <c r="CK199" s="1"/>
  <c r="CQ199" s="1"/>
  <c r="CW199" s="1"/>
  <c r="DC199" s="1"/>
  <c r="DI199" s="1"/>
  <c r="X602"/>
  <c r="CK200" s="1"/>
  <c r="CQ200" s="1"/>
  <c r="CW200" s="1"/>
  <c r="DC200" s="1"/>
  <c r="DI200" s="1"/>
  <c r="X603"/>
  <c r="CK201" s="1"/>
  <c r="CQ201" s="1"/>
  <c r="CW201" s="1"/>
  <c r="DC201" s="1"/>
  <c r="DI201" s="1"/>
  <c r="X604"/>
  <c r="CK202" s="1"/>
  <c r="CQ202" s="1"/>
  <c r="CW202" s="1"/>
  <c r="DC202" s="1"/>
  <c r="DI202" s="1"/>
  <c r="X605"/>
  <c r="CK203" s="1"/>
  <c r="CQ203" s="1"/>
  <c r="CW203" s="1"/>
  <c r="DC203" s="1"/>
  <c r="DI203" s="1"/>
  <c r="X606"/>
  <c r="CK204" s="1"/>
  <c r="CQ204" s="1"/>
  <c r="CW204" s="1"/>
  <c r="DC204" s="1"/>
  <c r="DI204" s="1"/>
  <c r="X607"/>
  <c r="CK205" s="1"/>
  <c r="CQ205" s="1"/>
  <c r="CW205" s="1"/>
  <c r="DC205" s="1"/>
  <c r="DI205" s="1"/>
  <c r="X608"/>
  <c r="CK206" s="1"/>
  <c r="CQ206" s="1"/>
  <c r="CW206" s="1"/>
  <c r="DC206" s="1"/>
  <c r="DI206" s="1"/>
  <c r="X609"/>
  <c r="CK207" s="1"/>
  <c r="CQ207" s="1"/>
  <c r="CW207" s="1"/>
  <c r="DC207" s="1"/>
  <c r="DI207" s="1"/>
  <c r="X610"/>
  <c r="CK208" s="1"/>
  <c r="CQ208" s="1"/>
  <c r="CW208" s="1"/>
  <c r="DC208" s="1"/>
  <c r="DI208" s="1"/>
  <c r="X611"/>
  <c r="CK209" s="1"/>
  <c r="CQ209" s="1"/>
  <c r="CW209" s="1"/>
  <c r="DC209" s="1"/>
  <c r="DI209" s="1"/>
  <c r="X612"/>
  <c r="CK210" s="1"/>
  <c r="CQ210" s="1"/>
  <c r="CW210" s="1"/>
  <c r="DC210" s="1"/>
  <c r="DI210" s="1"/>
  <c r="X613"/>
  <c r="CK211" s="1"/>
  <c r="CQ211" s="1"/>
  <c r="CW211" s="1"/>
  <c r="DC211" s="1"/>
  <c r="DI211" s="1"/>
  <c r="X584"/>
  <c r="CK182" s="1"/>
  <c r="CQ182" s="1"/>
  <c r="CW182" s="1"/>
  <c r="DC182" s="1"/>
  <c r="DI182" s="1"/>
  <c r="X555"/>
  <c r="CK153" s="1"/>
  <c r="CQ153" s="1"/>
  <c r="CW153" s="1"/>
  <c r="DC153" s="1"/>
  <c r="DI153" s="1"/>
  <c r="X556"/>
  <c r="CK154" s="1"/>
  <c r="CQ154" s="1"/>
  <c r="CW154" s="1"/>
  <c r="DC154" s="1"/>
  <c r="DI154" s="1"/>
  <c r="X557"/>
  <c r="CK155" s="1"/>
  <c r="CQ155" s="1"/>
  <c r="CW155" s="1"/>
  <c r="DC155" s="1"/>
  <c r="DI155" s="1"/>
  <c r="X558"/>
  <c r="CK156" s="1"/>
  <c r="CQ156" s="1"/>
  <c r="CW156" s="1"/>
  <c r="DC156" s="1"/>
  <c r="DI156" s="1"/>
  <c r="X559"/>
  <c r="CK157" s="1"/>
  <c r="CQ157" s="1"/>
  <c r="CW157" s="1"/>
  <c r="DC157" s="1"/>
  <c r="DI157" s="1"/>
  <c r="X560"/>
  <c r="CK158" s="1"/>
  <c r="CQ158" s="1"/>
  <c r="CW158" s="1"/>
  <c r="DC158" s="1"/>
  <c r="DI158" s="1"/>
  <c r="X561"/>
  <c r="CK159" s="1"/>
  <c r="CQ159" s="1"/>
  <c r="CW159" s="1"/>
  <c r="DC159" s="1"/>
  <c r="DI159" s="1"/>
  <c r="X562"/>
  <c r="CK160" s="1"/>
  <c r="CQ160" s="1"/>
  <c r="CW160" s="1"/>
  <c r="DC160" s="1"/>
  <c r="DI160" s="1"/>
  <c r="X563"/>
  <c r="CK161" s="1"/>
  <c r="CQ161" s="1"/>
  <c r="CW161" s="1"/>
  <c r="DC161" s="1"/>
  <c r="DI161" s="1"/>
  <c r="X564"/>
  <c r="CK162" s="1"/>
  <c r="CQ162" s="1"/>
  <c r="CW162" s="1"/>
  <c r="DC162" s="1"/>
  <c r="DI162" s="1"/>
  <c r="X565"/>
  <c r="CK163" s="1"/>
  <c r="CQ163" s="1"/>
  <c r="CW163" s="1"/>
  <c r="DC163" s="1"/>
  <c r="DI163" s="1"/>
  <c r="X566"/>
  <c r="CK164" s="1"/>
  <c r="CQ164" s="1"/>
  <c r="CW164" s="1"/>
  <c r="DC164" s="1"/>
  <c r="DI164" s="1"/>
  <c r="X567"/>
  <c r="CK165" s="1"/>
  <c r="CQ165" s="1"/>
  <c r="CW165" s="1"/>
  <c r="DC165" s="1"/>
  <c r="DI165" s="1"/>
  <c r="X568"/>
  <c r="CK166" s="1"/>
  <c r="CQ166" s="1"/>
  <c r="CW166" s="1"/>
  <c r="DC166" s="1"/>
  <c r="DI166" s="1"/>
  <c r="X569"/>
  <c r="CK167" s="1"/>
  <c r="CQ167" s="1"/>
  <c r="CW167" s="1"/>
  <c r="DC167" s="1"/>
  <c r="DI167" s="1"/>
  <c r="X570"/>
  <c r="CK168" s="1"/>
  <c r="CQ168" s="1"/>
  <c r="CW168" s="1"/>
  <c r="DC168" s="1"/>
  <c r="DI168" s="1"/>
  <c r="X571"/>
  <c r="CK169" s="1"/>
  <c r="CQ169" s="1"/>
  <c r="CW169" s="1"/>
  <c r="DC169" s="1"/>
  <c r="DI169" s="1"/>
  <c r="X572"/>
  <c r="CK170" s="1"/>
  <c r="CQ170" s="1"/>
  <c r="CW170" s="1"/>
  <c r="DC170" s="1"/>
  <c r="DI170" s="1"/>
  <c r="X573"/>
  <c r="CK171" s="1"/>
  <c r="CQ171" s="1"/>
  <c r="CW171" s="1"/>
  <c r="DC171" s="1"/>
  <c r="DI171" s="1"/>
  <c r="X574"/>
  <c r="CK172" s="1"/>
  <c r="CQ172" s="1"/>
  <c r="CW172" s="1"/>
  <c r="DC172" s="1"/>
  <c r="DI172" s="1"/>
  <c r="X575"/>
  <c r="CK173" s="1"/>
  <c r="CQ173" s="1"/>
  <c r="CW173" s="1"/>
  <c r="DC173" s="1"/>
  <c r="DI173" s="1"/>
  <c r="X576"/>
  <c r="CK174" s="1"/>
  <c r="CQ174" s="1"/>
  <c r="CW174" s="1"/>
  <c r="DC174" s="1"/>
  <c r="DI174" s="1"/>
  <c r="X577"/>
  <c r="CK175" s="1"/>
  <c r="CQ175" s="1"/>
  <c r="CW175" s="1"/>
  <c r="DC175" s="1"/>
  <c r="DI175" s="1"/>
  <c r="X578"/>
  <c r="CK176" s="1"/>
  <c r="CQ176" s="1"/>
  <c r="CW176" s="1"/>
  <c r="DC176" s="1"/>
  <c r="DI176" s="1"/>
  <c r="X579"/>
  <c r="CK177" s="1"/>
  <c r="CQ177" s="1"/>
  <c r="CW177" s="1"/>
  <c r="DC177" s="1"/>
  <c r="DI177" s="1"/>
  <c r="X580"/>
  <c r="CK178" s="1"/>
  <c r="CQ178" s="1"/>
  <c r="CW178" s="1"/>
  <c r="DC178" s="1"/>
  <c r="DI178" s="1"/>
  <c r="X581"/>
  <c r="CK179" s="1"/>
  <c r="CQ179" s="1"/>
  <c r="CW179" s="1"/>
  <c r="DC179" s="1"/>
  <c r="DI179" s="1"/>
  <c r="X582"/>
  <c r="CK180" s="1"/>
  <c r="CQ180" s="1"/>
  <c r="CW180" s="1"/>
  <c r="DC180" s="1"/>
  <c r="DI180" s="1"/>
  <c r="X583"/>
  <c r="CK181" s="1"/>
  <c r="CQ181" s="1"/>
  <c r="CW181" s="1"/>
  <c r="DC181" s="1"/>
  <c r="DI181" s="1"/>
  <c r="X554"/>
  <c r="CK152" s="1"/>
  <c r="CQ152" s="1"/>
  <c r="CW152" s="1"/>
  <c r="DC152" s="1"/>
  <c r="DI152" s="1"/>
  <c r="X525"/>
  <c r="CK123" s="1"/>
  <c r="CQ123" s="1"/>
  <c r="CW123" s="1"/>
  <c r="DC123" s="1"/>
  <c r="DI123" s="1"/>
  <c r="X526"/>
  <c r="CK124" s="1"/>
  <c r="CQ124" s="1"/>
  <c r="CW124" s="1"/>
  <c r="DC124" s="1"/>
  <c r="DI124" s="1"/>
  <c r="X527"/>
  <c r="CK125" s="1"/>
  <c r="CQ125" s="1"/>
  <c r="CW125" s="1"/>
  <c r="DC125" s="1"/>
  <c r="DI125" s="1"/>
  <c r="X528"/>
  <c r="CK126" s="1"/>
  <c r="CQ126" s="1"/>
  <c r="CW126" s="1"/>
  <c r="DC126" s="1"/>
  <c r="DI126" s="1"/>
  <c r="X529"/>
  <c r="CK127" s="1"/>
  <c r="CQ127" s="1"/>
  <c r="CW127" s="1"/>
  <c r="DC127" s="1"/>
  <c r="DI127" s="1"/>
  <c r="X530"/>
  <c r="CK128" s="1"/>
  <c r="CQ128" s="1"/>
  <c r="CW128" s="1"/>
  <c r="DC128" s="1"/>
  <c r="DI128" s="1"/>
  <c r="X531"/>
  <c r="CK129" s="1"/>
  <c r="CQ129" s="1"/>
  <c r="CW129" s="1"/>
  <c r="DC129" s="1"/>
  <c r="DI129" s="1"/>
  <c r="X532"/>
  <c r="CK130" s="1"/>
  <c r="CQ130" s="1"/>
  <c r="CW130" s="1"/>
  <c r="DC130" s="1"/>
  <c r="DI130" s="1"/>
  <c r="X533"/>
  <c r="CK131" s="1"/>
  <c r="CQ131" s="1"/>
  <c r="CW131" s="1"/>
  <c r="DC131" s="1"/>
  <c r="DI131" s="1"/>
  <c r="X534"/>
  <c r="CK132" s="1"/>
  <c r="CQ132" s="1"/>
  <c r="CW132" s="1"/>
  <c r="DC132" s="1"/>
  <c r="DI132" s="1"/>
  <c r="X535"/>
  <c r="CK133" s="1"/>
  <c r="CQ133" s="1"/>
  <c r="CW133" s="1"/>
  <c r="DC133" s="1"/>
  <c r="DI133" s="1"/>
  <c r="X536"/>
  <c r="CK134" s="1"/>
  <c r="CQ134" s="1"/>
  <c r="CW134" s="1"/>
  <c r="DC134" s="1"/>
  <c r="DI134" s="1"/>
  <c r="X537"/>
  <c r="CK135" s="1"/>
  <c r="CQ135" s="1"/>
  <c r="CW135" s="1"/>
  <c r="DC135" s="1"/>
  <c r="DI135" s="1"/>
  <c r="X538"/>
  <c r="CK136" s="1"/>
  <c r="CQ136" s="1"/>
  <c r="CW136" s="1"/>
  <c r="DC136" s="1"/>
  <c r="DI136" s="1"/>
  <c r="X539"/>
  <c r="CK137" s="1"/>
  <c r="CQ137" s="1"/>
  <c r="CW137" s="1"/>
  <c r="DC137" s="1"/>
  <c r="DI137" s="1"/>
  <c r="X540"/>
  <c r="CK138" s="1"/>
  <c r="CQ138" s="1"/>
  <c r="CW138" s="1"/>
  <c r="DC138" s="1"/>
  <c r="DI138" s="1"/>
  <c r="X541"/>
  <c r="CK139" s="1"/>
  <c r="CQ139" s="1"/>
  <c r="CW139" s="1"/>
  <c r="DC139" s="1"/>
  <c r="DI139" s="1"/>
  <c r="X542"/>
  <c r="CK140" s="1"/>
  <c r="CQ140" s="1"/>
  <c r="CW140" s="1"/>
  <c r="DC140" s="1"/>
  <c r="DI140" s="1"/>
  <c r="X543"/>
  <c r="CK141" s="1"/>
  <c r="CQ141" s="1"/>
  <c r="CW141" s="1"/>
  <c r="DC141" s="1"/>
  <c r="DI141" s="1"/>
  <c r="X544"/>
  <c r="CK142" s="1"/>
  <c r="CQ142" s="1"/>
  <c r="CW142" s="1"/>
  <c r="DC142" s="1"/>
  <c r="DI142" s="1"/>
  <c r="X545"/>
  <c r="CK143" s="1"/>
  <c r="CQ143" s="1"/>
  <c r="CW143" s="1"/>
  <c r="DC143" s="1"/>
  <c r="DI143" s="1"/>
  <c r="X546"/>
  <c r="CK144" s="1"/>
  <c r="CQ144" s="1"/>
  <c r="CW144" s="1"/>
  <c r="DC144" s="1"/>
  <c r="DI144" s="1"/>
  <c r="X547"/>
  <c r="CK145" s="1"/>
  <c r="CQ145" s="1"/>
  <c r="CW145" s="1"/>
  <c r="DC145" s="1"/>
  <c r="DI145" s="1"/>
  <c r="X548"/>
  <c r="CK146" s="1"/>
  <c r="CQ146" s="1"/>
  <c r="CW146" s="1"/>
  <c r="DC146" s="1"/>
  <c r="DI146" s="1"/>
  <c r="X549"/>
  <c r="CK147" s="1"/>
  <c r="CQ147" s="1"/>
  <c r="CW147" s="1"/>
  <c r="DC147" s="1"/>
  <c r="DI147" s="1"/>
  <c r="X550"/>
  <c r="CK148" s="1"/>
  <c r="CQ148" s="1"/>
  <c r="CW148" s="1"/>
  <c r="DC148" s="1"/>
  <c r="DI148" s="1"/>
  <c r="X551"/>
  <c r="CK149" s="1"/>
  <c r="CQ149" s="1"/>
  <c r="CW149" s="1"/>
  <c r="DC149" s="1"/>
  <c r="DI149" s="1"/>
  <c r="X552"/>
  <c r="CK150" s="1"/>
  <c r="CQ150" s="1"/>
  <c r="CW150" s="1"/>
  <c r="DC150" s="1"/>
  <c r="DI150" s="1"/>
  <c r="X553"/>
  <c r="CK151" s="1"/>
  <c r="CQ151" s="1"/>
  <c r="CW151" s="1"/>
  <c r="DC151" s="1"/>
  <c r="DI151" s="1"/>
  <c r="X524"/>
  <c r="CK122" s="1"/>
  <c r="CQ122" s="1"/>
  <c r="CW122" s="1"/>
  <c r="DC122" s="1"/>
  <c r="DI122" s="1"/>
  <c r="X495"/>
  <c r="CK93" s="1"/>
  <c r="CQ93" s="1"/>
  <c r="CW93" s="1"/>
  <c r="DC93" s="1"/>
  <c r="DI93" s="1"/>
  <c r="X496"/>
  <c r="CK94" s="1"/>
  <c r="CQ94" s="1"/>
  <c r="CW94" s="1"/>
  <c r="DC94" s="1"/>
  <c r="DI94" s="1"/>
  <c r="X497"/>
  <c r="CK95" s="1"/>
  <c r="CQ95" s="1"/>
  <c r="CW95" s="1"/>
  <c r="DC95" s="1"/>
  <c r="DI95" s="1"/>
  <c r="X498"/>
  <c r="CK96" s="1"/>
  <c r="CQ96" s="1"/>
  <c r="CW96" s="1"/>
  <c r="DC96" s="1"/>
  <c r="DI96" s="1"/>
  <c r="X499"/>
  <c r="CK97" s="1"/>
  <c r="CQ97" s="1"/>
  <c r="CW97" s="1"/>
  <c r="DC97" s="1"/>
  <c r="DI97" s="1"/>
  <c r="X500"/>
  <c r="CK98" s="1"/>
  <c r="CQ98" s="1"/>
  <c r="CW98" s="1"/>
  <c r="DC98" s="1"/>
  <c r="DI98" s="1"/>
  <c r="X501"/>
  <c r="CK99" s="1"/>
  <c r="CQ99" s="1"/>
  <c r="CW99" s="1"/>
  <c r="DC99" s="1"/>
  <c r="DI99" s="1"/>
  <c r="X502"/>
  <c r="CK100" s="1"/>
  <c r="CQ100" s="1"/>
  <c r="CW100" s="1"/>
  <c r="DC100" s="1"/>
  <c r="DI100" s="1"/>
  <c r="X503"/>
  <c r="CK101" s="1"/>
  <c r="CQ101" s="1"/>
  <c r="CW101" s="1"/>
  <c r="DC101" s="1"/>
  <c r="DI101" s="1"/>
  <c r="X504"/>
  <c r="CK102" s="1"/>
  <c r="CQ102" s="1"/>
  <c r="CW102" s="1"/>
  <c r="DC102" s="1"/>
  <c r="DI102" s="1"/>
  <c r="X505"/>
  <c r="CK103" s="1"/>
  <c r="CQ103" s="1"/>
  <c r="CW103" s="1"/>
  <c r="DC103" s="1"/>
  <c r="DI103" s="1"/>
  <c r="X506"/>
  <c r="CK104" s="1"/>
  <c r="CQ104" s="1"/>
  <c r="CW104" s="1"/>
  <c r="DC104" s="1"/>
  <c r="DI104" s="1"/>
  <c r="X507"/>
  <c r="CK105" s="1"/>
  <c r="CQ105" s="1"/>
  <c r="CW105" s="1"/>
  <c r="DC105" s="1"/>
  <c r="DI105" s="1"/>
  <c r="X508"/>
  <c r="CK106" s="1"/>
  <c r="CQ106" s="1"/>
  <c r="CW106" s="1"/>
  <c r="DC106" s="1"/>
  <c r="DI106" s="1"/>
  <c r="X509"/>
  <c r="CK107" s="1"/>
  <c r="CQ107" s="1"/>
  <c r="CW107" s="1"/>
  <c r="DC107" s="1"/>
  <c r="DI107" s="1"/>
  <c r="X510"/>
  <c r="CK108" s="1"/>
  <c r="CQ108" s="1"/>
  <c r="CW108" s="1"/>
  <c r="DC108" s="1"/>
  <c r="DI108" s="1"/>
  <c r="X511"/>
  <c r="CK109" s="1"/>
  <c r="CQ109" s="1"/>
  <c r="CW109" s="1"/>
  <c r="DC109" s="1"/>
  <c r="DI109" s="1"/>
  <c r="X512"/>
  <c r="CK110" s="1"/>
  <c r="CQ110" s="1"/>
  <c r="CW110" s="1"/>
  <c r="DC110" s="1"/>
  <c r="DI110" s="1"/>
  <c r="X513"/>
  <c r="CK111" s="1"/>
  <c r="CQ111" s="1"/>
  <c r="CW111" s="1"/>
  <c r="DC111" s="1"/>
  <c r="DI111" s="1"/>
  <c r="X514"/>
  <c r="CK112" s="1"/>
  <c r="CQ112" s="1"/>
  <c r="CW112" s="1"/>
  <c r="DC112" s="1"/>
  <c r="DI112" s="1"/>
  <c r="X515"/>
  <c r="CK113" s="1"/>
  <c r="CQ113" s="1"/>
  <c r="CW113" s="1"/>
  <c r="DC113" s="1"/>
  <c r="DI113" s="1"/>
  <c r="X516"/>
  <c r="CK114" s="1"/>
  <c r="CQ114" s="1"/>
  <c r="CW114" s="1"/>
  <c r="DC114" s="1"/>
  <c r="DI114" s="1"/>
  <c r="X517"/>
  <c r="CK115" s="1"/>
  <c r="CQ115" s="1"/>
  <c r="CW115" s="1"/>
  <c r="DC115" s="1"/>
  <c r="DI115" s="1"/>
  <c r="X518"/>
  <c r="CK116" s="1"/>
  <c r="CQ116" s="1"/>
  <c r="CW116" s="1"/>
  <c r="DC116" s="1"/>
  <c r="DI116" s="1"/>
  <c r="X519"/>
  <c r="CK117" s="1"/>
  <c r="CQ117" s="1"/>
  <c r="CW117" s="1"/>
  <c r="DC117" s="1"/>
  <c r="DI117" s="1"/>
  <c r="X520"/>
  <c r="CK118" s="1"/>
  <c r="CQ118" s="1"/>
  <c r="CW118" s="1"/>
  <c r="DC118" s="1"/>
  <c r="DI118" s="1"/>
  <c r="X521"/>
  <c r="CK119" s="1"/>
  <c r="CQ119" s="1"/>
  <c r="CW119" s="1"/>
  <c r="DC119" s="1"/>
  <c r="DI119" s="1"/>
  <c r="X522"/>
  <c r="CK120" s="1"/>
  <c r="CQ120" s="1"/>
  <c r="CW120" s="1"/>
  <c r="DC120" s="1"/>
  <c r="DI120" s="1"/>
  <c r="X523"/>
  <c r="CK121" s="1"/>
  <c r="CQ121" s="1"/>
  <c r="CW121" s="1"/>
  <c r="DC121" s="1"/>
  <c r="DI121" s="1"/>
  <c r="X494"/>
  <c r="CK92" s="1"/>
  <c r="CQ92" s="1"/>
  <c r="CW92" s="1"/>
  <c r="DC92" s="1"/>
  <c r="DI92" s="1"/>
  <c r="X465"/>
  <c r="CK63" s="1"/>
  <c r="CQ63" s="1"/>
  <c r="CW63" s="1"/>
  <c r="DC63" s="1"/>
  <c r="DI63" s="1"/>
  <c r="X466"/>
  <c r="CK64" s="1"/>
  <c r="CQ64" s="1"/>
  <c r="CW64" s="1"/>
  <c r="DC64" s="1"/>
  <c r="DI64" s="1"/>
  <c r="X467"/>
  <c r="CK65" s="1"/>
  <c r="CQ65" s="1"/>
  <c r="CW65" s="1"/>
  <c r="DC65" s="1"/>
  <c r="DI65" s="1"/>
  <c r="X468"/>
  <c r="CK66" s="1"/>
  <c r="CQ66" s="1"/>
  <c r="CW66" s="1"/>
  <c r="DC66" s="1"/>
  <c r="DI66" s="1"/>
  <c r="X469"/>
  <c r="CK67" s="1"/>
  <c r="CQ67" s="1"/>
  <c r="CW67" s="1"/>
  <c r="DC67" s="1"/>
  <c r="DI67" s="1"/>
  <c r="X470"/>
  <c r="CK68" s="1"/>
  <c r="CQ68" s="1"/>
  <c r="CW68" s="1"/>
  <c r="DC68" s="1"/>
  <c r="DI68" s="1"/>
  <c r="X471"/>
  <c r="CK69" s="1"/>
  <c r="CQ69" s="1"/>
  <c r="CW69" s="1"/>
  <c r="DC69" s="1"/>
  <c r="DI69" s="1"/>
  <c r="X472"/>
  <c r="CK70" s="1"/>
  <c r="CQ70" s="1"/>
  <c r="CW70" s="1"/>
  <c r="DC70" s="1"/>
  <c r="DI70" s="1"/>
  <c r="X473"/>
  <c r="CK71" s="1"/>
  <c r="CQ71" s="1"/>
  <c r="CW71" s="1"/>
  <c r="DC71" s="1"/>
  <c r="DI71" s="1"/>
  <c r="X474"/>
  <c r="CK72" s="1"/>
  <c r="CQ72" s="1"/>
  <c r="CW72" s="1"/>
  <c r="DC72" s="1"/>
  <c r="DI72" s="1"/>
  <c r="X475"/>
  <c r="X476"/>
  <c r="CK74" s="1"/>
  <c r="CQ74" s="1"/>
  <c r="CW74" s="1"/>
  <c r="DC74" s="1"/>
  <c r="DI74" s="1"/>
  <c r="X477"/>
  <c r="CK75" s="1"/>
  <c r="CQ75" s="1"/>
  <c r="CW75" s="1"/>
  <c r="DC75" s="1"/>
  <c r="DI75" s="1"/>
  <c r="X478"/>
  <c r="CK76" s="1"/>
  <c r="CQ76" s="1"/>
  <c r="CW76" s="1"/>
  <c r="DC76" s="1"/>
  <c r="DI76" s="1"/>
  <c r="X479"/>
  <c r="CK77" s="1"/>
  <c r="CQ77" s="1"/>
  <c r="CW77" s="1"/>
  <c r="DC77" s="1"/>
  <c r="DI77" s="1"/>
  <c r="X480"/>
  <c r="CK78" s="1"/>
  <c r="CQ78" s="1"/>
  <c r="CW78" s="1"/>
  <c r="DC78" s="1"/>
  <c r="DI78" s="1"/>
  <c r="X481"/>
  <c r="CK79" s="1"/>
  <c r="CQ79" s="1"/>
  <c r="CW79" s="1"/>
  <c r="DC79" s="1"/>
  <c r="DI79" s="1"/>
  <c r="X482"/>
  <c r="CK80" s="1"/>
  <c r="CQ80" s="1"/>
  <c r="CW80" s="1"/>
  <c r="DC80" s="1"/>
  <c r="DI80" s="1"/>
  <c r="X483"/>
  <c r="CK81" s="1"/>
  <c r="CQ81" s="1"/>
  <c r="CW81" s="1"/>
  <c r="DC81" s="1"/>
  <c r="DI81" s="1"/>
  <c r="X484"/>
  <c r="CK82" s="1"/>
  <c r="CQ82" s="1"/>
  <c r="CW82" s="1"/>
  <c r="DC82" s="1"/>
  <c r="DI82" s="1"/>
  <c r="X485"/>
  <c r="CK83" s="1"/>
  <c r="CQ83" s="1"/>
  <c r="CW83" s="1"/>
  <c r="DC83" s="1"/>
  <c r="DI83" s="1"/>
  <c r="X486"/>
  <c r="CK84" s="1"/>
  <c r="CQ84" s="1"/>
  <c r="CW84" s="1"/>
  <c r="DC84" s="1"/>
  <c r="DI84" s="1"/>
  <c r="X487"/>
  <c r="CK85" s="1"/>
  <c r="CQ85" s="1"/>
  <c r="CW85" s="1"/>
  <c r="DC85" s="1"/>
  <c r="DI85" s="1"/>
  <c r="X488"/>
  <c r="CK86" s="1"/>
  <c r="CQ86" s="1"/>
  <c r="CW86" s="1"/>
  <c r="DC86" s="1"/>
  <c r="DI86" s="1"/>
  <c r="X489"/>
  <c r="CK87" s="1"/>
  <c r="CQ87" s="1"/>
  <c r="CW87" s="1"/>
  <c r="DC87" s="1"/>
  <c r="DI87" s="1"/>
  <c r="X490"/>
  <c r="CK88" s="1"/>
  <c r="CQ88" s="1"/>
  <c r="CW88" s="1"/>
  <c r="DC88" s="1"/>
  <c r="DI88" s="1"/>
  <c r="X491"/>
  <c r="CK89" s="1"/>
  <c r="CQ89" s="1"/>
  <c r="CW89" s="1"/>
  <c r="DC89" s="1"/>
  <c r="DI89" s="1"/>
  <c r="X492"/>
  <c r="CK90" s="1"/>
  <c r="CQ90" s="1"/>
  <c r="CW90" s="1"/>
  <c r="DC90" s="1"/>
  <c r="DI90" s="1"/>
  <c r="X493"/>
  <c r="CK91" s="1"/>
  <c r="CQ91" s="1"/>
  <c r="CW91" s="1"/>
  <c r="DC91" s="1"/>
  <c r="DI91" s="1"/>
  <c r="X464"/>
  <c r="CK62" s="1"/>
  <c r="CQ62" s="1"/>
  <c r="CW62" s="1"/>
  <c r="DC62" s="1"/>
  <c r="DI62" s="1"/>
  <c r="X435"/>
  <c r="CK33" s="1"/>
  <c r="CQ33" s="1"/>
  <c r="CW33" s="1"/>
  <c r="DC33" s="1"/>
  <c r="DI33" s="1"/>
  <c r="X436"/>
  <c r="CK34" s="1"/>
  <c r="CQ34" s="1"/>
  <c r="CW34" s="1"/>
  <c r="DC34" s="1"/>
  <c r="DI34" s="1"/>
  <c r="X437"/>
  <c r="CK35" s="1"/>
  <c r="CQ35" s="1"/>
  <c r="CW35" s="1"/>
  <c r="DC35" s="1"/>
  <c r="DI35" s="1"/>
  <c r="X438"/>
  <c r="CK36" s="1"/>
  <c r="CQ36" s="1"/>
  <c r="CW36" s="1"/>
  <c r="DC36" s="1"/>
  <c r="DI36" s="1"/>
  <c r="X439"/>
  <c r="CK37" s="1"/>
  <c r="CQ37" s="1"/>
  <c r="CW37" s="1"/>
  <c r="DC37" s="1"/>
  <c r="DI37" s="1"/>
  <c r="X440"/>
  <c r="CK38" s="1"/>
  <c r="CQ38" s="1"/>
  <c r="CW38" s="1"/>
  <c r="DC38" s="1"/>
  <c r="DI38" s="1"/>
  <c r="X441"/>
  <c r="CK39" s="1"/>
  <c r="CQ39" s="1"/>
  <c r="CW39" s="1"/>
  <c r="DC39" s="1"/>
  <c r="DI39" s="1"/>
  <c r="X442"/>
  <c r="CK40" s="1"/>
  <c r="CQ40" s="1"/>
  <c r="CW40" s="1"/>
  <c r="DC40" s="1"/>
  <c r="DI40" s="1"/>
  <c r="X443"/>
  <c r="CK41" s="1"/>
  <c r="CQ41" s="1"/>
  <c r="CW41" s="1"/>
  <c r="DC41" s="1"/>
  <c r="DI41" s="1"/>
  <c r="X444"/>
  <c r="CK42" s="1"/>
  <c r="CQ42" s="1"/>
  <c r="CW42" s="1"/>
  <c r="DC42" s="1"/>
  <c r="DI42" s="1"/>
  <c r="X445"/>
  <c r="CK43" s="1"/>
  <c r="CQ43" s="1"/>
  <c r="CW43" s="1"/>
  <c r="DC43" s="1"/>
  <c r="DI43" s="1"/>
  <c r="X446"/>
  <c r="CK44" s="1"/>
  <c r="CQ44" s="1"/>
  <c r="CW44" s="1"/>
  <c r="DC44" s="1"/>
  <c r="DI44" s="1"/>
  <c r="X447"/>
  <c r="CK45" s="1"/>
  <c r="CQ45" s="1"/>
  <c r="CW45" s="1"/>
  <c r="DC45" s="1"/>
  <c r="DI45" s="1"/>
  <c r="X448"/>
  <c r="CK46" s="1"/>
  <c r="CQ46" s="1"/>
  <c r="CW46" s="1"/>
  <c r="DC46" s="1"/>
  <c r="DI46" s="1"/>
  <c r="X449"/>
  <c r="CK47" s="1"/>
  <c r="CQ47" s="1"/>
  <c r="CW47" s="1"/>
  <c r="DC47" s="1"/>
  <c r="DI47" s="1"/>
  <c r="X450"/>
  <c r="CK48" s="1"/>
  <c r="CQ48" s="1"/>
  <c r="CW48" s="1"/>
  <c r="DC48" s="1"/>
  <c r="DI48" s="1"/>
  <c r="X451"/>
  <c r="CK49" s="1"/>
  <c r="CQ49" s="1"/>
  <c r="CW49" s="1"/>
  <c r="DC49" s="1"/>
  <c r="DI49" s="1"/>
  <c r="X452"/>
  <c r="CK50" s="1"/>
  <c r="CQ50" s="1"/>
  <c r="CW50" s="1"/>
  <c r="DC50" s="1"/>
  <c r="DI50" s="1"/>
  <c r="X453"/>
  <c r="CK51" s="1"/>
  <c r="CQ51" s="1"/>
  <c r="CW51" s="1"/>
  <c r="DC51" s="1"/>
  <c r="DI51" s="1"/>
  <c r="X454"/>
  <c r="CK52" s="1"/>
  <c r="CQ52" s="1"/>
  <c r="CW52" s="1"/>
  <c r="DC52" s="1"/>
  <c r="DI52" s="1"/>
  <c r="X455"/>
  <c r="CK53" s="1"/>
  <c r="CQ53" s="1"/>
  <c r="CW53" s="1"/>
  <c r="DC53" s="1"/>
  <c r="DI53" s="1"/>
  <c r="X456"/>
  <c r="CK54" s="1"/>
  <c r="CQ54" s="1"/>
  <c r="CW54" s="1"/>
  <c r="DC54" s="1"/>
  <c r="DI54" s="1"/>
  <c r="X457"/>
  <c r="CK55" s="1"/>
  <c r="CQ55" s="1"/>
  <c r="CW55" s="1"/>
  <c r="DC55" s="1"/>
  <c r="DI55" s="1"/>
  <c r="X458"/>
  <c r="CK56" s="1"/>
  <c r="CQ56" s="1"/>
  <c r="CW56" s="1"/>
  <c r="DC56" s="1"/>
  <c r="DI56" s="1"/>
  <c r="X459"/>
  <c r="CK57" s="1"/>
  <c r="CQ57" s="1"/>
  <c r="CW57" s="1"/>
  <c r="DC57" s="1"/>
  <c r="DI57" s="1"/>
  <c r="X460"/>
  <c r="CK58" s="1"/>
  <c r="CQ58" s="1"/>
  <c r="CW58" s="1"/>
  <c r="DC58" s="1"/>
  <c r="DI58" s="1"/>
  <c r="X461"/>
  <c r="CK59" s="1"/>
  <c r="CQ59" s="1"/>
  <c r="CW59" s="1"/>
  <c r="DC59" s="1"/>
  <c r="DI59" s="1"/>
  <c r="X462"/>
  <c r="CK60" s="1"/>
  <c r="CQ60" s="1"/>
  <c r="CW60" s="1"/>
  <c r="DC60" s="1"/>
  <c r="DI60" s="1"/>
  <c r="X463"/>
  <c r="CK61" s="1"/>
  <c r="CQ61" s="1"/>
  <c r="CW61" s="1"/>
  <c r="DC61" s="1"/>
  <c r="DI61" s="1"/>
  <c r="X434"/>
  <c r="CK32" s="1"/>
  <c r="CQ32" s="1"/>
  <c r="CW32" s="1"/>
  <c r="DC32" s="1"/>
  <c r="DI32" s="1"/>
  <c r="X405"/>
  <c r="CK3" s="1"/>
  <c r="CQ3" s="1"/>
  <c r="CW3" s="1"/>
  <c r="DC3" s="1"/>
  <c r="DI3" s="1"/>
  <c r="X406"/>
  <c r="CK4" s="1"/>
  <c r="CQ4" s="1"/>
  <c r="CW4" s="1"/>
  <c r="DC4" s="1"/>
  <c r="DI4" s="1"/>
  <c r="X407"/>
  <c r="CK5" s="1"/>
  <c r="CQ5" s="1"/>
  <c r="CW5" s="1"/>
  <c r="DC5" s="1"/>
  <c r="DI5" s="1"/>
  <c r="X408"/>
  <c r="CK6" s="1"/>
  <c r="CQ6" s="1"/>
  <c r="CW6" s="1"/>
  <c r="DC6" s="1"/>
  <c r="DI6" s="1"/>
  <c r="X409"/>
  <c r="CK7" s="1"/>
  <c r="CQ7" s="1"/>
  <c r="CW7" s="1"/>
  <c r="DC7" s="1"/>
  <c r="DI7" s="1"/>
  <c r="X410"/>
  <c r="CK8" s="1"/>
  <c r="CQ8" s="1"/>
  <c r="CW8" s="1"/>
  <c r="DC8" s="1"/>
  <c r="DI8" s="1"/>
  <c r="X411"/>
  <c r="CK9" s="1"/>
  <c r="CQ9" s="1"/>
  <c r="CW9" s="1"/>
  <c r="DC9" s="1"/>
  <c r="DI9" s="1"/>
  <c r="X412"/>
  <c r="CK10" s="1"/>
  <c r="CQ10" s="1"/>
  <c r="CW10" s="1"/>
  <c r="DC10" s="1"/>
  <c r="DI10" s="1"/>
  <c r="X413"/>
  <c r="CK11" s="1"/>
  <c r="CQ11" s="1"/>
  <c r="CW11" s="1"/>
  <c r="DC11" s="1"/>
  <c r="DI11" s="1"/>
  <c r="X414"/>
  <c r="CK12" s="1"/>
  <c r="CQ12" s="1"/>
  <c r="CW12" s="1"/>
  <c r="DC12" s="1"/>
  <c r="DI12" s="1"/>
  <c r="X415"/>
  <c r="CK13" s="1"/>
  <c r="CQ13" s="1"/>
  <c r="CW13" s="1"/>
  <c r="DC13" s="1"/>
  <c r="DI13" s="1"/>
  <c r="X416"/>
  <c r="CK14" s="1"/>
  <c r="CQ14" s="1"/>
  <c r="CW14" s="1"/>
  <c r="DC14" s="1"/>
  <c r="DI14" s="1"/>
  <c r="X417"/>
  <c r="CK15" s="1"/>
  <c r="CQ15" s="1"/>
  <c r="CW15" s="1"/>
  <c r="DC15" s="1"/>
  <c r="DI15" s="1"/>
  <c r="X418"/>
  <c r="CK16" s="1"/>
  <c r="CQ16" s="1"/>
  <c r="CW16" s="1"/>
  <c r="DC16" s="1"/>
  <c r="DI16" s="1"/>
  <c r="X419"/>
  <c r="CK17" s="1"/>
  <c r="CQ17" s="1"/>
  <c r="CW17" s="1"/>
  <c r="DC17" s="1"/>
  <c r="DI17" s="1"/>
  <c r="X420"/>
  <c r="CK18" s="1"/>
  <c r="CQ18" s="1"/>
  <c r="CW18" s="1"/>
  <c r="DC18" s="1"/>
  <c r="DI18" s="1"/>
  <c r="X421"/>
  <c r="CK19" s="1"/>
  <c r="CQ19" s="1"/>
  <c r="CW19" s="1"/>
  <c r="DC19" s="1"/>
  <c r="DI19" s="1"/>
  <c r="X422"/>
  <c r="CK20" s="1"/>
  <c r="CQ20" s="1"/>
  <c r="CW20" s="1"/>
  <c r="DC20" s="1"/>
  <c r="DI20" s="1"/>
  <c r="X423"/>
  <c r="CK21" s="1"/>
  <c r="CQ21" s="1"/>
  <c r="CW21" s="1"/>
  <c r="DC21" s="1"/>
  <c r="DI21" s="1"/>
  <c r="X424"/>
  <c r="CK22" s="1"/>
  <c r="CQ22" s="1"/>
  <c r="CW22" s="1"/>
  <c r="DC22" s="1"/>
  <c r="DI22" s="1"/>
  <c r="X425"/>
  <c r="CK23" s="1"/>
  <c r="CQ23" s="1"/>
  <c r="CW23" s="1"/>
  <c r="DC23" s="1"/>
  <c r="DI23" s="1"/>
  <c r="X426"/>
  <c r="CK24" s="1"/>
  <c r="CQ24" s="1"/>
  <c r="CW24" s="1"/>
  <c r="DC24" s="1"/>
  <c r="DI24" s="1"/>
  <c r="X427"/>
  <c r="CK25" s="1"/>
  <c r="CQ25" s="1"/>
  <c r="CW25" s="1"/>
  <c r="DC25" s="1"/>
  <c r="DI25" s="1"/>
  <c r="X428"/>
  <c r="CK26" s="1"/>
  <c r="CQ26" s="1"/>
  <c r="CW26" s="1"/>
  <c r="DC26" s="1"/>
  <c r="DI26" s="1"/>
  <c r="X429"/>
  <c r="CK27" s="1"/>
  <c r="CQ27" s="1"/>
  <c r="CW27" s="1"/>
  <c r="DC27" s="1"/>
  <c r="DI27" s="1"/>
  <c r="X430"/>
  <c r="CK28" s="1"/>
  <c r="CQ28" s="1"/>
  <c r="CW28" s="1"/>
  <c r="DC28" s="1"/>
  <c r="DI28" s="1"/>
  <c r="X431"/>
  <c r="CK29" s="1"/>
  <c r="CQ29" s="1"/>
  <c r="CW29" s="1"/>
  <c r="DC29" s="1"/>
  <c r="DI29" s="1"/>
  <c r="X432"/>
  <c r="CK30" s="1"/>
  <c r="CQ30" s="1"/>
  <c r="CW30" s="1"/>
  <c r="DC30" s="1"/>
  <c r="DI30" s="1"/>
  <c r="X433"/>
  <c r="CK31" s="1"/>
  <c r="CQ31" s="1"/>
  <c r="CW31" s="1"/>
  <c r="DC31" s="1"/>
  <c r="DI31" s="1"/>
  <c r="X404"/>
  <c r="CK2" s="1"/>
  <c r="CQ2" s="1"/>
  <c r="CW2" s="1"/>
  <c r="DC2" s="1"/>
  <c r="DI2" s="1"/>
  <c r="X400"/>
  <c r="BM733"/>
  <c r="CZ331" s="1"/>
  <c r="BE733"/>
  <c r="DF331" s="1"/>
  <c r="AV733"/>
  <c r="DL331" s="1"/>
  <c r="AN733"/>
  <c r="CT331" s="1"/>
  <c r="BM732"/>
  <c r="CZ330" s="1"/>
  <c r="BE732"/>
  <c r="DF330" s="1"/>
  <c r="AV732"/>
  <c r="DL330" s="1"/>
  <c r="AN732"/>
  <c r="CT330" s="1"/>
  <c r="BM731"/>
  <c r="CZ329" s="1"/>
  <c r="BE731"/>
  <c r="DF329" s="1"/>
  <c r="AV731"/>
  <c r="DL329" s="1"/>
  <c r="AN731"/>
  <c r="CT329" s="1"/>
  <c r="BM730"/>
  <c r="CZ328" s="1"/>
  <c r="BE730"/>
  <c r="DF328" s="1"/>
  <c r="AV730"/>
  <c r="DL328" s="1"/>
  <c r="AN730"/>
  <c r="CT328" s="1"/>
  <c r="BM729"/>
  <c r="CZ327" s="1"/>
  <c r="BE729"/>
  <c r="DF327" s="1"/>
  <c r="AV729"/>
  <c r="DL327" s="1"/>
  <c r="AN729"/>
  <c r="CT327" s="1"/>
  <c r="BM728"/>
  <c r="CZ326" s="1"/>
  <c r="BE728"/>
  <c r="DF326" s="1"/>
  <c r="AV728"/>
  <c r="DL326" s="1"/>
  <c r="AN728"/>
  <c r="CT326" s="1"/>
  <c r="BM727"/>
  <c r="CZ325" s="1"/>
  <c r="BE727"/>
  <c r="DF325" s="1"/>
  <c r="AV727"/>
  <c r="DL325" s="1"/>
  <c r="AN727"/>
  <c r="CT325" s="1"/>
  <c r="BM726"/>
  <c r="CZ324" s="1"/>
  <c r="BE726"/>
  <c r="DF324" s="1"/>
  <c r="AV726"/>
  <c r="DL324" s="1"/>
  <c r="AN726"/>
  <c r="CT324" s="1"/>
  <c r="BM725"/>
  <c r="CZ323" s="1"/>
  <c r="BE725"/>
  <c r="DF323" s="1"/>
  <c r="AV725"/>
  <c r="DL323" s="1"/>
  <c r="AN725"/>
  <c r="CT323" s="1"/>
  <c r="BM724"/>
  <c r="CZ322" s="1"/>
  <c r="BE724"/>
  <c r="DF322" s="1"/>
  <c r="AV724"/>
  <c r="DL322" s="1"/>
  <c r="AN724"/>
  <c r="CT322" s="1"/>
  <c r="BM723"/>
  <c r="CZ321" s="1"/>
  <c r="BE723"/>
  <c r="DF321" s="1"/>
  <c r="AV723"/>
  <c r="DL321" s="1"/>
  <c r="AN723"/>
  <c r="CT321" s="1"/>
  <c r="BM722"/>
  <c r="CZ320" s="1"/>
  <c r="BE722"/>
  <c r="DF320" s="1"/>
  <c r="AV722"/>
  <c r="DL320" s="1"/>
  <c r="AN722"/>
  <c r="CT320" s="1"/>
  <c r="BM721"/>
  <c r="CZ319" s="1"/>
  <c r="BE721"/>
  <c r="DF319" s="1"/>
  <c r="AV721"/>
  <c r="DL319" s="1"/>
  <c r="AN721"/>
  <c r="CT319" s="1"/>
  <c r="BM720"/>
  <c r="CZ318" s="1"/>
  <c r="BE720"/>
  <c r="DF318" s="1"/>
  <c r="AV720"/>
  <c r="DL318" s="1"/>
  <c r="BM719"/>
  <c r="CZ317" s="1"/>
  <c r="BE719"/>
  <c r="DF317" s="1"/>
  <c r="AV719"/>
  <c r="DL317" s="1"/>
  <c r="BM718"/>
  <c r="CZ316" s="1"/>
  <c r="BE718"/>
  <c r="DF316" s="1"/>
  <c r="AV718"/>
  <c r="DL316" s="1"/>
  <c r="BM717"/>
  <c r="CZ315" s="1"/>
  <c r="BE717"/>
  <c r="DF315" s="1"/>
  <c r="AV717"/>
  <c r="DL315" s="1"/>
  <c r="AN717"/>
  <c r="CT315" s="1"/>
  <c r="BM716"/>
  <c r="CZ314" s="1"/>
  <c r="BE716"/>
  <c r="DF314" s="1"/>
  <c r="AV716"/>
  <c r="DL314" s="1"/>
  <c r="AN716"/>
  <c r="CT314" s="1"/>
  <c r="BM715"/>
  <c r="CZ313" s="1"/>
  <c r="BE715"/>
  <c r="DF313" s="1"/>
  <c r="AV715"/>
  <c r="DL313" s="1"/>
  <c r="AN715"/>
  <c r="CT313" s="1"/>
  <c r="BM714"/>
  <c r="CZ312" s="1"/>
  <c r="BE714"/>
  <c r="DF312" s="1"/>
  <c r="AV714"/>
  <c r="DL312" s="1"/>
  <c r="AN714"/>
  <c r="CT312" s="1"/>
  <c r="BM713"/>
  <c r="CZ311" s="1"/>
  <c r="BE713"/>
  <c r="DF311" s="1"/>
  <c r="AV713"/>
  <c r="DL311" s="1"/>
  <c r="BM712"/>
  <c r="CZ310" s="1"/>
  <c r="BE712"/>
  <c r="DF310" s="1"/>
  <c r="AV712"/>
  <c r="DL310" s="1"/>
  <c r="BM711"/>
  <c r="CZ309" s="1"/>
  <c r="BE711"/>
  <c r="DF309" s="1"/>
  <c r="AV711"/>
  <c r="DL309" s="1"/>
  <c r="BM710"/>
  <c r="CZ308" s="1"/>
  <c r="BE710"/>
  <c r="DF308" s="1"/>
  <c r="AV710"/>
  <c r="DL308" s="1"/>
  <c r="BM709"/>
  <c r="CZ307" s="1"/>
  <c r="BE709"/>
  <c r="DF307" s="1"/>
  <c r="AV709"/>
  <c r="DL307" s="1"/>
  <c r="AN709"/>
  <c r="CT307" s="1"/>
  <c r="BM708"/>
  <c r="CZ306" s="1"/>
  <c r="BE708"/>
  <c r="DF306" s="1"/>
  <c r="AV708"/>
  <c r="DL306" s="1"/>
  <c r="AN708"/>
  <c r="CT306" s="1"/>
  <c r="BM707"/>
  <c r="CZ305" s="1"/>
  <c r="BE707"/>
  <c r="DF305" s="1"/>
  <c r="AV707"/>
  <c r="DL305" s="1"/>
  <c r="AN707"/>
  <c r="CT305" s="1"/>
  <c r="BM706"/>
  <c r="CZ304" s="1"/>
  <c r="BE706"/>
  <c r="DF304" s="1"/>
  <c r="AV706"/>
  <c r="DL304" s="1"/>
  <c r="AN706"/>
  <c r="CT304" s="1"/>
  <c r="BM705"/>
  <c r="CZ303" s="1"/>
  <c r="BE705"/>
  <c r="DF303" s="1"/>
  <c r="AV705"/>
  <c r="DL303" s="1"/>
  <c r="BM704"/>
  <c r="CZ302" s="1"/>
  <c r="BE704"/>
  <c r="DF302" s="1"/>
  <c r="AV704"/>
  <c r="DL302" s="1"/>
  <c r="BM703"/>
  <c r="CZ301" s="1"/>
  <c r="BE703"/>
  <c r="DF301" s="1"/>
  <c r="AV703"/>
  <c r="DL301" s="1"/>
  <c r="BM702"/>
  <c r="CZ300" s="1"/>
  <c r="BE702"/>
  <c r="DF300" s="1"/>
  <c r="AV702"/>
  <c r="DL300" s="1"/>
  <c r="BM701"/>
  <c r="CZ299" s="1"/>
  <c r="BE701"/>
  <c r="DF299" s="1"/>
  <c r="AV701"/>
  <c r="DL299" s="1"/>
  <c r="AN701"/>
  <c r="CT299" s="1"/>
  <c r="BM700"/>
  <c r="CZ298" s="1"/>
  <c r="BE700"/>
  <c r="DF298" s="1"/>
  <c r="AV700"/>
  <c r="DL298" s="1"/>
  <c r="AN700"/>
  <c r="CT298" s="1"/>
  <c r="BM699"/>
  <c r="CZ297" s="1"/>
  <c r="BE699"/>
  <c r="DF297" s="1"/>
  <c r="AV699"/>
  <c r="DL297" s="1"/>
  <c r="AN699"/>
  <c r="CT297" s="1"/>
  <c r="BM698"/>
  <c r="CZ296" s="1"/>
  <c r="BE698"/>
  <c r="DF296" s="1"/>
  <c r="AV698"/>
  <c r="DL296" s="1"/>
  <c r="AN698"/>
  <c r="CT296" s="1"/>
  <c r="BM697"/>
  <c r="CZ295" s="1"/>
  <c r="BE697"/>
  <c r="DF295" s="1"/>
  <c r="AV697"/>
  <c r="DL295" s="1"/>
  <c r="BM696"/>
  <c r="CZ294" s="1"/>
  <c r="BE696"/>
  <c r="DF294" s="1"/>
  <c r="AV696"/>
  <c r="DL294" s="1"/>
  <c r="BM695"/>
  <c r="CZ293" s="1"/>
  <c r="BE695"/>
  <c r="DF293" s="1"/>
  <c r="AV695"/>
  <c r="DL293" s="1"/>
  <c r="BM694"/>
  <c r="CZ292" s="1"/>
  <c r="BE694"/>
  <c r="DF292" s="1"/>
  <c r="AV694"/>
  <c r="DL292" s="1"/>
  <c r="BM693"/>
  <c r="CZ291" s="1"/>
  <c r="BE693"/>
  <c r="DF291" s="1"/>
  <c r="AV693"/>
  <c r="DL291" s="1"/>
  <c r="AN693"/>
  <c r="CT291" s="1"/>
  <c r="BM692"/>
  <c r="CZ290" s="1"/>
  <c r="BE692"/>
  <c r="DF290" s="1"/>
  <c r="AV692"/>
  <c r="DL290" s="1"/>
  <c r="AN692"/>
  <c r="CT290" s="1"/>
  <c r="BM691"/>
  <c r="CZ289" s="1"/>
  <c r="BE691"/>
  <c r="DF289" s="1"/>
  <c r="AV691"/>
  <c r="DL289" s="1"/>
  <c r="AN691"/>
  <c r="CT289" s="1"/>
  <c r="BM690"/>
  <c r="CZ288" s="1"/>
  <c r="BE690"/>
  <c r="DF288" s="1"/>
  <c r="AV690"/>
  <c r="DL288" s="1"/>
  <c r="AN690"/>
  <c r="CT288" s="1"/>
  <c r="BM689"/>
  <c r="CZ287" s="1"/>
  <c r="BE689"/>
  <c r="DF287" s="1"/>
  <c r="AV689"/>
  <c r="DL287" s="1"/>
  <c r="BM688"/>
  <c r="CZ286" s="1"/>
  <c r="BE688"/>
  <c r="DF286" s="1"/>
  <c r="AV688"/>
  <c r="DL286" s="1"/>
  <c r="BM687"/>
  <c r="CZ285" s="1"/>
  <c r="BE687"/>
  <c r="DF285" s="1"/>
  <c r="AV687"/>
  <c r="DL285" s="1"/>
  <c r="BM686"/>
  <c r="CZ284" s="1"/>
  <c r="BE686"/>
  <c r="DF284" s="1"/>
  <c r="AV686"/>
  <c r="DL284" s="1"/>
  <c r="BM685"/>
  <c r="CZ283" s="1"/>
  <c r="BE685"/>
  <c r="DF283" s="1"/>
  <c r="AV685"/>
  <c r="DL283" s="1"/>
  <c r="AN685"/>
  <c r="CT283" s="1"/>
  <c r="BM684"/>
  <c r="CZ282" s="1"/>
  <c r="BE684"/>
  <c r="DF282" s="1"/>
  <c r="AV684"/>
  <c r="DL282" s="1"/>
  <c r="AN684"/>
  <c r="CT282" s="1"/>
  <c r="BM683"/>
  <c r="CZ281" s="1"/>
  <c r="BE683"/>
  <c r="DF281" s="1"/>
  <c r="AV683"/>
  <c r="DL281" s="1"/>
  <c r="AN683"/>
  <c r="CT281" s="1"/>
  <c r="BM682"/>
  <c r="CZ280" s="1"/>
  <c r="BE682"/>
  <c r="DF280" s="1"/>
  <c r="AV682"/>
  <c r="DL280" s="1"/>
  <c r="AN682"/>
  <c r="CT280" s="1"/>
  <c r="BM681"/>
  <c r="CZ279" s="1"/>
  <c r="BE681"/>
  <c r="DF279" s="1"/>
  <c r="AV681"/>
  <c r="DL279" s="1"/>
  <c r="BM680"/>
  <c r="CZ278" s="1"/>
  <c r="BE680"/>
  <c r="DF278" s="1"/>
  <c r="AV680"/>
  <c r="DL278" s="1"/>
  <c r="BM679"/>
  <c r="CZ277" s="1"/>
  <c r="BE679"/>
  <c r="DF277" s="1"/>
  <c r="AV679"/>
  <c r="DL277" s="1"/>
  <c r="BM678"/>
  <c r="CZ276" s="1"/>
  <c r="BE678"/>
  <c r="DF276" s="1"/>
  <c r="AV678"/>
  <c r="DL276" s="1"/>
  <c r="BM677"/>
  <c r="CZ275" s="1"/>
  <c r="BE677"/>
  <c r="DF275" s="1"/>
  <c r="AV677"/>
  <c r="DL275" s="1"/>
  <c r="AN677"/>
  <c r="CT275" s="1"/>
  <c r="BM676"/>
  <c r="CZ274" s="1"/>
  <c r="BE676"/>
  <c r="DF274" s="1"/>
  <c r="AV676"/>
  <c r="DL274" s="1"/>
  <c r="AN676"/>
  <c r="CT274" s="1"/>
  <c r="BM675"/>
  <c r="CZ273" s="1"/>
  <c r="BE675"/>
  <c r="DF273" s="1"/>
  <c r="AV675"/>
  <c r="DL273" s="1"/>
  <c r="AN675"/>
  <c r="CT273" s="1"/>
  <c r="BM674"/>
  <c r="CZ272" s="1"/>
  <c r="BE674"/>
  <c r="DF272" s="1"/>
  <c r="AV674"/>
  <c r="DL272" s="1"/>
  <c r="AN674"/>
  <c r="CT272" s="1"/>
  <c r="BM673"/>
  <c r="CZ271" s="1"/>
  <c r="BE673"/>
  <c r="DF271" s="1"/>
  <c r="AV673"/>
  <c r="DL271" s="1"/>
  <c r="BM672"/>
  <c r="CZ270" s="1"/>
  <c r="BE672"/>
  <c r="DF270" s="1"/>
  <c r="AV672"/>
  <c r="DL270" s="1"/>
  <c r="BM671"/>
  <c r="CZ269" s="1"/>
  <c r="BE671"/>
  <c r="DF269" s="1"/>
  <c r="AV671"/>
  <c r="DL269" s="1"/>
  <c r="BM670"/>
  <c r="CZ268" s="1"/>
  <c r="BE670"/>
  <c r="DF268" s="1"/>
  <c r="AV670"/>
  <c r="DL268" s="1"/>
  <c r="BM669"/>
  <c r="CZ267" s="1"/>
  <c r="BE669"/>
  <c r="DF267" s="1"/>
  <c r="AV669"/>
  <c r="DL267" s="1"/>
  <c r="AN669"/>
  <c r="CT267" s="1"/>
  <c r="BM668"/>
  <c r="CZ266" s="1"/>
  <c r="BE668"/>
  <c r="DF266" s="1"/>
  <c r="AV668"/>
  <c r="DL266" s="1"/>
  <c r="AN668"/>
  <c r="CT266" s="1"/>
  <c r="BM667"/>
  <c r="CZ265" s="1"/>
  <c r="BE667"/>
  <c r="DF265" s="1"/>
  <c r="AV667"/>
  <c r="DL265" s="1"/>
  <c r="AN667"/>
  <c r="CT265" s="1"/>
  <c r="BM666"/>
  <c r="CZ264" s="1"/>
  <c r="BE666"/>
  <c r="DF264" s="1"/>
  <c r="AV666"/>
  <c r="DL264" s="1"/>
  <c r="AN666"/>
  <c r="CT264" s="1"/>
  <c r="BM665"/>
  <c r="CZ263" s="1"/>
  <c r="BE665"/>
  <c r="DF263" s="1"/>
  <c r="AV665"/>
  <c r="DL263" s="1"/>
  <c r="BM664"/>
  <c r="CZ262" s="1"/>
  <c r="BE664"/>
  <c r="DF262" s="1"/>
  <c r="AV664"/>
  <c r="DL262" s="1"/>
  <c r="BM663"/>
  <c r="CZ261" s="1"/>
  <c r="BE663"/>
  <c r="DF261" s="1"/>
  <c r="AV663"/>
  <c r="DL261" s="1"/>
  <c r="BM662"/>
  <c r="CZ260" s="1"/>
  <c r="BE662"/>
  <c r="DF260" s="1"/>
  <c r="AV662"/>
  <c r="DL260" s="1"/>
  <c r="BM661"/>
  <c r="CZ259" s="1"/>
  <c r="BE661"/>
  <c r="DF259" s="1"/>
  <c r="AV661"/>
  <c r="DL259" s="1"/>
  <c r="AN661"/>
  <c r="CT259" s="1"/>
  <c r="BM660"/>
  <c r="CZ258" s="1"/>
  <c r="BE660"/>
  <c r="DF258" s="1"/>
  <c r="AV660"/>
  <c r="DL258" s="1"/>
  <c r="AN660"/>
  <c r="CT258" s="1"/>
  <c r="BM659"/>
  <c r="CZ257" s="1"/>
  <c r="BE659"/>
  <c r="DF257" s="1"/>
  <c r="AV659"/>
  <c r="DL257" s="1"/>
  <c r="AN659"/>
  <c r="CT257" s="1"/>
  <c r="BM658"/>
  <c r="CZ256" s="1"/>
  <c r="BE658"/>
  <c r="DF256" s="1"/>
  <c r="AV658"/>
  <c r="DL256" s="1"/>
  <c r="AN658"/>
  <c r="CT256" s="1"/>
  <c r="BM657"/>
  <c r="CZ255" s="1"/>
  <c r="BE657"/>
  <c r="DF255" s="1"/>
  <c r="AV657"/>
  <c r="DL255" s="1"/>
  <c r="BM656"/>
  <c r="CZ254" s="1"/>
  <c r="BE656"/>
  <c r="DF254" s="1"/>
  <c r="AV656"/>
  <c r="DL254" s="1"/>
  <c r="BM655"/>
  <c r="CZ253" s="1"/>
  <c r="BE655"/>
  <c r="DF253" s="1"/>
  <c r="AV655"/>
  <c r="DL253" s="1"/>
  <c r="BM654"/>
  <c r="CZ252" s="1"/>
  <c r="BE654"/>
  <c r="DF252" s="1"/>
  <c r="AV654"/>
  <c r="DL252" s="1"/>
  <c r="BM653"/>
  <c r="CZ251" s="1"/>
  <c r="BE653"/>
  <c r="DF251" s="1"/>
  <c r="AV653"/>
  <c r="DL251" s="1"/>
  <c r="AN653"/>
  <c r="CT251" s="1"/>
  <c r="BM652"/>
  <c r="CZ250" s="1"/>
  <c r="BE652"/>
  <c r="DF250" s="1"/>
  <c r="AV652"/>
  <c r="DL250" s="1"/>
  <c r="AN652"/>
  <c r="CT250" s="1"/>
  <c r="BM651"/>
  <c r="CZ249" s="1"/>
  <c r="BE651"/>
  <c r="DF249" s="1"/>
  <c r="AV651"/>
  <c r="DL249" s="1"/>
  <c r="AN651"/>
  <c r="CT249" s="1"/>
  <c r="BM650"/>
  <c r="CZ248" s="1"/>
  <c r="BE650"/>
  <c r="DF248" s="1"/>
  <c r="AV650"/>
  <c r="DL248" s="1"/>
  <c r="AN650"/>
  <c r="CT248" s="1"/>
  <c r="BM649"/>
  <c r="CZ247" s="1"/>
  <c r="BE649"/>
  <c r="DF247" s="1"/>
  <c r="AV649"/>
  <c r="DL247" s="1"/>
  <c r="BM648"/>
  <c r="CZ246" s="1"/>
  <c r="BE648"/>
  <c r="DF246" s="1"/>
  <c r="AV648"/>
  <c r="DL246" s="1"/>
  <c r="BM647"/>
  <c r="CZ245" s="1"/>
  <c r="BE647"/>
  <c r="DF245" s="1"/>
  <c r="AV647"/>
  <c r="DL245" s="1"/>
  <c r="BM646"/>
  <c r="CZ244" s="1"/>
  <c r="BE646"/>
  <c r="DF244" s="1"/>
  <c r="AV646"/>
  <c r="DL244" s="1"/>
  <c r="BM645"/>
  <c r="CZ243" s="1"/>
  <c r="BE645"/>
  <c r="DF243" s="1"/>
  <c r="AV645"/>
  <c r="DL243" s="1"/>
  <c r="AN645"/>
  <c r="CT243" s="1"/>
  <c r="BM644"/>
  <c r="CZ242" s="1"/>
  <c r="BE644"/>
  <c r="DF242" s="1"/>
  <c r="AV644"/>
  <c r="DL242" s="1"/>
  <c r="AN644"/>
  <c r="CT242" s="1"/>
  <c r="BM643"/>
  <c r="CZ241" s="1"/>
  <c r="BE643"/>
  <c r="DF241" s="1"/>
  <c r="AV643"/>
  <c r="DL241" s="1"/>
  <c r="AN643"/>
  <c r="CT241" s="1"/>
  <c r="BM642"/>
  <c r="CZ240" s="1"/>
  <c r="BE642"/>
  <c r="DF240" s="1"/>
  <c r="AV642"/>
  <c r="DL240" s="1"/>
  <c r="AN642"/>
  <c r="CT240" s="1"/>
  <c r="BM641"/>
  <c r="CZ239" s="1"/>
  <c r="BE641"/>
  <c r="DF239" s="1"/>
  <c r="AV641"/>
  <c r="DL239" s="1"/>
  <c r="BM640"/>
  <c r="CZ238" s="1"/>
  <c r="BE640"/>
  <c r="DF238" s="1"/>
  <c r="AV640"/>
  <c r="DL238" s="1"/>
  <c r="BM639"/>
  <c r="CZ237" s="1"/>
  <c r="BE639"/>
  <c r="DF237" s="1"/>
  <c r="AV639"/>
  <c r="DL237" s="1"/>
  <c r="BM638"/>
  <c r="CZ236" s="1"/>
  <c r="BE638"/>
  <c r="DF236" s="1"/>
  <c r="AV638"/>
  <c r="DL236" s="1"/>
  <c r="BM637"/>
  <c r="CZ235" s="1"/>
  <c r="BE637"/>
  <c r="DF235" s="1"/>
  <c r="AV637"/>
  <c r="DL235" s="1"/>
  <c r="BM636"/>
  <c r="CZ234" s="1"/>
  <c r="BE636"/>
  <c r="DF234" s="1"/>
  <c r="AV636"/>
  <c r="DL234" s="1"/>
  <c r="BM635"/>
  <c r="CZ233" s="1"/>
  <c r="BE635"/>
  <c r="DF233" s="1"/>
  <c r="AV635"/>
  <c r="DL233" s="1"/>
  <c r="BM634"/>
  <c r="CZ232" s="1"/>
  <c r="BE634"/>
  <c r="DF232" s="1"/>
  <c r="AV634"/>
  <c r="DL232" s="1"/>
  <c r="BM633"/>
  <c r="CZ231" s="1"/>
  <c r="BE633"/>
  <c r="DF231" s="1"/>
  <c r="AV633"/>
  <c r="DL231" s="1"/>
  <c r="BM632"/>
  <c r="CZ230" s="1"/>
  <c r="BE632"/>
  <c r="DF230" s="1"/>
  <c r="AV632"/>
  <c r="DL230" s="1"/>
  <c r="BM631"/>
  <c r="CZ229" s="1"/>
  <c r="BE631"/>
  <c r="DF229" s="1"/>
  <c r="AV631"/>
  <c r="DL229" s="1"/>
  <c r="BM630"/>
  <c r="CZ228" s="1"/>
  <c r="BE630"/>
  <c r="DF228" s="1"/>
  <c r="AV630"/>
  <c r="DL228" s="1"/>
  <c r="BM629"/>
  <c r="CZ227" s="1"/>
  <c r="BE629"/>
  <c r="DF227" s="1"/>
  <c r="AV629"/>
  <c r="DL227" s="1"/>
  <c r="BM628"/>
  <c r="CZ226" s="1"/>
  <c r="BE628"/>
  <c r="DF226" s="1"/>
  <c r="AV628"/>
  <c r="DL226" s="1"/>
  <c r="BM627"/>
  <c r="CZ225" s="1"/>
  <c r="BE627"/>
  <c r="DF225" s="1"/>
  <c r="AV627"/>
  <c r="DL225" s="1"/>
  <c r="BM626"/>
  <c r="CZ224" s="1"/>
  <c r="BE626"/>
  <c r="DF224" s="1"/>
  <c r="AV626"/>
  <c r="DL224" s="1"/>
  <c r="BM625"/>
  <c r="CZ223" s="1"/>
  <c r="BE625"/>
  <c r="DF223" s="1"/>
  <c r="AV625"/>
  <c r="DL223" s="1"/>
  <c r="BM624"/>
  <c r="CZ222" s="1"/>
  <c r="BE624"/>
  <c r="DF222" s="1"/>
  <c r="AV624"/>
  <c r="DL222" s="1"/>
  <c r="BM623"/>
  <c r="CZ221" s="1"/>
  <c r="BE623"/>
  <c r="DF221" s="1"/>
  <c r="AV623"/>
  <c r="DL221" s="1"/>
  <c r="BM622"/>
  <c r="CZ220" s="1"/>
  <c r="BE622"/>
  <c r="DF220" s="1"/>
  <c r="AV622"/>
  <c r="DL220" s="1"/>
  <c r="BM621"/>
  <c r="CZ219" s="1"/>
  <c r="BE621"/>
  <c r="DF219" s="1"/>
  <c r="AV621"/>
  <c r="DL219" s="1"/>
  <c r="BM620"/>
  <c r="CZ218" s="1"/>
  <c r="BE620"/>
  <c r="DF218" s="1"/>
  <c r="AV620"/>
  <c r="DL218" s="1"/>
  <c r="BM619"/>
  <c r="CZ217" s="1"/>
  <c r="BE619"/>
  <c r="DF217" s="1"/>
  <c r="AV619"/>
  <c r="DL217" s="1"/>
  <c r="BM618"/>
  <c r="CZ216" s="1"/>
  <c r="BE618"/>
  <c r="DF216" s="1"/>
  <c r="AV618"/>
  <c r="DL216" s="1"/>
  <c r="BM617"/>
  <c r="CZ215" s="1"/>
  <c r="BE617"/>
  <c r="DF215" s="1"/>
  <c r="AV617"/>
  <c r="DL215" s="1"/>
  <c r="BM616"/>
  <c r="CZ214" s="1"/>
  <c r="BE616"/>
  <c r="DF214" s="1"/>
  <c r="AV616"/>
  <c r="DL214" s="1"/>
  <c r="BM615"/>
  <c r="CZ213" s="1"/>
  <c r="BE615"/>
  <c r="DF213" s="1"/>
  <c r="AV615"/>
  <c r="DL213" s="1"/>
  <c r="BM614"/>
  <c r="CZ212" s="1"/>
  <c r="BE614"/>
  <c r="DF212" s="1"/>
  <c r="AV614"/>
  <c r="DL212" s="1"/>
  <c r="BM613"/>
  <c r="CZ211" s="1"/>
  <c r="BE613"/>
  <c r="DF211" s="1"/>
  <c r="BM612"/>
  <c r="CZ210" s="1"/>
  <c r="BE612"/>
  <c r="DF210" s="1"/>
  <c r="AV612"/>
  <c r="DL210" s="1"/>
  <c r="BM611"/>
  <c r="CZ209" s="1"/>
  <c r="BE611"/>
  <c r="DF209" s="1"/>
  <c r="BM610"/>
  <c r="CZ208" s="1"/>
  <c r="BE610"/>
  <c r="DF208" s="1"/>
  <c r="AV610"/>
  <c r="DL208" s="1"/>
  <c r="BM609"/>
  <c r="CZ207" s="1"/>
  <c r="BE609"/>
  <c r="DF207" s="1"/>
  <c r="BM608"/>
  <c r="CZ206" s="1"/>
  <c r="BE608"/>
  <c r="DF206" s="1"/>
  <c r="AV608"/>
  <c r="DL206" s="1"/>
  <c r="BM607"/>
  <c r="CZ205" s="1"/>
  <c r="BE607"/>
  <c r="DF205" s="1"/>
  <c r="BM606"/>
  <c r="CZ204" s="1"/>
  <c r="BE606"/>
  <c r="DF204" s="1"/>
  <c r="AV606"/>
  <c r="DL204" s="1"/>
  <c r="BM605"/>
  <c r="CZ203" s="1"/>
  <c r="BE605"/>
  <c r="DF203" s="1"/>
  <c r="BM604"/>
  <c r="CZ202" s="1"/>
  <c r="BE604"/>
  <c r="DF202" s="1"/>
  <c r="AV604"/>
  <c r="DL202" s="1"/>
  <c r="BM603"/>
  <c r="CZ201" s="1"/>
  <c r="BE603"/>
  <c r="DF201" s="1"/>
  <c r="BM602"/>
  <c r="CZ200" s="1"/>
  <c r="BE602"/>
  <c r="DF200" s="1"/>
  <c r="AV602"/>
  <c r="DL200" s="1"/>
  <c r="BM601"/>
  <c r="CZ199" s="1"/>
  <c r="BE601"/>
  <c r="DF199" s="1"/>
  <c r="BM600"/>
  <c r="CZ198" s="1"/>
  <c r="BE600"/>
  <c r="DF198" s="1"/>
  <c r="AV600"/>
  <c r="DL198" s="1"/>
  <c r="BM599"/>
  <c r="CZ197" s="1"/>
  <c r="BE599"/>
  <c r="DF197" s="1"/>
  <c r="BM598"/>
  <c r="CZ196" s="1"/>
  <c r="BE598"/>
  <c r="DF196" s="1"/>
  <c r="AV598"/>
  <c r="DL196" s="1"/>
  <c r="BM597"/>
  <c r="CZ195" s="1"/>
  <c r="BM596"/>
  <c r="CZ194" s="1"/>
  <c r="BE596"/>
  <c r="DF194" s="1"/>
  <c r="AV596"/>
  <c r="DL194" s="1"/>
  <c r="BM595"/>
  <c r="CZ193" s="1"/>
  <c r="BM594"/>
  <c r="CZ192" s="1"/>
  <c r="AV594"/>
  <c r="DL192" s="1"/>
  <c r="BM593"/>
  <c r="CZ191" s="1"/>
  <c r="BE593"/>
  <c r="DF191" s="1"/>
  <c r="BM592"/>
  <c r="CZ190" s="1"/>
  <c r="BE592"/>
  <c r="DF190" s="1"/>
  <c r="AV592"/>
  <c r="DL190" s="1"/>
  <c r="BM591"/>
  <c r="CZ189" s="1"/>
  <c r="BE591"/>
  <c r="DF189" s="1"/>
  <c r="AV591"/>
  <c r="DL189" s="1"/>
  <c r="BM590"/>
  <c r="CZ188" s="1"/>
  <c r="BE590"/>
  <c r="DF188" s="1"/>
  <c r="AV590"/>
  <c r="DL188" s="1"/>
  <c r="BM589"/>
  <c r="CZ187" s="1"/>
  <c r="BE589"/>
  <c r="DF187" s="1"/>
  <c r="AV589"/>
  <c r="DL187" s="1"/>
  <c r="BM588"/>
  <c r="CZ186" s="1"/>
  <c r="BE588"/>
  <c r="DF186" s="1"/>
  <c r="AV588"/>
  <c r="DL186" s="1"/>
  <c r="BM587"/>
  <c r="CZ185" s="1"/>
  <c r="BE587"/>
  <c r="DF185" s="1"/>
  <c r="AV587"/>
  <c r="DL185" s="1"/>
  <c r="BM586"/>
  <c r="CZ184" s="1"/>
  <c r="BE586"/>
  <c r="DF184" s="1"/>
  <c r="AV586"/>
  <c r="DL184" s="1"/>
  <c r="BM585"/>
  <c r="CZ183" s="1"/>
  <c r="BE585"/>
  <c r="DF183" s="1"/>
  <c r="AV585"/>
  <c r="DL183" s="1"/>
  <c r="BM584"/>
  <c r="CZ182" s="1"/>
  <c r="BE584"/>
  <c r="DF182" s="1"/>
  <c r="AV584"/>
  <c r="DL182" s="1"/>
  <c r="BM583"/>
  <c r="CZ181" s="1"/>
  <c r="BE583"/>
  <c r="DF181" s="1"/>
  <c r="AV583"/>
  <c r="DL181" s="1"/>
  <c r="BM582"/>
  <c r="CZ180" s="1"/>
  <c r="BE582"/>
  <c r="DF180" s="1"/>
  <c r="AV582"/>
  <c r="DL180" s="1"/>
  <c r="BM581"/>
  <c r="CZ179" s="1"/>
  <c r="BE581"/>
  <c r="DF179" s="1"/>
  <c r="AV581"/>
  <c r="DL179" s="1"/>
  <c r="BM580"/>
  <c r="CZ178" s="1"/>
  <c r="BE580"/>
  <c r="DF178" s="1"/>
  <c r="AV580"/>
  <c r="DL178" s="1"/>
  <c r="BM579"/>
  <c r="CZ177" s="1"/>
  <c r="BE579"/>
  <c r="DF177" s="1"/>
  <c r="AV579"/>
  <c r="DL177" s="1"/>
  <c r="BM578"/>
  <c r="CZ176" s="1"/>
  <c r="BE578"/>
  <c r="DF176" s="1"/>
  <c r="AV578"/>
  <c r="DL176" s="1"/>
  <c r="BM577"/>
  <c r="CZ175" s="1"/>
  <c r="BE577"/>
  <c r="DF175" s="1"/>
  <c r="AV577"/>
  <c r="DL175" s="1"/>
  <c r="BM576"/>
  <c r="CZ174" s="1"/>
  <c r="BE576"/>
  <c r="DF174" s="1"/>
  <c r="AV576"/>
  <c r="DL174" s="1"/>
  <c r="BM575"/>
  <c r="CZ173" s="1"/>
  <c r="BE575"/>
  <c r="DF173" s="1"/>
  <c r="AV575"/>
  <c r="DL173" s="1"/>
  <c r="BM574"/>
  <c r="CZ172" s="1"/>
  <c r="BE574"/>
  <c r="DF172" s="1"/>
  <c r="AV574"/>
  <c r="DL172" s="1"/>
  <c r="BM573"/>
  <c r="CZ171" s="1"/>
  <c r="BE573"/>
  <c r="DF171" s="1"/>
  <c r="AV573"/>
  <c r="DL171" s="1"/>
  <c r="BM572"/>
  <c r="CZ170" s="1"/>
  <c r="BE572"/>
  <c r="DF170" s="1"/>
  <c r="AV572"/>
  <c r="DL170" s="1"/>
  <c r="BM571"/>
  <c r="CZ169" s="1"/>
  <c r="BE571"/>
  <c r="DF169" s="1"/>
  <c r="AV571"/>
  <c r="DL169" s="1"/>
  <c r="BM570"/>
  <c r="CZ168" s="1"/>
  <c r="BE570"/>
  <c r="DF168" s="1"/>
  <c r="AV570"/>
  <c r="DL168" s="1"/>
  <c r="BM569"/>
  <c r="CZ167" s="1"/>
  <c r="BE569"/>
  <c r="DF167" s="1"/>
  <c r="AV569"/>
  <c r="DL167" s="1"/>
  <c r="BM568"/>
  <c r="CZ166" s="1"/>
  <c r="BE568"/>
  <c r="DF166" s="1"/>
  <c r="AV568"/>
  <c r="DL166" s="1"/>
  <c r="BM567"/>
  <c r="CZ165" s="1"/>
  <c r="BE567"/>
  <c r="DF165" s="1"/>
  <c r="AV567"/>
  <c r="DL165" s="1"/>
  <c r="BM566"/>
  <c r="CZ164" s="1"/>
  <c r="BE566"/>
  <c r="DF164" s="1"/>
  <c r="AV566"/>
  <c r="DL164" s="1"/>
  <c r="BM565"/>
  <c r="CZ163" s="1"/>
  <c r="BE565"/>
  <c r="DF163" s="1"/>
  <c r="AV565"/>
  <c r="DL163" s="1"/>
  <c r="BM564"/>
  <c r="CZ162" s="1"/>
  <c r="BE564"/>
  <c r="DF162" s="1"/>
  <c r="AV564"/>
  <c r="DL162" s="1"/>
  <c r="BM563"/>
  <c r="CZ161" s="1"/>
  <c r="BE563"/>
  <c r="DF161" s="1"/>
  <c r="AV563"/>
  <c r="DL161" s="1"/>
  <c r="BM562"/>
  <c r="CZ160" s="1"/>
  <c r="BE562"/>
  <c r="DF160" s="1"/>
  <c r="AV562"/>
  <c r="DL160" s="1"/>
  <c r="BM561"/>
  <c r="CZ159" s="1"/>
  <c r="BE561"/>
  <c r="DF159" s="1"/>
  <c r="AV561"/>
  <c r="DL159" s="1"/>
  <c r="BM560"/>
  <c r="CZ158" s="1"/>
  <c r="BE560"/>
  <c r="DF158" s="1"/>
  <c r="AV560"/>
  <c r="DL158" s="1"/>
  <c r="BM559"/>
  <c r="CZ157" s="1"/>
  <c r="BE559"/>
  <c r="DF157" s="1"/>
  <c r="AV559"/>
  <c r="DL157" s="1"/>
  <c r="BM558"/>
  <c r="CZ156" s="1"/>
  <c r="BE558"/>
  <c r="DF156" s="1"/>
  <c r="AV558"/>
  <c r="DL156" s="1"/>
  <c r="BM557"/>
  <c r="CZ155" s="1"/>
  <c r="BE557"/>
  <c r="DF155" s="1"/>
  <c r="AV557"/>
  <c r="DL155" s="1"/>
  <c r="BM556"/>
  <c r="CZ154" s="1"/>
  <c r="BE556"/>
  <c r="DF154" s="1"/>
  <c r="AV556"/>
  <c r="DL154" s="1"/>
  <c r="BM555"/>
  <c r="CZ153" s="1"/>
  <c r="BE555"/>
  <c r="DF153" s="1"/>
  <c r="AV555"/>
  <c r="DL153" s="1"/>
  <c r="BM554"/>
  <c r="CZ152" s="1"/>
  <c r="BE554"/>
  <c r="DF152" s="1"/>
  <c r="AV554"/>
  <c r="DL152" s="1"/>
  <c r="BM553"/>
  <c r="CZ151" s="1"/>
  <c r="BE553"/>
  <c r="DF151" s="1"/>
  <c r="AV553"/>
  <c r="DL151" s="1"/>
  <c r="BM552"/>
  <c r="CZ150" s="1"/>
  <c r="BE552"/>
  <c r="DF150" s="1"/>
  <c r="AV552"/>
  <c r="DL150" s="1"/>
  <c r="BM551"/>
  <c r="CZ149" s="1"/>
  <c r="BE551"/>
  <c r="DF149" s="1"/>
  <c r="AV551"/>
  <c r="DL149" s="1"/>
  <c r="BM550"/>
  <c r="CZ148" s="1"/>
  <c r="BE550"/>
  <c r="DF148" s="1"/>
  <c r="AV550"/>
  <c r="DL148" s="1"/>
  <c r="BM549"/>
  <c r="CZ147" s="1"/>
  <c r="BE549"/>
  <c r="DF147" s="1"/>
  <c r="AV549"/>
  <c r="DL147" s="1"/>
  <c r="BM548"/>
  <c r="CZ146" s="1"/>
  <c r="BE548"/>
  <c r="DF146" s="1"/>
  <c r="AV548"/>
  <c r="DL146" s="1"/>
  <c r="BM547"/>
  <c r="CZ145" s="1"/>
  <c r="BE547"/>
  <c r="DF145" s="1"/>
  <c r="AV547"/>
  <c r="DL145" s="1"/>
  <c r="BM546"/>
  <c r="CZ144" s="1"/>
  <c r="BE546"/>
  <c r="DF144" s="1"/>
  <c r="AV546"/>
  <c r="DL144" s="1"/>
  <c r="BM545"/>
  <c r="CZ143" s="1"/>
  <c r="BE545"/>
  <c r="DF143" s="1"/>
  <c r="AV545"/>
  <c r="DL143" s="1"/>
  <c r="BM544"/>
  <c r="CZ142" s="1"/>
  <c r="BE544"/>
  <c r="DF142" s="1"/>
  <c r="AV544"/>
  <c r="DL142" s="1"/>
  <c r="BM543"/>
  <c r="CZ141" s="1"/>
  <c r="BE543"/>
  <c r="DF141" s="1"/>
  <c r="AV543"/>
  <c r="DL141" s="1"/>
  <c r="BM542"/>
  <c r="CZ140" s="1"/>
  <c r="BE542"/>
  <c r="DF140" s="1"/>
  <c r="AV542"/>
  <c r="DL140" s="1"/>
  <c r="BM541"/>
  <c r="CZ139" s="1"/>
  <c r="BE541"/>
  <c r="DF139" s="1"/>
  <c r="AV541"/>
  <c r="DL139" s="1"/>
  <c r="BM540"/>
  <c r="CZ138" s="1"/>
  <c r="BE540"/>
  <c r="DF138" s="1"/>
  <c r="AV540"/>
  <c r="DL138" s="1"/>
  <c r="BM539"/>
  <c r="CZ137" s="1"/>
  <c r="BE539"/>
  <c r="DF137" s="1"/>
  <c r="AV539"/>
  <c r="DL137" s="1"/>
  <c r="BM538"/>
  <c r="CZ136" s="1"/>
  <c r="BE538"/>
  <c r="DF136" s="1"/>
  <c r="AV538"/>
  <c r="DL136" s="1"/>
  <c r="BM537"/>
  <c r="CZ135" s="1"/>
  <c r="BE537"/>
  <c r="DF135" s="1"/>
  <c r="AV537"/>
  <c r="DL135" s="1"/>
  <c r="BM536"/>
  <c r="CZ134" s="1"/>
  <c r="BE536"/>
  <c r="DF134" s="1"/>
  <c r="AV536"/>
  <c r="DL134" s="1"/>
  <c r="BM535"/>
  <c r="CZ133" s="1"/>
  <c r="BE535"/>
  <c r="DF133" s="1"/>
  <c r="AV535"/>
  <c r="DL133" s="1"/>
  <c r="BM534"/>
  <c r="CZ132" s="1"/>
  <c r="BE534"/>
  <c r="DF132" s="1"/>
  <c r="AV534"/>
  <c r="DL132" s="1"/>
  <c r="BM533"/>
  <c r="CZ131" s="1"/>
  <c r="BE533"/>
  <c r="DF131" s="1"/>
  <c r="AV533"/>
  <c r="DL131" s="1"/>
  <c r="BM532"/>
  <c r="CZ130" s="1"/>
  <c r="BE532"/>
  <c r="DF130" s="1"/>
  <c r="AV532"/>
  <c r="DL130" s="1"/>
  <c r="BM531"/>
  <c r="CZ129" s="1"/>
  <c r="BE531"/>
  <c r="DF129" s="1"/>
  <c r="AV531"/>
  <c r="DL129" s="1"/>
  <c r="BM530"/>
  <c r="CZ128" s="1"/>
  <c r="BE530"/>
  <c r="DF128" s="1"/>
  <c r="AV530"/>
  <c r="DL128" s="1"/>
  <c r="BM529"/>
  <c r="CZ127" s="1"/>
  <c r="BE529"/>
  <c r="DF127" s="1"/>
  <c r="AV529"/>
  <c r="DL127" s="1"/>
  <c r="BM528"/>
  <c r="CZ126" s="1"/>
  <c r="BE528"/>
  <c r="DF126" s="1"/>
  <c r="AV528"/>
  <c r="DL126" s="1"/>
  <c r="BM527"/>
  <c r="CZ125" s="1"/>
  <c r="BE527"/>
  <c r="DF125" s="1"/>
  <c r="AV527"/>
  <c r="DL125" s="1"/>
  <c r="BM526"/>
  <c r="CZ124" s="1"/>
  <c r="BE526"/>
  <c r="DF124" s="1"/>
  <c r="AV526"/>
  <c r="DL124" s="1"/>
  <c r="BM525"/>
  <c r="CZ123" s="1"/>
  <c r="BE525"/>
  <c r="DF123" s="1"/>
  <c r="AV525"/>
  <c r="DL123" s="1"/>
  <c r="BM524"/>
  <c r="CZ122" s="1"/>
  <c r="BE524"/>
  <c r="DF122" s="1"/>
  <c r="AV524"/>
  <c r="DL122" s="1"/>
  <c r="BM523"/>
  <c r="CZ121" s="1"/>
  <c r="BE523"/>
  <c r="DF121" s="1"/>
  <c r="AV523"/>
  <c r="DL121" s="1"/>
  <c r="BM522"/>
  <c r="CZ120" s="1"/>
  <c r="BE522"/>
  <c r="DF120" s="1"/>
  <c r="AV522"/>
  <c r="DL120" s="1"/>
  <c r="BM521"/>
  <c r="CZ119" s="1"/>
  <c r="BE521"/>
  <c r="DF119" s="1"/>
  <c r="AV521"/>
  <c r="DL119" s="1"/>
  <c r="BM520"/>
  <c r="CZ118" s="1"/>
  <c r="BE520"/>
  <c r="DF118" s="1"/>
  <c r="AV520"/>
  <c r="DL118" s="1"/>
  <c r="BM519"/>
  <c r="CZ117" s="1"/>
  <c r="BE519"/>
  <c r="DF117" s="1"/>
  <c r="AV519"/>
  <c r="DL117" s="1"/>
  <c r="BM518"/>
  <c r="CZ116" s="1"/>
  <c r="BE518"/>
  <c r="DF116" s="1"/>
  <c r="AV518"/>
  <c r="DL116" s="1"/>
  <c r="BM517"/>
  <c r="CZ115" s="1"/>
  <c r="BE517"/>
  <c r="DF115" s="1"/>
  <c r="AV517"/>
  <c r="DL115" s="1"/>
  <c r="BM516"/>
  <c r="CZ114" s="1"/>
  <c r="BE516"/>
  <c r="DF114" s="1"/>
  <c r="AV516"/>
  <c r="DL114" s="1"/>
  <c r="BM515"/>
  <c r="CZ113" s="1"/>
  <c r="BE515"/>
  <c r="DF113" s="1"/>
  <c r="AV515"/>
  <c r="DL113" s="1"/>
  <c r="BM514"/>
  <c r="CZ112" s="1"/>
  <c r="BE514"/>
  <c r="DF112" s="1"/>
  <c r="AV514"/>
  <c r="DL112" s="1"/>
  <c r="BM513"/>
  <c r="CZ111" s="1"/>
  <c r="BE513"/>
  <c r="DF111" s="1"/>
  <c r="AV513"/>
  <c r="DL111" s="1"/>
  <c r="BM512"/>
  <c r="CZ110" s="1"/>
  <c r="BE512"/>
  <c r="DF110" s="1"/>
  <c r="AV512"/>
  <c r="DL110" s="1"/>
  <c r="BM511"/>
  <c r="CZ109" s="1"/>
  <c r="BE511"/>
  <c r="DF109" s="1"/>
  <c r="AV511"/>
  <c r="DL109" s="1"/>
  <c r="BM510"/>
  <c r="CZ108" s="1"/>
  <c r="BE510"/>
  <c r="DF108" s="1"/>
  <c r="AV510"/>
  <c r="DL108" s="1"/>
  <c r="BM509"/>
  <c r="CZ107" s="1"/>
  <c r="BE509"/>
  <c r="DF107" s="1"/>
  <c r="AV509"/>
  <c r="DL107" s="1"/>
  <c r="BM508"/>
  <c r="CZ106" s="1"/>
  <c r="BE508"/>
  <c r="DF106" s="1"/>
  <c r="AV508"/>
  <c r="DL106" s="1"/>
  <c r="BM507"/>
  <c r="CZ105" s="1"/>
  <c r="BE507"/>
  <c r="DF105" s="1"/>
  <c r="AV507"/>
  <c r="DL105" s="1"/>
  <c r="BM506"/>
  <c r="CZ104" s="1"/>
  <c r="BE506"/>
  <c r="DF104" s="1"/>
  <c r="AV506"/>
  <c r="DL104" s="1"/>
  <c r="BM505"/>
  <c r="CZ103" s="1"/>
  <c r="BE505"/>
  <c r="DF103" s="1"/>
  <c r="AV505"/>
  <c r="DL103" s="1"/>
  <c r="BM504"/>
  <c r="CZ102" s="1"/>
  <c r="BE504"/>
  <c r="DF102" s="1"/>
  <c r="AV504"/>
  <c r="DL102" s="1"/>
  <c r="BM503"/>
  <c r="CZ101" s="1"/>
  <c r="BE503"/>
  <c r="DF101" s="1"/>
  <c r="AV503"/>
  <c r="DL101" s="1"/>
  <c r="BM502"/>
  <c r="CZ100" s="1"/>
  <c r="BE502"/>
  <c r="DF100" s="1"/>
  <c r="AV502"/>
  <c r="DL100" s="1"/>
  <c r="BM501"/>
  <c r="CZ99" s="1"/>
  <c r="BE501"/>
  <c r="DF99" s="1"/>
  <c r="AV501"/>
  <c r="DL99" s="1"/>
  <c r="BM500"/>
  <c r="CZ98" s="1"/>
  <c r="BE500"/>
  <c r="DF98" s="1"/>
  <c r="AV500"/>
  <c r="DL98" s="1"/>
  <c r="BM499"/>
  <c r="CZ97" s="1"/>
  <c r="BE499"/>
  <c r="DF97" s="1"/>
  <c r="AV499"/>
  <c r="DL97" s="1"/>
  <c r="BM498"/>
  <c r="CZ96" s="1"/>
  <c r="BE498"/>
  <c r="DF96" s="1"/>
  <c r="AV498"/>
  <c r="DL96" s="1"/>
  <c r="BM497"/>
  <c r="CZ95" s="1"/>
  <c r="BE497"/>
  <c r="DF95" s="1"/>
  <c r="AV497"/>
  <c r="DL95" s="1"/>
  <c r="BM496"/>
  <c r="CZ94" s="1"/>
  <c r="BE496"/>
  <c r="DF94" s="1"/>
  <c r="AV496"/>
  <c r="DL94" s="1"/>
  <c r="BM495"/>
  <c r="CZ93" s="1"/>
  <c r="BE495"/>
  <c r="DF93" s="1"/>
  <c r="AV495"/>
  <c r="DL93" s="1"/>
  <c r="BM494"/>
  <c r="CZ92" s="1"/>
  <c r="BE494"/>
  <c r="DF92" s="1"/>
  <c r="AV494"/>
  <c r="DL92" s="1"/>
  <c r="BM493"/>
  <c r="CZ91" s="1"/>
  <c r="BE493"/>
  <c r="DF91" s="1"/>
  <c r="AV493"/>
  <c r="DL91" s="1"/>
  <c r="BM492"/>
  <c r="CZ90" s="1"/>
  <c r="BE492"/>
  <c r="DF90" s="1"/>
  <c r="AV492"/>
  <c r="DL90" s="1"/>
  <c r="BM491"/>
  <c r="CZ89" s="1"/>
  <c r="BE491"/>
  <c r="DF89" s="1"/>
  <c r="AV491"/>
  <c r="DL89" s="1"/>
  <c r="BM490"/>
  <c r="CZ88" s="1"/>
  <c r="BE490"/>
  <c r="DF88" s="1"/>
  <c r="AV490"/>
  <c r="DL88" s="1"/>
  <c r="BM489"/>
  <c r="CZ87" s="1"/>
  <c r="BE489"/>
  <c r="DF87" s="1"/>
  <c r="AV489"/>
  <c r="DL87" s="1"/>
  <c r="BM488"/>
  <c r="CZ86" s="1"/>
  <c r="BE488"/>
  <c r="DF86" s="1"/>
  <c r="AV488"/>
  <c r="DL86" s="1"/>
  <c r="BM487"/>
  <c r="CZ85" s="1"/>
  <c r="BE487"/>
  <c r="DF85" s="1"/>
  <c r="AV487"/>
  <c r="DL85" s="1"/>
  <c r="BM486"/>
  <c r="CZ84" s="1"/>
  <c r="BE486"/>
  <c r="DF84" s="1"/>
  <c r="AV486"/>
  <c r="DL84" s="1"/>
  <c r="BM485"/>
  <c r="CZ83" s="1"/>
  <c r="BE485"/>
  <c r="DF83" s="1"/>
  <c r="AV485"/>
  <c r="DL83" s="1"/>
  <c r="BM484"/>
  <c r="CZ82" s="1"/>
  <c r="BE484"/>
  <c r="DF82" s="1"/>
  <c r="AV484"/>
  <c r="DL82" s="1"/>
  <c r="BM483"/>
  <c r="CZ81" s="1"/>
  <c r="BE483"/>
  <c r="DF81" s="1"/>
  <c r="AV483"/>
  <c r="DL81" s="1"/>
  <c r="BM482"/>
  <c r="CZ80" s="1"/>
  <c r="BE482"/>
  <c r="DF80" s="1"/>
  <c r="AV482"/>
  <c r="DL80" s="1"/>
  <c r="BM481"/>
  <c r="CZ79" s="1"/>
  <c r="BE481"/>
  <c r="DF79" s="1"/>
  <c r="AV481"/>
  <c r="DL79" s="1"/>
  <c r="BM480"/>
  <c r="CZ78" s="1"/>
  <c r="BE480"/>
  <c r="DF78" s="1"/>
  <c r="AV480"/>
  <c r="DL78" s="1"/>
  <c r="BM479"/>
  <c r="CZ77" s="1"/>
  <c r="BE479"/>
  <c r="DF77" s="1"/>
  <c r="AV479"/>
  <c r="DL77" s="1"/>
  <c r="BM478"/>
  <c r="CZ76" s="1"/>
  <c r="BE478"/>
  <c r="DF76" s="1"/>
  <c r="AV478"/>
  <c r="DL76" s="1"/>
  <c r="BM477"/>
  <c r="CZ75" s="1"/>
  <c r="BE477"/>
  <c r="DF75" s="1"/>
  <c r="AV477"/>
  <c r="DL75" s="1"/>
  <c r="BM476"/>
  <c r="CZ74" s="1"/>
  <c r="BE476"/>
  <c r="DF74" s="1"/>
  <c r="AV476"/>
  <c r="DL74" s="1"/>
  <c r="BM475"/>
  <c r="CZ73" s="1"/>
  <c r="BE475"/>
  <c r="DF73" s="1"/>
  <c r="AV475"/>
  <c r="DL73" s="1"/>
  <c r="BM474"/>
  <c r="CZ72" s="1"/>
  <c r="BE474"/>
  <c r="DF72" s="1"/>
  <c r="AV474"/>
  <c r="DL72" s="1"/>
  <c r="BM473"/>
  <c r="CZ71" s="1"/>
  <c r="BE473"/>
  <c r="DF71" s="1"/>
  <c r="AV473"/>
  <c r="DL71" s="1"/>
  <c r="BM472"/>
  <c r="CZ70" s="1"/>
  <c r="BE472"/>
  <c r="DF70" s="1"/>
  <c r="AV472"/>
  <c r="DL70" s="1"/>
  <c r="BM471"/>
  <c r="CZ69" s="1"/>
  <c r="BE471"/>
  <c r="DF69" s="1"/>
  <c r="AV471"/>
  <c r="DL69" s="1"/>
  <c r="BM470"/>
  <c r="CZ68" s="1"/>
  <c r="BE470"/>
  <c r="DF68" s="1"/>
  <c r="AV470"/>
  <c r="DL68" s="1"/>
  <c r="BM469"/>
  <c r="CZ67" s="1"/>
  <c r="BE469"/>
  <c r="DF67" s="1"/>
  <c r="AV469"/>
  <c r="DL67" s="1"/>
  <c r="BM468"/>
  <c r="CZ66" s="1"/>
  <c r="BE468"/>
  <c r="DF66" s="1"/>
  <c r="AV468"/>
  <c r="DL66" s="1"/>
  <c r="BM467"/>
  <c r="CZ65" s="1"/>
  <c r="BE467"/>
  <c r="DF65" s="1"/>
  <c r="AV467"/>
  <c r="DL65" s="1"/>
  <c r="BM466"/>
  <c r="CZ64" s="1"/>
  <c r="BE466"/>
  <c r="DF64" s="1"/>
  <c r="AV466"/>
  <c r="DL64" s="1"/>
  <c r="BM465"/>
  <c r="CZ63" s="1"/>
  <c r="BE465"/>
  <c r="DF63" s="1"/>
  <c r="AV465"/>
  <c r="DL63" s="1"/>
  <c r="BM464"/>
  <c r="CZ62" s="1"/>
  <c r="BE464"/>
  <c r="DF62" s="1"/>
  <c r="AV464"/>
  <c r="DL62" s="1"/>
  <c r="BM463"/>
  <c r="CZ61" s="1"/>
  <c r="BE463"/>
  <c r="DF61" s="1"/>
  <c r="AV463"/>
  <c r="DL61" s="1"/>
  <c r="BM462"/>
  <c r="CZ60" s="1"/>
  <c r="BE462"/>
  <c r="DF60" s="1"/>
  <c r="AV462"/>
  <c r="DL60" s="1"/>
  <c r="BM461"/>
  <c r="CZ59" s="1"/>
  <c r="BE461"/>
  <c r="DF59" s="1"/>
  <c r="AV461"/>
  <c r="DL59" s="1"/>
  <c r="BM460"/>
  <c r="CZ58" s="1"/>
  <c r="BE460"/>
  <c r="DF58" s="1"/>
  <c r="AV460"/>
  <c r="DL58" s="1"/>
  <c r="BM459"/>
  <c r="CZ57" s="1"/>
  <c r="BE459"/>
  <c r="DF57" s="1"/>
  <c r="AV459"/>
  <c r="DL57" s="1"/>
  <c r="BM458"/>
  <c r="CZ56" s="1"/>
  <c r="BE458"/>
  <c r="DF56" s="1"/>
  <c r="AV458"/>
  <c r="DL56" s="1"/>
  <c r="BM457"/>
  <c r="CZ55" s="1"/>
  <c r="BE457"/>
  <c r="DF55" s="1"/>
  <c r="AV457"/>
  <c r="DL55" s="1"/>
  <c r="BM456"/>
  <c r="CZ54" s="1"/>
  <c r="BE456"/>
  <c r="DF54" s="1"/>
  <c r="AV456"/>
  <c r="DL54" s="1"/>
  <c r="BM455"/>
  <c r="CZ53" s="1"/>
  <c r="BE455"/>
  <c r="DF53" s="1"/>
  <c r="AV455"/>
  <c r="DL53" s="1"/>
  <c r="BM454"/>
  <c r="CZ52" s="1"/>
  <c r="BE454"/>
  <c r="DF52" s="1"/>
  <c r="AV454"/>
  <c r="DL52" s="1"/>
  <c r="BM453"/>
  <c r="CZ51" s="1"/>
  <c r="BE453"/>
  <c r="DF51" s="1"/>
  <c r="AV453"/>
  <c r="DL51" s="1"/>
  <c r="BM452"/>
  <c r="CZ50" s="1"/>
  <c r="BE452"/>
  <c r="DF50" s="1"/>
  <c r="AV452"/>
  <c r="DL50" s="1"/>
  <c r="BM451"/>
  <c r="CZ49" s="1"/>
  <c r="BE451"/>
  <c r="DF49" s="1"/>
  <c r="AV451"/>
  <c r="DL49" s="1"/>
  <c r="BM450"/>
  <c r="CZ48" s="1"/>
  <c r="BE450"/>
  <c r="DF48" s="1"/>
  <c r="AV450"/>
  <c r="DL48" s="1"/>
  <c r="BM449"/>
  <c r="CZ47" s="1"/>
  <c r="BE449"/>
  <c r="DF47" s="1"/>
  <c r="AV449"/>
  <c r="DL47" s="1"/>
  <c r="BM448"/>
  <c r="CZ46" s="1"/>
  <c r="BE448"/>
  <c r="DF46" s="1"/>
  <c r="AV448"/>
  <c r="DL46" s="1"/>
  <c r="BM447"/>
  <c r="CZ45" s="1"/>
  <c r="BE447"/>
  <c r="DF45" s="1"/>
  <c r="AV447"/>
  <c r="DL45" s="1"/>
  <c r="BM446"/>
  <c r="CZ44" s="1"/>
  <c r="BE446"/>
  <c r="DF44" s="1"/>
  <c r="AV446"/>
  <c r="DL44" s="1"/>
  <c r="BM445"/>
  <c r="CZ43" s="1"/>
  <c r="BE445"/>
  <c r="DF43" s="1"/>
  <c r="AV445"/>
  <c r="DL43" s="1"/>
  <c r="BM444"/>
  <c r="CZ42" s="1"/>
  <c r="BE444"/>
  <c r="DF42" s="1"/>
  <c r="AV444"/>
  <c r="DL42" s="1"/>
  <c r="BM443"/>
  <c r="CZ41" s="1"/>
  <c r="BE443"/>
  <c r="DF41" s="1"/>
  <c r="AV443"/>
  <c r="DL41" s="1"/>
  <c r="BM442"/>
  <c r="CZ40" s="1"/>
  <c r="BE442"/>
  <c r="DF40" s="1"/>
  <c r="AV442"/>
  <c r="DL40" s="1"/>
  <c r="BM441"/>
  <c r="CZ39" s="1"/>
  <c r="BE441"/>
  <c r="DF39" s="1"/>
  <c r="AV441"/>
  <c r="DL39" s="1"/>
  <c r="BM440"/>
  <c r="CZ38" s="1"/>
  <c r="BE440"/>
  <c r="DF38" s="1"/>
  <c r="AV440"/>
  <c r="DL38" s="1"/>
  <c r="BM439"/>
  <c r="CZ37" s="1"/>
  <c r="BE439"/>
  <c r="DF37" s="1"/>
  <c r="AV439"/>
  <c r="DL37" s="1"/>
  <c r="BM438"/>
  <c r="CZ36" s="1"/>
  <c r="BE438"/>
  <c r="DF36" s="1"/>
  <c r="AV438"/>
  <c r="DL36" s="1"/>
  <c r="BM437"/>
  <c r="CZ35" s="1"/>
  <c r="BE437"/>
  <c r="DF35" s="1"/>
  <c r="AV437"/>
  <c r="DL35" s="1"/>
  <c r="BM436"/>
  <c r="CZ34" s="1"/>
  <c r="BE436"/>
  <c r="DF34" s="1"/>
  <c r="AV436"/>
  <c r="DL34" s="1"/>
  <c r="BM435"/>
  <c r="CZ33" s="1"/>
  <c r="BE435"/>
  <c r="DF33" s="1"/>
  <c r="AV435"/>
  <c r="DL33" s="1"/>
  <c r="BM434"/>
  <c r="CZ32" s="1"/>
  <c r="BE434"/>
  <c r="DF32" s="1"/>
  <c r="AV434"/>
  <c r="DL32" s="1"/>
  <c r="BM433"/>
  <c r="CZ31" s="1"/>
  <c r="BE433"/>
  <c r="DF31" s="1"/>
  <c r="AV433"/>
  <c r="DL31" s="1"/>
  <c r="BM432"/>
  <c r="CZ30" s="1"/>
  <c r="BE432"/>
  <c r="DF30" s="1"/>
  <c r="AV432"/>
  <c r="DL30" s="1"/>
  <c r="BM431"/>
  <c r="CZ29" s="1"/>
  <c r="BE431"/>
  <c r="DF29" s="1"/>
  <c r="AV431"/>
  <c r="DL29" s="1"/>
  <c r="BM430"/>
  <c r="CZ28" s="1"/>
  <c r="BE430"/>
  <c r="DF28" s="1"/>
  <c r="AV430"/>
  <c r="DL28" s="1"/>
  <c r="BM429"/>
  <c r="CZ27" s="1"/>
  <c r="BE429"/>
  <c r="DF27" s="1"/>
  <c r="AV429"/>
  <c r="DL27" s="1"/>
  <c r="BM428"/>
  <c r="CZ26" s="1"/>
  <c r="BE428"/>
  <c r="DF26" s="1"/>
  <c r="AV428"/>
  <c r="DL26" s="1"/>
  <c r="BM427"/>
  <c r="CZ25" s="1"/>
  <c r="BE427"/>
  <c r="DF25" s="1"/>
  <c r="AV427"/>
  <c r="DL25" s="1"/>
  <c r="BM426"/>
  <c r="CZ24" s="1"/>
  <c r="BE426"/>
  <c r="DF24" s="1"/>
  <c r="AV426"/>
  <c r="DL24" s="1"/>
  <c r="BM425"/>
  <c r="CZ23" s="1"/>
  <c r="BE425"/>
  <c r="DF23" s="1"/>
  <c r="AV425"/>
  <c r="DL23" s="1"/>
  <c r="BM424"/>
  <c r="CZ22" s="1"/>
  <c r="BE424"/>
  <c r="DF22" s="1"/>
  <c r="AV424"/>
  <c r="DL22" s="1"/>
  <c r="BM423"/>
  <c r="CZ21" s="1"/>
  <c r="BE423"/>
  <c r="DF21" s="1"/>
  <c r="AV423"/>
  <c r="DL21" s="1"/>
  <c r="BM422"/>
  <c r="CZ20" s="1"/>
  <c r="BE422"/>
  <c r="DF20" s="1"/>
  <c r="AV422"/>
  <c r="DL20" s="1"/>
  <c r="BM421"/>
  <c r="CZ19" s="1"/>
  <c r="BE421"/>
  <c r="DF19" s="1"/>
  <c r="AV421"/>
  <c r="DL19" s="1"/>
  <c r="BM420"/>
  <c r="CZ18" s="1"/>
  <c r="BE420"/>
  <c r="DF18" s="1"/>
  <c r="AV420"/>
  <c r="DL18" s="1"/>
  <c r="BM419"/>
  <c r="CZ17" s="1"/>
  <c r="BE419"/>
  <c r="DF17" s="1"/>
  <c r="AV419"/>
  <c r="DL17" s="1"/>
  <c r="BM418"/>
  <c r="CZ16" s="1"/>
  <c r="BE418"/>
  <c r="DF16" s="1"/>
  <c r="AV418"/>
  <c r="DL16" s="1"/>
  <c r="BM417"/>
  <c r="CZ15" s="1"/>
  <c r="BE417"/>
  <c r="DF15" s="1"/>
  <c r="AV417"/>
  <c r="DL15" s="1"/>
  <c r="BM416"/>
  <c r="CZ14" s="1"/>
  <c r="BE416"/>
  <c r="DF14" s="1"/>
  <c r="AV416"/>
  <c r="DL14" s="1"/>
  <c r="BM415"/>
  <c r="CZ13" s="1"/>
  <c r="BE415"/>
  <c r="DF13" s="1"/>
  <c r="AV415"/>
  <c r="DL13" s="1"/>
  <c r="BM414"/>
  <c r="CZ12" s="1"/>
  <c r="BE414"/>
  <c r="DF12" s="1"/>
  <c r="AV414"/>
  <c r="DL12" s="1"/>
  <c r="BM413"/>
  <c r="CZ11" s="1"/>
  <c r="BE413"/>
  <c r="DF11" s="1"/>
  <c r="AV413"/>
  <c r="DL11" s="1"/>
  <c r="BM412"/>
  <c r="CZ10" s="1"/>
  <c r="BE412"/>
  <c r="DF10" s="1"/>
  <c r="AV412"/>
  <c r="DL10" s="1"/>
  <c r="BM411"/>
  <c r="CZ9" s="1"/>
  <c r="BE411"/>
  <c r="DF9" s="1"/>
  <c r="AV411"/>
  <c r="DL9" s="1"/>
  <c r="BM410"/>
  <c r="CZ8" s="1"/>
  <c r="BE410"/>
  <c r="DF8" s="1"/>
  <c r="AV410"/>
  <c r="DL8" s="1"/>
  <c r="BM409"/>
  <c r="CZ7" s="1"/>
  <c r="BE409"/>
  <c r="DF7" s="1"/>
  <c r="AV409"/>
  <c r="DL7" s="1"/>
  <c r="BM408"/>
  <c r="CZ6" s="1"/>
  <c r="BE408"/>
  <c r="DF6" s="1"/>
  <c r="AV408"/>
  <c r="DL6" s="1"/>
  <c r="BM407"/>
  <c r="CZ5" s="1"/>
  <c r="BE407"/>
  <c r="DF5" s="1"/>
  <c r="AV407"/>
  <c r="DL5" s="1"/>
  <c r="BM406"/>
  <c r="CZ4" s="1"/>
  <c r="BE406"/>
  <c r="DF4" s="1"/>
  <c r="AV406"/>
  <c r="DL4" s="1"/>
  <c r="BM405"/>
  <c r="CZ3" s="1"/>
  <c r="BE405"/>
  <c r="DF3" s="1"/>
  <c r="AV405"/>
  <c r="DL3" s="1"/>
  <c r="BM404"/>
  <c r="CZ2" s="1"/>
  <c r="BE404"/>
  <c r="DF2" s="1"/>
  <c r="AV404"/>
  <c r="DL2" s="1"/>
  <c r="DQ2" s="1"/>
  <c r="J35" i="3" l="1"/>
  <c r="E10" i="16" s="1"/>
  <c r="Z30" i="6"/>
  <c r="F35" i="3"/>
  <c r="K10" i="16" s="1"/>
  <c r="Z96" i="6"/>
  <c r="Z59"/>
  <c r="AF95" s="1"/>
  <c r="Z95"/>
  <c r="AF59" s="1"/>
  <c r="AX256" i="2"/>
  <c r="AX597" i="15"/>
  <c r="BE597" s="1"/>
  <c r="DF195" s="1"/>
  <c r="BO540"/>
  <c r="BO542"/>
  <c r="BO544"/>
  <c r="BO546"/>
  <c r="BN538"/>
  <c r="BN540"/>
  <c r="BN542"/>
  <c r="BO548"/>
  <c r="BO550"/>
  <c r="BO552"/>
  <c r="BN446"/>
  <c r="BN448"/>
  <c r="BN450"/>
  <c r="BN452"/>
  <c r="BN454"/>
  <c r="BN456"/>
  <c r="BN458"/>
  <c r="BN460"/>
  <c r="BN462"/>
  <c r="BO445"/>
  <c r="BO447"/>
  <c r="BO449"/>
  <c r="BO451"/>
  <c r="BO453"/>
  <c r="BO455"/>
  <c r="BO457"/>
  <c r="BO459"/>
  <c r="BO461"/>
  <c r="BO463"/>
  <c r="AA78" i="2"/>
  <c r="AH78" s="1"/>
  <c r="BN79"/>
  <c r="BV79"/>
  <c r="BO490" i="15"/>
  <c r="BV118" i="2"/>
  <c r="BN118"/>
  <c r="BN483" i="15"/>
  <c r="BN485"/>
  <c r="BN487"/>
  <c r="BN489"/>
  <c r="BN491"/>
  <c r="BN493"/>
  <c r="BO482"/>
  <c r="BO492"/>
  <c r="BN480"/>
  <c r="BV40" i="2"/>
  <c r="D7" i="17"/>
  <c r="F33"/>
  <c r="F31"/>
  <c r="BV391" i="2"/>
  <c r="BN391"/>
  <c r="BO675" i="15"/>
  <c r="BO676"/>
  <c r="BO685"/>
  <c r="BO677"/>
  <c r="BO683"/>
  <c r="BN680"/>
  <c r="BN675"/>
  <c r="BN682"/>
  <c r="BN676"/>
  <c r="BN677"/>
  <c r="BN685"/>
  <c r="BN678"/>
  <c r="BN674"/>
  <c r="BN611"/>
  <c r="BE595"/>
  <c r="DF193" s="1"/>
  <c r="AX255" i="2"/>
  <c r="AX257"/>
  <c r="BN594" i="15"/>
  <c r="BN596"/>
  <c r="BN598"/>
  <c r="BN600"/>
  <c r="BN602"/>
  <c r="BN604"/>
  <c r="BN606"/>
  <c r="BN608"/>
  <c r="BN610"/>
  <c r="BN612"/>
  <c r="BO594"/>
  <c r="BO596"/>
  <c r="BO598"/>
  <c r="BO600"/>
  <c r="BO602"/>
  <c r="BO604"/>
  <c r="BO606"/>
  <c r="BO608"/>
  <c r="BO610"/>
  <c r="BO612"/>
  <c r="BN613"/>
  <c r="BN586"/>
  <c r="D9" i="17" s="1"/>
  <c r="CF2" i="15"/>
  <c r="DO2"/>
  <c r="CF31"/>
  <c r="DO31"/>
  <c r="CF30"/>
  <c r="DO30"/>
  <c r="CF29"/>
  <c r="DO29"/>
  <c r="CF28"/>
  <c r="DO28"/>
  <c r="CF27"/>
  <c r="DO27"/>
  <c r="CF26"/>
  <c r="DO26"/>
  <c r="CF25"/>
  <c r="DO25"/>
  <c r="CF24"/>
  <c r="DO24"/>
  <c r="CF23"/>
  <c r="DO23"/>
  <c r="CF22"/>
  <c r="DO22"/>
  <c r="CF21"/>
  <c r="DO21"/>
  <c r="CF20"/>
  <c r="DO20"/>
  <c r="CF19"/>
  <c r="DO19"/>
  <c r="CF18"/>
  <c r="DO18"/>
  <c r="CF17"/>
  <c r="DO17"/>
  <c r="CF16"/>
  <c r="DO16"/>
  <c r="CF15"/>
  <c r="DO15"/>
  <c r="CF14"/>
  <c r="DO14"/>
  <c r="CF13"/>
  <c r="DO13"/>
  <c r="CF12"/>
  <c r="DO12"/>
  <c r="CF11"/>
  <c r="DO11"/>
  <c r="CF10"/>
  <c r="DO10"/>
  <c r="CF9"/>
  <c r="DO9"/>
  <c r="CF8"/>
  <c r="DO8"/>
  <c r="CF7"/>
  <c r="DO7"/>
  <c r="CF6"/>
  <c r="DO6"/>
  <c r="CF5"/>
  <c r="DO5"/>
  <c r="CF4"/>
  <c r="DO4"/>
  <c r="CF3"/>
  <c r="DO3"/>
  <c r="CF32"/>
  <c r="DO32"/>
  <c r="CF61"/>
  <c r="DO61"/>
  <c r="CF60"/>
  <c r="DO60"/>
  <c r="CF59"/>
  <c r="DO59"/>
  <c r="CF58"/>
  <c r="DO58"/>
  <c r="CF57"/>
  <c r="DO57"/>
  <c r="CF56"/>
  <c r="DO56"/>
  <c r="CF55"/>
  <c r="DO55"/>
  <c r="CF54"/>
  <c r="DO54"/>
  <c r="CF53"/>
  <c r="DO53"/>
  <c r="CF52"/>
  <c r="DO52"/>
  <c r="CF51"/>
  <c r="DO51"/>
  <c r="CF50"/>
  <c r="DO50"/>
  <c r="CF49"/>
  <c r="DO49"/>
  <c r="CF48"/>
  <c r="DO48"/>
  <c r="CF47"/>
  <c r="DO47"/>
  <c r="CF46"/>
  <c r="DO46"/>
  <c r="CF45"/>
  <c r="DO45"/>
  <c r="CF44"/>
  <c r="DO44"/>
  <c r="CF43"/>
  <c r="DO43"/>
  <c r="CF42"/>
  <c r="DO42"/>
  <c r="CF41"/>
  <c r="DO41"/>
  <c r="CF40"/>
  <c r="DO40"/>
  <c r="CF39"/>
  <c r="DO39"/>
  <c r="CF38"/>
  <c r="DO38"/>
  <c r="CF37"/>
  <c r="DO37"/>
  <c r="CF36"/>
  <c r="DO36"/>
  <c r="CF35"/>
  <c r="DO35"/>
  <c r="CF34"/>
  <c r="DO34"/>
  <c r="CF33"/>
  <c r="DO33"/>
  <c r="CF62"/>
  <c r="DO62"/>
  <c r="CF91"/>
  <c r="DO91"/>
  <c r="CF90"/>
  <c r="DO90"/>
  <c r="CF89"/>
  <c r="DO89"/>
  <c r="CF88"/>
  <c r="DO88"/>
  <c r="CF87"/>
  <c r="DO87"/>
  <c r="CF86"/>
  <c r="DO86"/>
  <c r="CF85"/>
  <c r="DO85"/>
  <c r="CF84"/>
  <c r="DO84"/>
  <c r="CF83"/>
  <c r="DO83"/>
  <c r="CF82"/>
  <c r="DO82"/>
  <c r="CF81"/>
  <c r="DO81"/>
  <c r="CF80"/>
  <c r="DO80"/>
  <c r="CF79"/>
  <c r="DO79"/>
  <c r="CF78"/>
  <c r="DO78"/>
  <c r="CF77"/>
  <c r="DO77"/>
  <c r="CF76"/>
  <c r="DO76"/>
  <c r="CF75"/>
  <c r="DO75"/>
  <c r="CF74"/>
  <c r="DO74"/>
  <c r="CF72"/>
  <c r="DO72"/>
  <c r="CF71"/>
  <c r="DO71"/>
  <c r="CF70"/>
  <c r="DO70"/>
  <c r="CF69"/>
  <c r="DO69"/>
  <c r="CF68"/>
  <c r="DO68"/>
  <c r="CF67"/>
  <c r="DO67"/>
  <c r="CF66"/>
  <c r="DO66"/>
  <c r="CF65"/>
  <c r="DO65"/>
  <c r="CF64"/>
  <c r="DO64"/>
  <c r="CF63"/>
  <c r="DO63"/>
  <c r="CF92"/>
  <c r="DO92"/>
  <c r="CF121"/>
  <c r="DO121"/>
  <c r="CF120"/>
  <c r="DO120"/>
  <c r="CF119"/>
  <c r="DO119"/>
  <c r="CF118"/>
  <c r="DO118"/>
  <c r="CF117"/>
  <c r="DO117"/>
  <c r="CF116"/>
  <c r="DO116"/>
  <c r="CF115"/>
  <c r="DO115"/>
  <c r="CF114"/>
  <c r="DO114"/>
  <c r="CF113"/>
  <c r="DO113"/>
  <c r="CF112"/>
  <c r="DO112"/>
  <c r="CF111"/>
  <c r="DO111"/>
  <c r="CF110"/>
  <c r="DO110"/>
  <c r="CF109"/>
  <c r="DO109"/>
  <c r="CF108"/>
  <c r="DO108"/>
  <c r="CF107"/>
  <c r="DO107"/>
  <c r="CF106"/>
  <c r="DO106"/>
  <c r="CF105"/>
  <c r="DO105"/>
  <c r="CF104"/>
  <c r="DO104"/>
  <c r="CF103"/>
  <c r="DO103"/>
  <c r="CF102"/>
  <c r="DO102"/>
  <c r="CF101"/>
  <c r="DO101"/>
  <c r="CF100"/>
  <c r="DO100"/>
  <c r="CF99"/>
  <c r="DO99"/>
  <c r="CF98"/>
  <c r="DO98"/>
  <c r="CF97"/>
  <c r="DO97"/>
  <c r="CF96"/>
  <c r="DO96"/>
  <c r="CF95"/>
  <c r="DO95"/>
  <c r="CF94"/>
  <c r="DO94"/>
  <c r="CF93"/>
  <c r="DO93"/>
  <c r="CF122"/>
  <c r="DO122"/>
  <c r="CF151"/>
  <c r="DO151"/>
  <c r="CF150"/>
  <c r="DO150"/>
  <c r="CF149"/>
  <c r="DO149"/>
  <c r="CF148"/>
  <c r="DO148"/>
  <c r="CF147"/>
  <c r="DO147"/>
  <c r="CF146"/>
  <c r="DO146"/>
  <c r="CF145"/>
  <c r="DO145"/>
  <c r="CF144"/>
  <c r="DO144"/>
  <c r="CF143"/>
  <c r="DO143"/>
  <c r="CF142"/>
  <c r="DO142"/>
  <c r="CF141"/>
  <c r="DO141"/>
  <c r="CF140"/>
  <c r="DO140"/>
  <c r="CF139"/>
  <c r="DO139"/>
  <c r="CF138"/>
  <c r="DO138"/>
  <c r="CF137"/>
  <c r="DO137"/>
  <c r="CF136"/>
  <c r="DO136"/>
  <c r="CF135"/>
  <c r="DO135"/>
  <c r="CF134"/>
  <c r="DO134"/>
  <c r="CF133"/>
  <c r="DO133"/>
  <c r="CF132"/>
  <c r="DO132"/>
  <c r="CF131"/>
  <c r="DO131"/>
  <c r="CF130"/>
  <c r="DO130"/>
  <c r="CF129"/>
  <c r="DO129"/>
  <c r="CF128"/>
  <c r="DO128"/>
  <c r="CF127"/>
  <c r="DO127"/>
  <c r="CF126"/>
  <c r="DO126"/>
  <c r="CF125"/>
  <c r="DO125"/>
  <c r="CF124"/>
  <c r="DO124"/>
  <c r="CF123"/>
  <c r="DO123"/>
  <c r="CF152"/>
  <c r="DO152"/>
  <c r="CF165"/>
  <c r="DO165"/>
  <c r="CF164"/>
  <c r="DO164"/>
  <c r="CF163"/>
  <c r="DO163"/>
  <c r="CF162"/>
  <c r="DO162"/>
  <c r="CF161"/>
  <c r="DO161"/>
  <c r="CF160"/>
  <c r="DO160"/>
  <c r="CF159"/>
  <c r="DO159"/>
  <c r="CF158"/>
  <c r="DO158"/>
  <c r="CF157"/>
  <c r="DO157"/>
  <c r="CF156"/>
  <c r="DO156"/>
  <c r="CF155"/>
  <c r="DO155"/>
  <c r="CF154"/>
  <c r="DO154"/>
  <c r="CF153"/>
  <c r="DO153"/>
  <c r="CF182"/>
  <c r="DO182"/>
  <c r="CF211"/>
  <c r="DO211"/>
  <c r="CF210"/>
  <c r="DO210"/>
  <c r="CF209"/>
  <c r="DO209"/>
  <c r="CF208"/>
  <c r="DO208"/>
  <c r="CF207"/>
  <c r="DO207"/>
  <c r="CF206"/>
  <c r="DO206"/>
  <c r="CF205"/>
  <c r="DO205"/>
  <c r="CF204"/>
  <c r="DO204"/>
  <c r="CF203"/>
  <c r="DO203"/>
  <c r="CF202"/>
  <c r="DO202"/>
  <c r="CF201"/>
  <c r="DO201"/>
  <c r="CF200"/>
  <c r="DO200"/>
  <c r="CF199"/>
  <c r="DO199"/>
  <c r="CF198"/>
  <c r="DO198"/>
  <c r="CF197"/>
  <c r="DO197"/>
  <c r="CF196"/>
  <c r="DO196"/>
  <c r="CF195"/>
  <c r="DO195"/>
  <c r="CF194"/>
  <c r="DO194"/>
  <c r="CF193"/>
  <c r="DO193"/>
  <c r="CF192"/>
  <c r="DO192"/>
  <c r="CF191"/>
  <c r="DO191"/>
  <c r="CF190"/>
  <c r="DO190"/>
  <c r="CF189"/>
  <c r="DO189"/>
  <c r="CF188"/>
  <c r="DO188"/>
  <c r="CF187"/>
  <c r="DO187"/>
  <c r="CF186"/>
  <c r="DO186"/>
  <c r="CF185"/>
  <c r="DO185"/>
  <c r="CF184"/>
  <c r="DO184"/>
  <c r="CF183"/>
  <c r="DO183"/>
  <c r="CF212"/>
  <c r="DO212"/>
  <c r="CF241"/>
  <c r="DO241"/>
  <c r="CF240"/>
  <c r="DO240"/>
  <c r="CF239"/>
  <c r="DO239"/>
  <c r="CF238"/>
  <c r="DO238"/>
  <c r="CF237"/>
  <c r="DO237"/>
  <c r="CF236"/>
  <c r="DO236"/>
  <c r="CF235"/>
  <c r="DO235"/>
  <c r="CF234"/>
  <c r="DO234"/>
  <c r="CF233"/>
  <c r="DO233"/>
  <c r="CF232"/>
  <c r="DO232"/>
  <c r="CF231"/>
  <c r="DO231"/>
  <c r="CF230"/>
  <c r="DO230"/>
  <c r="CF229"/>
  <c r="DO229"/>
  <c r="CF228"/>
  <c r="DO228"/>
  <c r="CF227"/>
  <c r="DO227"/>
  <c r="CF226"/>
  <c r="DO226"/>
  <c r="CF225"/>
  <c r="DO225"/>
  <c r="CF224"/>
  <c r="DO224"/>
  <c r="CF223"/>
  <c r="DO223"/>
  <c r="CF222"/>
  <c r="DO222"/>
  <c r="CF221"/>
  <c r="DO221"/>
  <c r="CF220"/>
  <c r="DO220"/>
  <c r="CF219"/>
  <c r="DO219"/>
  <c r="CF218"/>
  <c r="DO218"/>
  <c r="CF217"/>
  <c r="DO217"/>
  <c r="CF216"/>
  <c r="DO216"/>
  <c r="CF215"/>
  <c r="DO215"/>
  <c r="CF214"/>
  <c r="DO214"/>
  <c r="CF213"/>
  <c r="DO213"/>
  <c r="CF242"/>
  <c r="DO242"/>
  <c r="CF271"/>
  <c r="DO271"/>
  <c r="CF270"/>
  <c r="DO270"/>
  <c r="CF269"/>
  <c r="DO269"/>
  <c r="CF268"/>
  <c r="DO268"/>
  <c r="CF267"/>
  <c r="DO267"/>
  <c r="CF266"/>
  <c r="DO266"/>
  <c r="CF265"/>
  <c r="DO265"/>
  <c r="CF264"/>
  <c r="DO264"/>
  <c r="CF263"/>
  <c r="DO263"/>
  <c r="CF262"/>
  <c r="DO262"/>
  <c r="CF261"/>
  <c r="DO261"/>
  <c r="CF260"/>
  <c r="DO260"/>
  <c r="CF259"/>
  <c r="DO259"/>
  <c r="CF258"/>
  <c r="DO258"/>
  <c r="CF257"/>
  <c r="DO257"/>
  <c r="CF256"/>
  <c r="DO256"/>
  <c r="CF255"/>
  <c r="DO255"/>
  <c r="CF254"/>
  <c r="DO254"/>
  <c r="CF253"/>
  <c r="DO253"/>
  <c r="CF252"/>
  <c r="DO252"/>
  <c r="CF251"/>
  <c r="DO251"/>
  <c r="CF250"/>
  <c r="DO250"/>
  <c r="CF249"/>
  <c r="DO249"/>
  <c r="CF248"/>
  <c r="DO248"/>
  <c r="CF247"/>
  <c r="DO247"/>
  <c r="CF246"/>
  <c r="DO246"/>
  <c r="CF245"/>
  <c r="DO245"/>
  <c r="CF244"/>
  <c r="DO244"/>
  <c r="CF243"/>
  <c r="DO243"/>
  <c r="CF272"/>
  <c r="DO272"/>
  <c r="CF301"/>
  <c r="DO301"/>
  <c r="CF300"/>
  <c r="DO300"/>
  <c r="CF299"/>
  <c r="DO299"/>
  <c r="CF298"/>
  <c r="DO298"/>
  <c r="CF297"/>
  <c r="DO297"/>
  <c r="CF296"/>
  <c r="DO296"/>
  <c r="CF295"/>
  <c r="DO295"/>
  <c r="CF294"/>
  <c r="DO294"/>
  <c r="CF293"/>
  <c r="DO293"/>
  <c r="CF292"/>
  <c r="DO292"/>
  <c r="CF291"/>
  <c r="DO291"/>
  <c r="CF290"/>
  <c r="DO290"/>
  <c r="CF289"/>
  <c r="DO289"/>
  <c r="CF288"/>
  <c r="DO288"/>
  <c r="CF287"/>
  <c r="DO287"/>
  <c r="CF286"/>
  <c r="DO286"/>
  <c r="CF285"/>
  <c r="DO285"/>
  <c r="CF284"/>
  <c r="DO284"/>
  <c r="CF283"/>
  <c r="DO283"/>
  <c r="CF282"/>
  <c r="DO282"/>
  <c r="CF281"/>
  <c r="DO281"/>
  <c r="CF280"/>
  <c r="DO280"/>
  <c r="CF279"/>
  <c r="DO279"/>
  <c r="CF278"/>
  <c r="DO278"/>
  <c r="CF277"/>
  <c r="DO277"/>
  <c r="CF276"/>
  <c r="DO276"/>
  <c r="CF275"/>
  <c r="DO275"/>
  <c r="CF274"/>
  <c r="DO274"/>
  <c r="CF273"/>
  <c r="DO273"/>
  <c r="CF302"/>
  <c r="DO302"/>
  <c r="CF331"/>
  <c r="DO331"/>
  <c r="CF330"/>
  <c r="DO330"/>
  <c r="CF329"/>
  <c r="DO329"/>
  <c r="CF328"/>
  <c r="DO328"/>
  <c r="CF327"/>
  <c r="DO327"/>
  <c r="CF326"/>
  <c r="DO326"/>
  <c r="CF325"/>
  <c r="DO325"/>
  <c r="CF324"/>
  <c r="DO324"/>
  <c r="CF323"/>
  <c r="DO323"/>
  <c r="CF322"/>
  <c r="DO322"/>
  <c r="CF321"/>
  <c r="DO321"/>
  <c r="CF320"/>
  <c r="DO320"/>
  <c r="CF319"/>
  <c r="DO319"/>
  <c r="CF318"/>
  <c r="DO318"/>
  <c r="CF317"/>
  <c r="DO317"/>
  <c r="CF316"/>
  <c r="DO316"/>
  <c r="CF315"/>
  <c r="DO315"/>
  <c r="CF314"/>
  <c r="DO314"/>
  <c r="CF313"/>
  <c r="DO313"/>
  <c r="CF312"/>
  <c r="DO312"/>
  <c r="CF311"/>
  <c r="DO311"/>
  <c r="CF310"/>
  <c r="DO310"/>
  <c r="CF309"/>
  <c r="DO309"/>
  <c r="CF308"/>
  <c r="DO308"/>
  <c r="CF307"/>
  <c r="DO307"/>
  <c r="CF306"/>
  <c r="DO306"/>
  <c r="CF305"/>
  <c r="DO305"/>
  <c r="CF304"/>
  <c r="DO304"/>
  <c r="CF303"/>
  <c r="DO303"/>
  <c r="CF181"/>
  <c r="DO181"/>
  <c r="CF180"/>
  <c r="DO180"/>
  <c r="CF179"/>
  <c r="DO179"/>
  <c r="CF178"/>
  <c r="DO178"/>
  <c r="CF177"/>
  <c r="DO177"/>
  <c r="CF176"/>
  <c r="DO176"/>
  <c r="CF175"/>
  <c r="DO175"/>
  <c r="CF174"/>
  <c r="DO174"/>
  <c r="CF173"/>
  <c r="DO173"/>
  <c r="CF172"/>
  <c r="DO172"/>
  <c r="CF171"/>
  <c r="DO171"/>
  <c r="CF170"/>
  <c r="DO170"/>
  <c r="CF169"/>
  <c r="DO169"/>
  <c r="CF168"/>
  <c r="DO168"/>
  <c r="CF167"/>
  <c r="DO167"/>
  <c r="CF166"/>
  <c r="DO166"/>
  <c r="CF554"/>
  <c r="CF584"/>
  <c r="CK73"/>
  <c r="CQ73" s="1"/>
  <c r="CW73" s="1"/>
  <c r="DC73" s="1"/>
  <c r="DI73" s="1"/>
  <c r="E23" i="17"/>
  <c r="Y23" s="1"/>
  <c r="E21"/>
  <c r="Z21" s="1"/>
  <c r="CF404" i="15"/>
  <c r="CF524"/>
  <c r="CF644"/>
  <c r="CF494"/>
  <c r="CF434"/>
  <c r="CF464"/>
  <c r="CF674"/>
  <c r="CF704"/>
  <c r="F25" i="17"/>
  <c r="F24"/>
  <c r="F23"/>
  <c r="F22"/>
  <c r="F21"/>
  <c r="CF614" i="15"/>
  <c r="BX704"/>
  <c r="BX674"/>
  <c r="E24" i="17" s="1"/>
  <c r="BX644" i="15"/>
  <c r="BX614"/>
  <c r="BX584"/>
  <c r="BX554"/>
  <c r="BX524"/>
  <c r="BX494"/>
  <c r="BX464"/>
  <c r="E22" i="17" s="1"/>
  <c r="BX434" i="15"/>
  <c r="Z23" i="17"/>
  <c r="BN40" i="2"/>
  <c r="AL46" i="8" s="1"/>
  <c r="DQ3" i="15"/>
  <c r="DQ4"/>
  <c r="DQ5"/>
  <c r="DQ6"/>
  <c r="DQ7"/>
  <c r="DQ8"/>
  <c r="DQ9"/>
  <c r="DQ10"/>
  <c r="DQ11"/>
  <c r="DQ12"/>
  <c r="DQ13"/>
  <c r="DQ14"/>
  <c r="DQ15"/>
  <c r="DQ16"/>
  <c r="DQ17"/>
  <c r="DQ18"/>
  <c r="DQ19"/>
  <c r="DQ20"/>
  <c r="DQ21"/>
  <c r="DQ22"/>
  <c r="DQ23"/>
  <c r="DQ24"/>
  <c r="DQ25"/>
  <c r="DQ26"/>
  <c r="DQ27"/>
  <c r="DQ28"/>
  <c r="DQ29"/>
  <c r="DQ30"/>
  <c r="DQ31"/>
  <c r="DQ32"/>
  <c r="DQ33"/>
  <c r="DQ34"/>
  <c r="DQ35"/>
  <c r="DQ36"/>
  <c r="DQ37"/>
  <c r="DQ38"/>
  <c r="DQ39"/>
  <c r="DQ40"/>
  <c r="DQ41"/>
  <c r="DQ42"/>
  <c r="DQ43"/>
  <c r="DQ44"/>
  <c r="DQ45"/>
  <c r="DQ46"/>
  <c r="DQ47"/>
  <c r="DQ48"/>
  <c r="DQ49"/>
  <c r="DQ50"/>
  <c r="DQ51"/>
  <c r="DQ52"/>
  <c r="DQ53"/>
  <c r="DQ54"/>
  <c r="DQ55"/>
  <c r="DQ56"/>
  <c r="DQ57"/>
  <c r="DQ58"/>
  <c r="DQ59"/>
  <c r="DQ60"/>
  <c r="DQ61"/>
  <c r="DQ62"/>
  <c r="DQ63"/>
  <c r="DQ64"/>
  <c r="DQ65"/>
  <c r="DQ66"/>
  <c r="DQ67"/>
  <c r="DQ68"/>
  <c r="DQ69"/>
  <c r="DQ70"/>
  <c r="DQ71"/>
  <c r="DQ72"/>
  <c r="DQ73"/>
  <c r="DQ74"/>
  <c r="DQ75"/>
  <c r="DQ76"/>
  <c r="DQ77"/>
  <c r="DQ78"/>
  <c r="DQ79"/>
  <c r="DQ80"/>
  <c r="DQ81"/>
  <c r="DQ82"/>
  <c r="DQ83"/>
  <c r="DQ84"/>
  <c r="DQ85"/>
  <c r="DQ86"/>
  <c r="DQ87"/>
  <c r="DQ88"/>
  <c r="DQ89"/>
  <c r="DQ90"/>
  <c r="DQ91"/>
  <c r="DQ92"/>
  <c r="DQ93"/>
  <c r="DQ94"/>
  <c r="DQ95"/>
  <c r="DQ96"/>
  <c r="DQ97"/>
  <c r="DQ98"/>
  <c r="DQ99"/>
  <c r="DQ100"/>
  <c r="DQ101"/>
  <c r="DQ102"/>
  <c r="DQ103"/>
  <c r="DQ104"/>
  <c r="DQ105"/>
  <c r="DQ106"/>
  <c r="DQ107"/>
  <c r="DQ108"/>
  <c r="DQ109"/>
  <c r="DQ110"/>
  <c r="DQ111"/>
  <c r="DQ112"/>
  <c r="DQ113"/>
  <c r="DQ114"/>
  <c r="DQ115"/>
  <c r="DQ116"/>
  <c r="DQ117"/>
  <c r="DQ118"/>
  <c r="DQ119"/>
  <c r="DQ120"/>
  <c r="DQ121"/>
  <c r="DQ122"/>
  <c r="DQ123"/>
  <c r="DQ124"/>
  <c r="DQ125"/>
  <c r="DQ126"/>
  <c r="DQ127"/>
  <c r="DQ128"/>
  <c r="DQ129"/>
  <c r="DQ130"/>
  <c r="DQ131"/>
  <c r="DQ132"/>
  <c r="DQ133"/>
  <c r="DQ134"/>
  <c r="DQ135"/>
  <c r="DQ136"/>
  <c r="DQ137"/>
  <c r="DQ138"/>
  <c r="DQ139"/>
  <c r="DQ140"/>
  <c r="DQ141"/>
  <c r="DQ142"/>
  <c r="DQ143"/>
  <c r="DQ144"/>
  <c r="DQ145"/>
  <c r="DQ146"/>
  <c r="DQ147"/>
  <c r="DQ148"/>
  <c r="DQ149"/>
  <c r="DQ150"/>
  <c r="DQ151"/>
  <c r="DQ152"/>
  <c r="DQ153"/>
  <c r="DQ154"/>
  <c r="DQ155"/>
  <c r="DQ156"/>
  <c r="DQ157"/>
  <c r="DQ158"/>
  <c r="DQ159"/>
  <c r="DQ160"/>
  <c r="DQ161"/>
  <c r="DQ162"/>
  <c r="DQ163"/>
  <c r="DQ164"/>
  <c r="DQ165"/>
  <c r="DQ166"/>
  <c r="DQ167"/>
  <c r="DQ168"/>
  <c r="DQ169"/>
  <c r="DQ170"/>
  <c r="DQ171"/>
  <c r="DQ172"/>
  <c r="DQ173"/>
  <c r="DQ174"/>
  <c r="DQ175"/>
  <c r="DQ176"/>
  <c r="DQ177"/>
  <c r="DQ178"/>
  <c r="DQ179"/>
  <c r="DQ180"/>
  <c r="DQ181"/>
  <c r="DQ182"/>
  <c r="DQ183"/>
  <c r="DQ184"/>
  <c r="DQ185"/>
  <c r="DQ186"/>
  <c r="DQ187"/>
  <c r="DQ188"/>
  <c r="DQ189"/>
  <c r="DQ190"/>
  <c r="DQ191"/>
  <c r="DQ192"/>
  <c r="DQ193"/>
  <c r="DQ194"/>
  <c r="DQ195"/>
  <c r="DQ196"/>
  <c r="DQ197"/>
  <c r="DQ198"/>
  <c r="DQ199"/>
  <c r="DQ200"/>
  <c r="DQ201"/>
  <c r="DQ202"/>
  <c r="DQ203"/>
  <c r="DQ204"/>
  <c r="DQ205"/>
  <c r="DQ206"/>
  <c r="DQ207"/>
  <c r="DQ208"/>
  <c r="DQ209"/>
  <c r="DQ210"/>
  <c r="DQ211"/>
  <c r="DQ212"/>
  <c r="DQ213"/>
  <c r="DQ214"/>
  <c r="DQ215"/>
  <c r="DQ216"/>
  <c r="DQ217"/>
  <c r="DQ218"/>
  <c r="DQ219"/>
  <c r="DQ220"/>
  <c r="DQ221"/>
  <c r="DQ222"/>
  <c r="DQ223"/>
  <c r="DQ224"/>
  <c r="DQ225"/>
  <c r="DQ226"/>
  <c r="DQ227"/>
  <c r="DQ228"/>
  <c r="DQ229"/>
  <c r="DQ230"/>
  <c r="DQ231"/>
  <c r="DQ232"/>
  <c r="DQ233"/>
  <c r="DQ234"/>
  <c r="DQ235"/>
  <c r="DQ236"/>
  <c r="DQ237"/>
  <c r="DQ238"/>
  <c r="DQ239"/>
  <c r="DQ240"/>
  <c r="DQ241"/>
  <c r="DQ242"/>
  <c r="DQ243"/>
  <c r="DQ244"/>
  <c r="DQ245"/>
  <c r="DQ246"/>
  <c r="DQ247"/>
  <c r="DQ248"/>
  <c r="DQ249"/>
  <c r="DQ250"/>
  <c r="DQ251"/>
  <c r="DQ252"/>
  <c r="DQ253"/>
  <c r="DQ254"/>
  <c r="DQ255"/>
  <c r="DQ256"/>
  <c r="DQ257"/>
  <c r="DQ258"/>
  <c r="DQ259"/>
  <c r="DQ260"/>
  <c r="DQ261"/>
  <c r="DQ262"/>
  <c r="DQ263"/>
  <c r="DQ264"/>
  <c r="DQ265"/>
  <c r="DQ266"/>
  <c r="DQ267"/>
  <c r="DQ268"/>
  <c r="DQ269"/>
  <c r="DQ270"/>
  <c r="DQ271"/>
  <c r="DQ272"/>
  <c r="DQ273"/>
  <c r="DQ274"/>
  <c r="DQ275"/>
  <c r="DQ276"/>
  <c r="DQ277"/>
  <c r="DQ278"/>
  <c r="DQ279"/>
  <c r="DQ280"/>
  <c r="DQ281"/>
  <c r="DQ282"/>
  <c r="DQ283"/>
  <c r="DQ284"/>
  <c r="DQ285"/>
  <c r="DQ286"/>
  <c r="DQ287"/>
  <c r="DQ288"/>
  <c r="DQ289"/>
  <c r="DQ290"/>
  <c r="DQ291"/>
  <c r="DQ292"/>
  <c r="DQ293"/>
  <c r="DQ294"/>
  <c r="DQ295"/>
  <c r="DQ296"/>
  <c r="DQ297"/>
  <c r="DQ298"/>
  <c r="DQ299"/>
  <c r="DQ300"/>
  <c r="DQ301"/>
  <c r="DQ302"/>
  <c r="DQ303"/>
  <c r="DQ304"/>
  <c r="DQ305"/>
  <c r="DQ306"/>
  <c r="DQ307"/>
  <c r="DQ308"/>
  <c r="DQ309"/>
  <c r="DQ310"/>
  <c r="DQ311"/>
  <c r="DQ312"/>
  <c r="DQ313"/>
  <c r="DQ314"/>
  <c r="DQ315"/>
  <c r="DQ316"/>
  <c r="DQ317"/>
  <c r="DQ318"/>
  <c r="DQ319"/>
  <c r="DQ320"/>
  <c r="DQ321"/>
  <c r="DQ322"/>
  <c r="DQ323"/>
  <c r="DQ324"/>
  <c r="DQ325"/>
  <c r="DQ326"/>
  <c r="DQ327"/>
  <c r="DQ328"/>
  <c r="DQ329"/>
  <c r="DQ330"/>
  <c r="DQ331"/>
  <c r="BO433"/>
  <c r="BO432"/>
  <c r="BO431"/>
  <c r="BO430"/>
  <c r="BO429"/>
  <c r="BO428"/>
  <c r="BO427"/>
  <c r="BO426"/>
  <c r="BO425"/>
  <c r="BO424"/>
  <c r="BO423"/>
  <c r="BO422"/>
  <c r="BO421"/>
  <c r="BO420"/>
  <c r="BO419"/>
  <c r="BO418"/>
  <c r="BO417"/>
  <c r="BO416"/>
  <c r="BO415"/>
  <c r="BO414"/>
  <c r="BO413"/>
  <c r="BO412"/>
  <c r="BO411"/>
  <c r="BO410"/>
  <c r="BO409"/>
  <c r="BO408"/>
  <c r="BO407"/>
  <c r="BO406"/>
  <c r="BO405"/>
  <c r="BN433"/>
  <c r="BN432"/>
  <c r="BN431"/>
  <c r="BN430"/>
  <c r="BN429"/>
  <c r="BN428"/>
  <c r="BN427"/>
  <c r="BN426"/>
  <c r="BN425"/>
  <c r="BN424"/>
  <c r="BN423"/>
  <c r="BN422"/>
  <c r="BN421"/>
  <c r="BN420"/>
  <c r="BN419"/>
  <c r="BN418"/>
  <c r="BN417"/>
  <c r="BN416"/>
  <c r="BN415"/>
  <c r="BN414"/>
  <c r="BN413"/>
  <c r="BN412"/>
  <c r="BN411"/>
  <c r="BN410"/>
  <c r="BN409"/>
  <c r="BN408"/>
  <c r="BN407"/>
  <c r="BN406"/>
  <c r="BN405"/>
  <c r="BN404"/>
  <c r="D6" i="17" s="1"/>
  <c r="AA39" i="2"/>
  <c r="AH39" s="1"/>
  <c r="CU9"/>
  <c r="AF686" i="15"/>
  <c r="CN284" s="1"/>
  <c r="AN466"/>
  <c r="CT64" s="1"/>
  <c r="AN467"/>
  <c r="CT65" s="1"/>
  <c r="AN468"/>
  <c r="CT66" s="1"/>
  <c r="AN469"/>
  <c r="CT67" s="1"/>
  <c r="AN506"/>
  <c r="CT104" s="1"/>
  <c r="AN507"/>
  <c r="CT105" s="1"/>
  <c r="AN508"/>
  <c r="CT106" s="1"/>
  <c r="AN509"/>
  <c r="CT107" s="1"/>
  <c r="AN514"/>
  <c r="CT112" s="1"/>
  <c r="AN515"/>
  <c r="CT113" s="1"/>
  <c r="AN516"/>
  <c r="CT114" s="1"/>
  <c r="AN517"/>
  <c r="CT115" s="1"/>
  <c r="AN522"/>
  <c r="CT120" s="1"/>
  <c r="AN523"/>
  <c r="CT121" s="1"/>
  <c r="AN524"/>
  <c r="CT122" s="1"/>
  <c r="AN525"/>
  <c r="CT123" s="1"/>
  <c r="AN530"/>
  <c r="CT128" s="1"/>
  <c r="AN531"/>
  <c r="CT129" s="1"/>
  <c r="AN532"/>
  <c r="CT130" s="1"/>
  <c r="AN533"/>
  <c r="CT131" s="1"/>
  <c r="AN578"/>
  <c r="CT176" s="1"/>
  <c r="AN579"/>
  <c r="CT177" s="1"/>
  <c r="AN580"/>
  <c r="CT178" s="1"/>
  <c r="AN581"/>
  <c r="CT179" s="1"/>
  <c r="AN586"/>
  <c r="CT184" s="1"/>
  <c r="AN587"/>
  <c r="CT185" s="1"/>
  <c r="AN588"/>
  <c r="CT186" s="1"/>
  <c r="AN589"/>
  <c r="CT187" s="1"/>
  <c r="AN594"/>
  <c r="CT192" s="1"/>
  <c r="AN595"/>
  <c r="CT193" s="1"/>
  <c r="AN596"/>
  <c r="CT194" s="1"/>
  <c r="AN597"/>
  <c r="CT195" s="1"/>
  <c r="AN602"/>
  <c r="CT200" s="1"/>
  <c r="AN603"/>
  <c r="CT201" s="1"/>
  <c r="AN604"/>
  <c r="CT202" s="1"/>
  <c r="AN605"/>
  <c r="CT203" s="1"/>
  <c r="AN610"/>
  <c r="CT208" s="1"/>
  <c r="AN611"/>
  <c r="CT209" s="1"/>
  <c r="AN612"/>
  <c r="CT210" s="1"/>
  <c r="AN613"/>
  <c r="CT211" s="1"/>
  <c r="AN618"/>
  <c r="CT216" s="1"/>
  <c r="AN619"/>
  <c r="CT217" s="1"/>
  <c r="AN620"/>
  <c r="CT218" s="1"/>
  <c r="AN621"/>
  <c r="CT219" s="1"/>
  <c r="AN626"/>
  <c r="CT224" s="1"/>
  <c r="AN627"/>
  <c r="CT225" s="1"/>
  <c r="AN628"/>
  <c r="CT226" s="1"/>
  <c r="AN629"/>
  <c r="CT227" s="1"/>
  <c r="AN634"/>
  <c r="CT232" s="1"/>
  <c r="AN635"/>
  <c r="CT233" s="1"/>
  <c r="AN636"/>
  <c r="CT234" s="1"/>
  <c r="AN637"/>
  <c r="CT235" s="1"/>
  <c r="AF470"/>
  <c r="CN68" s="1"/>
  <c r="AF534"/>
  <c r="CN132" s="1"/>
  <c r="AF590"/>
  <c r="CN188" s="1"/>
  <c r="AF622"/>
  <c r="CN220" s="1"/>
  <c r="AF654"/>
  <c r="CN252" s="1"/>
  <c r="AF718"/>
  <c r="CN316" s="1"/>
  <c r="AF726"/>
  <c r="CN324" s="1"/>
  <c r="CH324" s="1"/>
  <c r="AN442"/>
  <c r="CT40" s="1"/>
  <c r="AN443"/>
  <c r="CT41" s="1"/>
  <c r="AN444"/>
  <c r="CT42" s="1"/>
  <c r="AN445"/>
  <c r="CT43" s="1"/>
  <c r="AN450"/>
  <c r="CT48" s="1"/>
  <c r="AN451"/>
  <c r="CT49" s="1"/>
  <c r="AN452"/>
  <c r="CT50" s="1"/>
  <c r="AN453"/>
  <c r="CT51" s="1"/>
  <c r="AN458"/>
  <c r="CT56" s="1"/>
  <c r="AN459"/>
  <c r="CT57" s="1"/>
  <c r="AN460"/>
  <c r="CT58" s="1"/>
  <c r="AN461"/>
  <c r="CT59" s="1"/>
  <c r="AN538"/>
  <c r="CT136" s="1"/>
  <c r="AN539"/>
  <c r="CT137" s="1"/>
  <c r="AN540"/>
  <c r="CT138" s="1"/>
  <c r="AN541"/>
  <c r="CT139" s="1"/>
  <c r="AN546"/>
  <c r="CT144" s="1"/>
  <c r="AN547"/>
  <c r="CT145" s="1"/>
  <c r="AN548"/>
  <c r="CT146" s="1"/>
  <c r="AN549"/>
  <c r="CT147" s="1"/>
  <c r="AN554"/>
  <c r="CT152" s="1"/>
  <c r="AN555"/>
  <c r="CT153" s="1"/>
  <c r="AN556"/>
  <c r="CT154" s="1"/>
  <c r="AN557"/>
  <c r="CT155" s="1"/>
  <c r="AN562"/>
  <c r="CT160" s="1"/>
  <c r="AN563"/>
  <c r="CT161" s="1"/>
  <c r="AN564"/>
  <c r="CT162" s="1"/>
  <c r="AN565"/>
  <c r="CT163" s="1"/>
  <c r="AN570"/>
  <c r="CT168" s="1"/>
  <c r="AN571"/>
  <c r="CT169" s="1"/>
  <c r="AN572"/>
  <c r="CT170" s="1"/>
  <c r="AN573"/>
  <c r="CT171" s="1"/>
  <c r="AF438"/>
  <c r="CN36" s="1"/>
  <c r="AF502"/>
  <c r="CN100" s="1"/>
  <c r="AF566"/>
  <c r="CN164" s="1"/>
  <c r="AF606"/>
  <c r="CN204" s="1"/>
  <c r="AF638"/>
  <c r="CN236" s="1"/>
  <c r="AF670"/>
  <c r="CN268" s="1"/>
  <c r="AF702"/>
  <c r="CN300" s="1"/>
  <c r="AN415"/>
  <c r="CT13" s="1"/>
  <c r="AN414"/>
  <c r="CT12" s="1"/>
  <c r="AN413"/>
  <c r="CT11" s="1"/>
  <c r="AN412"/>
  <c r="CT10" s="1"/>
  <c r="AN407"/>
  <c r="CT5" s="1"/>
  <c r="AN406"/>
  <c r="CT4" s="1"/>
  <c r="AN405"/>
  <c r="CT3" s="1"/>
  <c r="AN434"/>
  <c r="CT32" s="1"/>
  <c r="AN435"/>
  <c r="CT33" s="1"/>
  <c r="AN436"/>
  <c r="CT34" s="1"/>
  <c r="AN437"/>
  <c r="CT35" s="1"/>
  <c r="AN474"/>
  <c r="CT72" s="1"/>
  <c r="AN475"/>
  <c r="CT73" s="1"/>
  <c r="AN476"/>
  <c r="CT74" s="1"/>
  <c r="AN477"/>
  <c r="CT75" s="1"/>
  <c r="AN482"/>
  <c r="CT80" s="1"/>
  <c r="AN483"/>
  <c r="CT81" s="1"/>
  <c r="AN484"/>
  <c r="CT82" s="1"/>
  <c r="AN485"/>
  <c r="CT83" s="1"/>
  <c r="AN490"/>
  <c r="CT88" s="1"/>
  <c r="AN491"/>
  <c r="CT89" s="1"/>
  <c r="AN492"/>
  <c r="CT90" s="1"/>
  <c r="AN493"/>
  <c r="CT91" s="1"/>
  <c r="AN498"/>
  <c r="CT96" s="1"/>
  <c r="AN499"/>
  <c r="CT97" s="1"/>
  <c r="AN500"/>
  <c r="CT98" s="1"/>
  <c r="AN501"/>
  <c r="CT99" s="1"/>
  <c r="AF408"/>
  <c r="CN6" s="1"/>
  <c r="AF454"/>
  <c r="CN52" s="1"/>
  <c r="AF486"/>
  <c r="CN84" s="1"/>
  <c r="AF518"/>
  <c r="CN116" s="1"/>
  <c r="AF550"/>
  <c r="CN148" s="1"/>
  <c r="AF582"/>
  <c r="CN180" s="1"/>
  <c r="AF598"/>
  <c r="CN196" s="1"/>
  <c r="AF614"/>
  <c r="CN212" s="1"/>
  <c r="AF630"/>
  <c r="CN228" s="1"/>
  <c r="AF646"/>
  <c r="CN244" s="1"/>
  <c r="AF662"/>
  <c r="CN260" s="1"/>
  <c r="AF678"/>
  <c r="CN276" s="1"/>
  <c r="AF694"/>
  <c r="CN292" s="1"/>
  <c r="AF710"/>
  <c r="CN308" s="1"/>
  <c r="AF416"/>
  <c r="CN14" s="1"/>
  <c r="AF434"/>
  <c r="CN32" s="1"/>
  <c r="CH32" s="1"/>
  <c r="AF435"/>
  <c r="CN33" s="1"/>
  <c r="CH33" s="1"/>
  <c r="AF436"/>
  <c r="CN34" s="1"/>
  <c r="AF437"/>
  <c r="CN35" s="1"/>
  <c r="CH35" s="1"/>
  <c r="AF439"/>
  <c r="CN37" s="1"/>
  <c r="AF440"/>
  <c r="CN38" s="1"/>
  <c r="AF441"/>
  <c r="CN39" s="1"/>
  <c r="AF442"/>
  <c r="CN40" s="1"/>
  <c r="CH40" s="1"/>
  <c r="AF443"/>
  <c r="CN41" s="1"/>
  <c r="CH41" s="1"/>
  <c r="AF444"/>
  <c r="CN42" s="1"/>
  <c r="CH42" s="1"/>
  <c r="AF445"/>
  <c r="CN43" s="1"/>
  <c r="CH43" s="1"/>
  <c r="AF446"/>
  <c r="CN44" s="1"/>
  <c r="AF447"/>
  <c r="CN45" s="1"/>
  <c r="AF448"/>
  <c r="CN46" s="1"/>
  <c r="AF449"/>
  <c r="CN47" s="1"/>
  <c r="AF450"/>
  <c r="CN48" s="1"/>
  <c r="CH48" s="1"/>
  <c r="AF451"/>
  <c r="CN49" s="1"/>
  <c r="CH49" s="1"/>
  <c r="AF452"/>
  <c r="CN50" s="1"/>
  <c r="CH50" s="1"/>
  <c r="AF453"/>
  <c r="CN51" s="1"/>
  <c r="CH51" s="1"/>
  <c r="AF455"/>
  <c r="CN53" s="1"/>
  <c r="AF456"/>
  <c r="CN54" s="1"/>
  <c r="AF457"/>
  <c r="CN55" s="1"/>
  <c r="AF458"/>
  <c r="CN56" s="1"/>
  <c r="CH56" s="1"/>
  <c r="AF459"/>
  <c r="CN57" s="1"/>
  <c r="AF460"/>
  <c r="CN58" s="1"/>
  <c r="CH58" s="1"/>
  <c r="AF461"/>
  <c r="CN59" s="1"/>
  <c r="AF462"/>
  <c r="CN60" s="1"/>
  <c r="AF463"/>
  <c r="CN61" s="1"/>
  <c r="AF464"/>
  <c r="CN62" s="1"/>
  <c r="AF465"/>
  <c r="CN63" s="1"/>
  <c r="AF466"/>
  <c r="CN64" s="1"/>
  <c r="CH64" s="1"/>
  <c r="AF467"/>
  <c r="CN65" s="1"/>
  <c r="CH65" s="1"/>
  <c r="AF468"/>
  <c r="CN66" s="1"/>
  <c r="CH66" s="1"/>
  <c r="AF469"/>
  <c r="CN67" s="1"/>
  <c r="CH67" s="1"/>
  <c r="AF471"/>
  <c r="CN69" s="1"/>
  <c r="AF472"/>
  <c r="CN70" s="1"/>
  <c r="AF473"/>
  <c r="CN71" s="1"/>
  <c r="AF474"/>
  <c r="CN72" s="1"/>
  <c r="AF475"/>
  <c r="CN73" s="1"/>
  <c r="CH73" s="1"/>
  <c r="AF476"/>
  <c r="CN74" s="1"/>
  <c r="CH74" s="1"/>
  <c r="AF477"/>
  <c r="CN75" s="1"/>
  <c r="AF478"/>
  <c r="CN76" s="1"/>
  <c r="AF479"/>
  <c r="CN77" s="1"/>
  <c r="AF480"/>
  <c r="CN78" s="1"/>
  <c r="AF481"/>
  <c r="CN79" s="1"/>
  <c r="AF482"/>
  <c r="CN80" s="1"/>
  <c r="CH80" s="1"/>
  <c r="AF483"/>
  <c r="CN81" s="1"/>
  <c r="CH81" s="1"/>
  <c r="AF484"/>
  <c r="CN82" s="1"/>
  <c r="CH82" s="1"/>
  <c r="AF485"/>
  <c r="CN83" s="1"/>
  <c r="CH83" s="1"/>
  <c r="AF487"/>
  <c r="CN85" s="1"/>
  <c r="AF488"/>
  <c r="CN86" s="1"/>
  <c r="AF489"/>
  <c r="CN87" s="1"/>
  <c r="AF490"/>
  <c r="CN88" s="1"/>
  <c r="CH88" s="1"/>
  <c r="AF491"/>
  <c r="CN89" s="1"/>
  <c r="AF492"/>
  <c r="CN90" s="1"/>
  <c r="CH90" s="1"/>
  <c r="AF493"/>
  <c r="CN91" s="1"/>
  <c r="AF494"/>
  <c r="CN92" s="1"/>
  <c r="AF495"/>
  <c r="CN93" s="1"/>
  <c r="AF496"/>
  <c r="CN94" s="1"/>
  <c r="AF497"/>
  <c r="CN95" s="1"/>
  <c r="AF498"/>
  <c r="CN96" s="1"/>
  <c r="CH96" s="1"/>
  <c r="AF499"/>
  <c r="CN97" s="1"/>
  <c r="CH97" s="1"/>
  <c r="AF500"/>
  <c r="CN98" s="1"/>
  <c r="CH98" s="1"/>
  <c r="AF501"/>
  <c r="CN99" s="1"/>
  <c r="CH99" s="1"/>
  <c r="AF503"/>
  <c r="CN101" s="1"/>
  <c r="AF504"/>
  <c r="CN102" s="1"/>
  <c r="AF505"/>
  <c r="CN103" s="1"/>
  <c r="AF506"/>
  <c r="CN104" s="1"/>
  <c r="CH104" s="1"/>
  <c r="AF507"/>
  <c r="CN105" s="1"/>
  <c r="CH105" s="1"/>
  <c r="AF508"/>
  <c r="CN106" s="1"/>
  <c r="CH106" s="1"/>
  <c r="AF509"/>
  <c r="CN107" s="1"/>
  <c r="CH107" s="1"/>
  <c r="AF510"/>
  <c r="CN108" s="1"/>
  <c r="AF511"/>
  <c r="CN109" s="1"/>
  <c r="AF512"/>
  <c r="CN110" s="1"/>
  <c r="AF513"/>
  <c r="CN111" s="1"/>
  <c r="AF514"/>
  <c r="CN112" s="1"/>
  <c r="CH112" s="1"/>
  <c r="AF515"/>
  <c r="CN113" s="1"/>
  <c r="CH113" s="1"/>
  <c r="AF516"/>
  <c r="CN114" s="1"/>
  <c r="CH114" s="1"/>
  <c r="AF517"/>
  <c r="CN115" s="1"/>
  <c r="CH115" s="1"/>
  <c r="AF519"/>
  <c r="CN117" s="1"/>
  <c r="AF520"/>
  <c r="CN118" s="1"/>
  <c r="AF521"/>
  <c r="CN119" s="1"/>
  <c r="AF522"/>
  <c r="CN120" s="1"/>
  <c r="CH120" s="1"/>
  <c r="AF523"/>
  <c r="CN121" s="1"/>
  <c r="CH121" s="1"/>
  <c r="AF524"/>
  <c r="CN122" s="1"/>
  <c r="CH122" s="1"/>
  <c r="AF526"/>
  <c r="CN124" s="1"/>
  <c r="AF527"/>
  <c r="CN125" s="1"/>
  <c r="AF529"/>
  <c r="CN127" s="1"/>
  <c r="AF530"/>
  <c r="CN128" s="1"/>
  <c r="CH128" s="1"/>
  <c r="AF531"/>
  <c r="CN129" s="1"/>
  <c r="CH129" s="1"/>
  <c r="AF532"/>
  <c r="CN130" s="1"/>
  <c r="CH130" s="1"/>
  <c r="AF533"/>
  <c r="CN131" s="1"/>
  <c r="CH131" s="1"/>
  <c r="AF535"/>
  <c r="CN133" s="1"/>
  <c r="AF536"/>
  <c r="CN134" s="1"/>
  <c r="AF537"/>
  <c r="CN135" s="1"/>
  <c r="AF538"/>
  <c r="CN136" s="1"/>
  <c r="CH136" s="1"/>
  <c r="AF539"/>
  <c r="CN137" s="1"/>
  <c r="CH137" s="1"/>
  <c r="AF540"/>
  <c r="CN138" s="1"/>
  <c r="CH138" s="1"/>
  <c r="AF541"/>
  <c r="CN139" s="1"/>
  <c r="CH139" s="1"/>
  <c r="AF542"/>
  <c r="CN140" s="1"/>
  <c r="AF544"/>
  <c r="CN142" s="1"/>
  <c r="AF545"/>
  <c r="CN143" s="1"/>
  <c r="AF546"/>
  <c r="CN144" s="1"/>
  <c r="CH144" s="1"/>
  <c r="AF547"/>
  <c r="CN145" s="1"/>
  <c r="AF548"/>
  <c r="CN146" s="1"/>
  <c r="CH146" s="1"/>
  <c r="AF549"/>
  <c r="CN147" s="1"/>
  <c r="AF551"/>
  <c r="CN149" s="1"/>
  <c r="AF552"/>
  <c r="CN150" s="1"/>
  <c r="AF553"/>
  <c r="CN151" s="1"/>
  <c r="AF554"/>
  <c r="CN152" s="1"/>
  <c r="CH152" s="1"/>
  <c r="AF555"/>
  <c r="CN153" s="1"/>
  <c r="CH153" s="1"/>
  <c r="AF556"/>
  <c r="CN154" s="1"/>
  <c r="CH154" s="1"/>
  <c r="AF557"/>
  <c r="CN155" s="1"/>
  <c r="CH155" s="1"/>
  <c r="AF558"/>
  <c r="CN156" s="1"/>
  <c r="AF559"/>
  <c r="CN157" s="1"/>
  <c r="AF560"/>
  <c r="CN158" s="1"/>
  <c r="AF561"/>
  <c r="CN159" s="1"/>
  <c r="AF562"/>
  <c r="CN160" s="1"/>
  <c r="CH160" s="1"/>
  <c r="AF563"/>
  <c r="CN161" s="1"/>
  <c r="CH161" s="1"/>
  <c r="AF564"/>
  <c r="CN162" s="1"/>
  <c r="CH162" s="1"/>
  <c r="AF565"/>
  <c r="CN163" s="1"/>
  <c r="CH163" s="1"/>
  <c r="AF567"/>
  <c r="CN165" s="1"/>
  <c r="AF568"/>
  <c r="CN166" s="1"/>
  <c r="AF569"/>
  <c r="CN167" s="1"/>
  <c r="AF570"/>
  <c r="CN168" s="1"/>
  <c r="CH168" s="1"/>
  <c r="AF571"/>
  <c r="CN169" s="1"/>
  <c r="CH169" s="1"/>
  <c r="AF572"/>
  <c r="CN170" s="1"/>
  <c r="CH170" s="1"/>
  <c r="AF573"/>
  <c r="CN171" s="1"/>
  <c r="CH171" s="1"/>
  <c r="AF574"/>
  <c r="CN172" s="1"/>
  <c r="AF575"/>
  <c r="CN173" s="1"/>
  <c r="AF576"/>
  <c r="CN174" s="1"/>
  <c r="AF577"/>
  <c r="CN175" s="1"/>
  <c r="AF578"/>
  <c r="CN176" s="1"/>
  <c r="CH176" s="1"/>
  <c r="AF579"/>
  <c r="CN177" s="1"/>
  <c r="CH177" s="1"/>
  <c r="AF580"/>
  <c r="CN178" s="1"/>
  <c r="CH178" s="1"/>
  <c r="AF581"/>
  <c r="CN179" s="1"/>
  <c r="CH179" s="1"/>
  <c r="AF583"/>
  <c r="CN181" s="1"/>
  <c r="AF585"/>
  <c r="CN183" s="1"/>
  <c r="AF586"/>
  <c r="CN184" s="1"/>
  <c r="CH184" s="1"/>
  <c r="AF587"/>
  <c r="CN185" s="1"/>
  <c r="CH185" s="1"/>
  <c r="AF588"/>
  <c r="CN186" s="1"/>
  <c r="CH186" s="1"/>
  <c r="AF589"/>
  <c r="CN187" s="1"/>
  <c r="AF591"/>
  <c r="CN189" s="1"/>
  <c r="AF592"/>
  <c r="CN190" s="1"/>
  <c r="AF593"/>
  <c r="CN191" s="1"/>
  <c r="AF594"/>
  <c r="CN192" s="1"/>
  <c r="CH192" s="1"/>
  <c r="AF595"/>
  <c r="CN193" s="1"/>
  <c r="CH193" s="1"/>
  <c r="AF596"/>
  <c r="CN194" s="1"/>
  <c r="CH194" s="1"/>
  <c r="AF597"/>
  <c r="CN195" s="1"/>
  <c r="CH195" s="1"/>
  <c r="AF599"/>
  <c r="CN197" s="1"/>
  <c r="AF600"/>
  <c r="CN198" s="1"/>
  <c r="AF601"/>
  <c r="CN199" s="1"/>
  <c r="AF602"/>
  <c r="CN200" s="1"/>
  <c r="AF603"/>
  <c r="CN201" s="1"/>
  <c r="CH201" s="1"/>
  <c r="AF604"/>
  <c r="CN202" s="1"/>
  <c r="AF605"/>
  <c r="CN203" s="1"/>
  <c r="CH203" s="1"/>
  <c r="AF607"/>
  <c r="CN205" s="1"/>
  <c r="AF608"/>
  <c r="CN206" s="1"/>
  <c r="AF609"/>
  <c r="CN207" s="1"/>
  <c r="AF610"/>
  <c r="CN208" s="1"/>
  <c r="CH208" s="1"/>
  <c r="AF611"/>
  <c r="CN209" s="1"/>
  <c r="CH209" s="1"/>
  <c r="AF612"/>
  <c r="CN210" s="1"/>
  <c r="CH210" s="1"/>
  <c r="AF613"/>
  <c r="CN211" s="1"/>
  <c r="CH211" s="1"/>
  <c r="AF615"/>
  <c r="CN213" s="1"/>
  <c r="AF616"/>
  <c r="CN214" s="1"/>
  <c r="AF617"/>
  <c r="CN215" s="1"/>
  <c r="AF618"/>
  <c r="CN216" s="1"/>
  <c r="CH216" s="1"/>
  <c r="AF619"/>
  <c r="CN217" s="1"/>
  <c r="CH217" s="1"/>
  <c r="AF620"/>
  <c r="CN218" s="1"/>
  <c r="CH218" s="1"/>
  <c r="AF621"/>
  <c r="CN219" s="1"/>
  <c r="CH219" s="1"/>
  <c r="AF623"/>
  <c r="CN221" s="1"/>
  <c r="AF624"/>
  <c r="CN222" s="1"/>
  <c r="AF625"/>
  <c r="CN223" s="1"/>
  <c r="AF626"/>
  <c r="CN224" s="1"/>
  <c r="CH224" s="1"/>
  <c r="AF627"/>
  <c r="CN225" s="1"/>
  <c r="CH225" s="1"/>
  <c r="AF628"/>
  <c r="CN226" s="1"/>
  <c r="CH226" s="1"/>
  <c r="AF629"/>
  <c r="CN227" s="1"/>
  <c r="CH227" s="1"/>
  <c r="AF631"/>
  <c r="CN229" s="1"/>
  <c r="AF632"/>
  <c r="CN230" s="1"/>
  <c r="AF633"/>
  <c r="CN231" s="1"/>
  <c r="AF634"/>
  <c r="CN232" s="1"/>
  <c r="CH232" s="1"/>
  <c r="AF635"/>
  <c r="CN233" s="1"/>
  <c r="CH233" s="1"/>
  <c r="AF636"/>
  <c r="CN234" s="1"/>
  <c r="CH234" s="1"/>
  <c r="AF637"/>
  <c r="CN235" s="1"/>
  <c r="CH235" s="1"/>
  <c r="AF639"/>
  <c r="CN237" s="1"/>
  <c r="AF640"/>
  <c r="CN238" s="1"/>
  <c r="AF641"/>
  <c r="CN239" s="1"/>
  <c r="AF642"/>
  <c r="CN240" s="1"/>
  <c r="CH240" s="1"/>
  <c r="AF643"/>
  <c r="CN241" s="1"/>
  <c r="CH241" s="1"/>
  <c r="AF644"/>
  <c r="CN242" s="1"/>
  <c r="CH242" s="1"/>
  <c r="AF645"/>
  <c r="CN243" s="1"/>
  <c r="CH243" s="1"/>
  <c r="AF647"/>
  <c r="CN245" s="1"/>
  <c r="AF648"/>
  <c r="CN246" s="1"/>
  <c r="AF649"/>
  <c r="CN247" s="1"/>
  <c r="AF650"/>
  <c r="CN248" s="1"/>
  <c r="CH248" s="1"/>
  <c r="AF651"/>
  <c r="CN249" s="1"/>
  <c r="CH249" s="1"/>
  <c r="AF652"/>
  <c r="CN250" s="1"/>
  <c r="CH250" s="1"/>
  <c r="AF653"/>
  <c r="CN251" s="1"/>
  <c r="CH251" s="1"/>
  <c r="AF655"/>
  <c r="CN253" s="1"/>
  <c r="AF656"/>
  <c r="CN254" s="1"/>
  <c r="AF657"/>
  <c r="CN255" s="1"/>
  <c r="AF658"/>
  <c r="CN256" s="1"/>
  <c r="CH256" s="1"/>
  <c r="AF659"/>
  <c r="CN257" s="1"/>
  <c r="CH257" s="1"/>
  <c r="AF660"/>
  <c r="CN258" s="1"/>
  <c r="CH258" s="1"/>
  <c r="AF661"/>
  <c r="CN259" s="1"/>
  <c r="CH259" s="1"/>
  <c r="AF663"/>
  <c r="CN261" s="1"/>
  <c r="AF664"/>
  <c r="CN262" s="1"/>
  <c r="AF665"/>
  <c r="CN263" s="1"/>
  <c r="AF666"/>
  <c r="CN264" s="1"/>
  <c r="CH264" s="1"/>
  <c r="AF667"/>
  <c r="CN265" s="1"/>
  <c r="CH265" s="1"/>
  <c r="AF668"/>
  <c r="CN266" s="1"/>
  <c r="CH266" s="1"/>
  <c r="AF669"/>
  <c r="CN267" s="1"/>
  <c r="CH267" s="1"/>
  <c r="AF671"/>
  <c r="CN269" s="1"/>
  <c r="AF672"/>
  <c r="CN270" s="1"/>
  <c r="AF673"/>
  <c r="CN271" s="1"/>
  <c r="AF674"/>
  <c r="CN272" s="1"/>
  <c r="CH272" s="1"/>
  <c r="AF675"/>
  <c r="CN273" s="1"/>
  <c r="CH273" s="1"/>
  <c r="AF676"/>
  <c r="CN274" s="1"/>
  <c r="CH274" s="1"/>
  <c r="AF677"/>
  <c r="CN275" s="1"/>
  <c r="CH275" s="1"/>
  <c r="AF679"/>
  <c r="CN277" s="1"/>
  <c r="AF680"/>
  <c r="CN278" s="1"/>
  <c r="AF681"/>
  <c r="CN279" s="1"/>
  <c r="AF682"/>
  <c r="CN280" s="1"/>
  <c r="CH280" s="1"/>
  <c r="AF683"/>
  <c r="CN281" s="1"/>
  <c r="CH281" s="1"/>
  <c r="AF684"/>
  <c r="CN282" s="1"/>
  <c r="CH282" s="1"/>
  <c r="AF685"/>
  <c r="CN283" s="1"/>
  <c r="CH283" s="1"/>
  <c r="AF687"/>
  <c r="CN285" s="1"/>
  <c r="AF688"/>
  <c r="CN286" s="1"/>
  <c r="AF689"/>
  <c r="CN287" s="1"/>
  <c r="AF690"/>
  <c r="CN288" s="1"/>
  <c r="CH288" s="1"/>
  <c r="AF691"/>
  <c r="CN289" s="1"/>
  <c r="CH289" s="1"/>
  <c r="AF692"/>
  <c r="CN290" s="1"/>
  <c r="CH290" s="1"/>
  <c r="AF693"/>
  <c r="CN291" s="1"/>
  <c r="CH291" s="1"/>
  <c r="AF695"/>
  <c r="CN293" s="1"/>
  <c r="AF696"/>
  <c r="CN294" s="1"/>
  <c r="AF697"/>
  <c r="CN295" s="1"/>
  <c r="AF698"/>
  <c r="CN296" s="1"/>
  <c r="CH296" s="1"/>
  <c r="AF699"/>
  <c r="CN297" s="1"/>
  <c r="CH297" s="1"/>
  <c r="AF700"/>
  <c r="CN298" s="1"/>
  <c r="CH298" s="1"/>
  <c r="AF701"/>
  <c r="CN299" s="1"/>
  <c r="CH299" s="1"/>
  <c r="AF703"/>
  <c r="CN301" s="1"/>
  <c r="AF704"/>
  <c r="CN302" s="1"/>
  <c r="AF705"/>
  <c r="CN303" s="1"/>
  <c r="AF706"/>
  <c r="CN304" s="1"/>
  <c r="CH304" s="1"/>
  <c r="AF707"/>
  <c r="CN305" s="1"/>
  <c r="CH305" s="1"/>
  <c r="AF708"/>
  <c r="CN306" s="1"/>
  <c r="CH306" s="1"/>
  <c r="AF709"/>
  <c r="CN307" s="1"/>
  <c r="CH307" s="1"/>
  <c r="AF711"/>
  <c r="CN309" s="1"/>
  <c r="AF712"/>
  <c r="CN310" s="1"/>
  <c r="AF713"/>
  <c r="CN311" s="1"/>
  <c r="AF714"/>
  <c r="CN312" s="1"/>
  <c r="CH312" s="1"/>
  <c r="AF715"/>
  <c r="CN313" s="1"/>
  <c r="CH313" s="1"/>
  <c r="AF716"/>
  <c r="CN314" s="1"/>
  <c r="CH314" s="1"/>
  <c r="AF717"/>
  <c r="CN315" s="1"/>
  <c r="CH315" s="1"/>
  <c r="AF719"/>
  <c r="CN317" s="1"/>
  <c r="AF720"/>
  <c r="CN318" s="1"/>
  <c r="AF721"/>
  <c r="CN319" s="1"/>
  <c r="CH319" s="1"/>
  <c r="AF722"/>
  <c r="CN320" s="1"/>
  <c r="CH320" s="1"/>
  <c r="AF723"/>
  <c r="CN321" s="1"/>
  <c r="CH321" s="1"/>
  <c r="AF724"/>
  <c r="CN322" s="1"/>
  <c r="CH322" s="1"/>
  <c r="AF725"/>
  <c r="CN323" s="1"/>
  <c r="CH323" s="1"/>
  <c r="AF727"/>
  <c r="CN325" s="1"/>
  <c r="CH325" s="1"/>
  <c r="AF728"/>
  <c r="CN326" s="1"/>
  <c r="CH326" s="1"/>
  <c r="AF729"/>
  <c r="CN327" s="1"/>
  <c r="CH327" s="1"/>
  <c r="AF730"/>
  <c r="CN328" s="1"/>
  <c r="CH328" s="1"/>
  <c r="AF731"/>
  <c r="CN329" s="1"/>
  <c r="CH329" s="1"/>
  <c r="AF732"/>
  <c r="CN330" s="1"/>
  <c r="CH330" s="1"/>
  <c r="AF733"/>
  <c r="CN331" s="1"/>
  <c r="CH331" s="1"/>
  <c r="AN438"/>
  <c r="CT36" s="1"/>
  <c r="AN439"/>
  <c r="CT37" s="1"/>
  <c r="AN440"/>
  <c r="CT38" s="1"/>
  <c r="AN441"/>
  <c r="CT39" s="1"/>
  <c r="AN446"/>
  <c r="CT44" s="1"/>
  <c r="AN447"/>
  <c r="CT45" s="1"/>
  <c r="AN448"/>
  <c r="CT46" s="1"/>
  <c r="AN449"/>
  <c r="CT47" s="1"/>
  <c r="AN454"/>
  <c r="CT52" s="1"/>
  <c r="AN455"/>
  <c r="CT53" s="1"/>
  <c r="AN456"/>
  <c r="CT54" s="1"/>
  <c r="AN457"/>
  <c r="CT55" s="1"/>
  <c r="AN462"/>
  <c r="CT60" s="1"/>
  <c r="AN463"/>
  <c r="CT61" s="1"/>
  <c r="AN464"/>
  <c r="CT62" s="1"/>
  <c r="AN465"/>
  <c r="CT63" s="1"/>
  <c r="AN470"/>
  <c r="CT68" s="1"/>
  <c r="AN471"/>
  <c r="CT69" s="1"/>
  <c r="CH69" s="1"/>
  <c r="AN472"/>
  <c r="CT70" s="1"/>
  <c r="AN473"/>
  <c r="CT71" s="1"/>
  <c r="CH71" s="1"/>
  <c r="AN478"/>
  <c r="CT76" s="1"/>
  <c r="AN479"/>
  <c r="CT77" s="1"/>
  <c r="AN480"/>
  <c r="CT78" s="1"/>
  <c r="AN481"/>
  <c r="CT79" s="1"/>
  <c r="AN486"/>
  <c r="CT84" s="1"/>
  <c r="AN487"/>
  <c r="CT85" s="1"/>
  <c r="AN488"/>
  <c r="CT86" s="1"/>
  <c r="AN489"/>
  <c r="CT87" s="1"/>
  <c r="AN494"/>
  <c r="CT92" s="1"/>
  <c r="AN495"/>
  <c r="CT93" s="1"/>
  <c r="AN496"/>
  <c r="CT94" s="1"/>
  <c r="AN497"/>
  <c r="CT95" s="1"/>
  <c r="AN502"/>
  <c r="CT100" s="1"/>
  <c r="AN503"/>
  <c r="CT101" s="1"/>
  <c r="AN504"/>
  <c r="CT102" s="1"/>
  <c r="AN505"/>
  <c r="CT103" s="1"/>
  <c r="AN510"/>
  <c r="CT108" s="1"/>
  <c r="AN511"/>
  <c r="CT109" s="1"/>
  <c r="AN512"/>
  <c r="CT110" s="1"/>
  <c r="AN513"/>
  <c r="CT111" s="1"/>
  <c r="AN518"/>
  <c r="CT116" s="1"/>
  <c r="AN519"/>
  <c r="CT117" s="1"/>
  <c r="AN520"/>
  <c r="CT118" s="1"/>
  <c r="AN521"/>
  <c r="CT119" s="1"/>
  <c r="AN526"/>
  <c r="CT124" s="1"/>
  <c r="AN527"/>
  <c r="CT125" s="1"/>
  <c r="AN528"/>
  <c r="CT126" s="1"/>
  <c r="AN529"/>
  <c r="CT127" s="1"/>
  <c r="AN534"/>
  <c r="CT132" s="1"/>
  <c r="AN535"/>
  <c r="CT133" s="1"/>
  <c r="AN536"/>
  <c r="CT134" s="1"/>
  <c r="AN537"/>
  <c r="CT135" s="1"/>
  <c r="AN542"/>
  <c r="CT140" s="1"/>
  <c r="AN543"/>
  <c r="CT141" s="1"/>
  <c r="AF432"/>
  <c r="CN30" s="1"/>
  <c r="AF428"/>
  <c r="CN26" s="1"/>
  <c r="AF422"/>
  <c r="CN20" s="1"/>
  <c r="AF420"/>
  <c r="CN18" s="1"/>
  <c r="AF412"/>
  <c r="CN10" s="1"/>
  <c r="CH10" s="1"/>
  <c r="AF430"/>
  <c r="CN28" s="1"/>
  <c r="AF426"/>
  <c r="CN24" s="1"/>
  <c r="AF424"/>
  <c r="CN22" s="1"/>
  <c r="AF525"/>
  <c r="CN123" s="1"/>
  <c r="CH123" s="1"/>
  <c r="AF543"/>
  <c r="CN141" s="1"/>
  <c r="CH141" s="1"/>
  <c r="AN433"/>
  <c r="CT31" s="1"/>
  <c r="AN431"/>
  <c r="CT29" s="1"/>
  <c r="AN429"/>
  <c r="CT27" s="1"/>
  <c r="AN427"/>
  <c r="CT25" s="1"/>
  <c r="AN425"/>
  <c r="CT23" s="1"/>
  <c r="AN423"/>
  <c r="CT21" s="1"/>
  <c r="AN421"/>
  <c r="CT19" s="1"/>
  <c r="AN419"/>
  <c r="CT17" s="1"/>
  <c r="AN418"/>
  <c r="CT16" s="1"/>
  <c r="AN417"/>
  <c r="CT15" s="1"/>
  <c r="AN416"/>
  <c r="CT14" s="1"/>
  <c r="AN411"/>
  <c r="CT9" s="1"/>
  <c r="AN410"/>
  <c r="CT8" s="1"/>
  <c r="AN409"/>
  <c r="CT7" s="1"/>
  <c r="AN408"/>
  <c r="CT6" s="1"/>
  <c r="AN544"/>
  <c r="CT142" s="1"/>
  <c r="AN545"/>
  <c r="CT143" s="1"/>
  <c r="AN550"/>
  <c r="CT148" s="1"/>
  <c r="AN551"/>
  <c r="CT149" s="1"/>
  <c r="AN552"/>
  <c r="CT150" s="1"/>
  <c r="AN553"/>
  <c r="CT151" s="1"/>
  <c r="AN558"/>
  <c r="CT156" s="1"/>
  <c r="AN559"/>
  <c r="CT157" s="1"/>
  <c r="AN560"/>
  <c r="CT158" s="1"/>
  <c r="AN561"/>
  <c r="CT159" s="1"/>
  <c r="AN566"/>
  <c r="CT164" s="1"/>
  <c r="AN567"/>
  <c r="CT165" s="1"/>
  <c r="AN568"/>
  <c r="CT166" s="1"/>
  <c r="AN569"/>
  <c r="CT167" s="1"/>
  <c r="AN574"/>
  <c r="CT172" s="1"/>
  <c r="AN575"/>
  <c r="CT173" s="1"/>
  <c r="AN576"/>
  <c r="CT174" s="1"/>
  <c r="AN577"/>
  <c r="CT175" s="1"/>
  <c r="AN582"/>
  <c r="CT180" s="1"/>
  <c r="AN583"/>
  <c r="CT181" s="1"/>
  <c r="AN584"/>
  <c r="CT182" s="1"/>
  <c r="AN585"/>
  <c r="CT183" s="1"/>
  <c r="AN590"/>
  <c r="CT188" s="1"/>
  <c r="AN591"/>
  <c r="CT189" s="1"/>
  <c r="AN592"/>
  <c r="CT190" s="1"/>
  <c r="AN593"/>
  <c r="CT191" s="1"/>
  <c r="AN598"/>
  <c r="CT196" s="1"/>
  <c r="AN599"/>
  <c r="CT197" s="1"/>
  <c r="AN600"/>
  <c r="CT198" s="1"/>
  <c r="AN601"/>
  <c r="CT199" s="1"/>
  <c r="AN606"/>
  <c r="CT204" s="1"/>
  <c r="AN607"/>
  <c r="CT205" s="1"/>
  <c r="AN608"/>
  <c r="CT206" s="1"/>
  <c r="AN609"/>
  <c r="CT207" s="1"/>
  <c r="AN614"/>
  <c r="CT212" s="1"/>
  <c r="AN615"/>
  <c r="CT213" s="1"/>
  <c r="AN616"/>
  <c r="CT214" s="1"/>
  <c r="AN617"/>
  <c r="CT215" s="1"/>
  <c r="AN622"/>
  <c r="CT220" s="1"/>
  <c r="AN623"/>
  <c r="CT221" s="1"/>
  <c r="AN624"/>
  <c r="CT222" s="1"/>
  <c r="AN625"/>
  <c r="CT223" s="1"/>
  <c r="AN630"/>
  <c r="CT228" s="1"/>
  <c r="AN631"/>
  <c r="CT229" s="1"/>
  <c r="AN632"/>
  <c r="CT230" s="1"/>
  <c r="AN633"/>
  <c r="CT231" s="1"/>
  <c r="AN638"/>
  <c r="CT236" s="1"/>
  <c r="AN639"/>
  <c r="CT237" s="1"/>
  <c r="AN640"/>
  <c r="CT238" s="1"/>
  <c r="AN641"/>
  <c r="CT239" s="1"/>
  <c r="AN646"/>
  <c r="CT244" s="1"/>
  <c r="AN647"/>
  <c r="CT245" s="1"/>
  <c r="AN648"/>
  <c r="CT246" s="1"/>
  <c r="AN649"/>
  <c r="CT247" s="1"/>
  <c r="AN654"/>
  <c r="CT252" s="1"/>
  <c r="AN655"/>
  <c r="CT253" s="1"/>
  <c r="AN656"/>
  <c r="CT254" s="1"/>
  <c r="AN657"/>
  <c r="CT255" s="1"/>
  <c r="AN662"/>
  <c r="CT260" s="1"/>
  <c r="AN663"/>
  <c r="CT261" s="1"/>
  <c r="AN664"/>
  <c r="CT262" s="1"/>
  <c r="AN665"/>
  <c r="CT263" s="1"/>
  <c r="AN670"/>
  <c r="CT268" s="1"/>
  <c r="AN671"/>
  <c r="CT269" s="1"/>
  <c r="AN672"/>
  <c r="CT270" s="1"/>
  <c r="AN673"/>
  <c r="CT271" s="1"/>
  <c r="AN678"/>
  <c r="CT276" s="1"/>
  <c r="AN679"/>
  <c r="CT277" s="1"/>
  <c r="AN680"/>
  <c r="CT278" s="1"/>
  <c r="AN681"/>
  <c r="CT279" s="1"/>
  <c r="AN686"/>
  <c r="CT284" s="1"/>
  <c r="AN687"/>
  <c r="CT285" s="1"/>
  <c r="AN688"/>
  <c r="CT286" s="1"/>
  <c r="AN689"/>
  <c r="CT287" s="1"/>
  <c r="AN694"/>
  <c r="CT292" s="1"/>
  <c r="AN695"/>
  <c r="CT293" s="1"/>
  <c r="AN696"/>
  <c r="CT294" s="1"/>
  <c r="AN697"/>
  <c r="CT295" s="1"/>
  <c r="AN702"/>
  <c r="CT300" s="1"/>
  <c r="AN703"/>
  <c r="CT301" s="1"/>
  <c r="AN704"/>
  <c r="CT302" s="1"/>
  <c r="AN705"/>
  <c r="CT303" s="1"/>
  <c r="AN710"/>
  <c r="CT308" s="1"/>
  <c r="AN711"/>
  <c r="CT309" s="1"/>
  <c r="AN712"/>
  <c r="CT310" s="1"/>
  <c r="AN713"/>
  <c r="CT311" s="1"/>
  <c r="AN718"/>
  <c r="CT316" s="1"/>
  <c r="AN719"/>
  <c r="CT317" s="1"/>
  <c r="AN720"/>
  <c r="CT318" s="1"/>
  <c r="AF404"/>
  <c r="CN2" s="1"/>
  <c r="AF410"/>
  <c r="CN8" s="1"/>
  <c r="CH8" s="1"/>
  <c r="AF406"/>
  <c r="CN4" s="1"/>
  <c r="CH4" s="1"/>
  <c r="AF418"/>
  <c r="CN16" s="1"/>
  <c r="CH16" s="1"/>
  <c r="AF414"/>
  <c r="CN12" s="1"/>
  <c r="CH12" s="1"/>
  <c r="C49"/>
  <c r="C61"/>
  <c r="C60" s="1"/>
  <c r="AF431"/>
  <c r="CN29" s="1"/>
  <c r="CH29" s="1"/>
  <c r="AF425"/>
  <c r="CN23" s="1"/>
  <c r="CH23" s="1"/>
  <c r="AF419"/>
  <c r="CN17" s="1"/>
  <c r="CH17" s="1"/>
  <c r="AF413"/>
  <c r="CN11" s="1"/>
  <c r="CH11" s="1"/>
  <c r="AF409"/>
  <c r="CN7" s="1"/>
  <c r="CH7" s="1"/>
  <c r="AF433"/>
  <c r="CN31" s="1"/>
  <c r="CH31" s="1"/>
  <c r="AF429"/>
  <c r="CN27" s="1"/>
  <c r="CH27" s="1"/>
  <c r="AF427"/>
  <c r="CN25" s="1"/>
  <c r="CH25" s="1"/>
  <c r="AF423"/>
  <c r="CN21" s="1"/>
  <c r="CH21" s="1"/>
  <c r="AF421"/>
  <c r="CN19" s="1"/>
  <c r="CH19" s="1"/>
  <c r="AF417"/>
  <c r="CN15" s="1"/>
  <c r="CH15" s="1"/>
  <c r="AF415"/>
  <c r="CN13" s="1"/>
  <c r="CH13" s="1"/>
  <c r="AF411"/>
  <c r="CN9" s="1"/>
  <c r="CH9" s="1"/>
  <c r="AF407"/>
  <c r="CN5" s="1"/>
  <c r="CH5" s="1"/>
  <c r="AF405"/>
  <c r="CN3" s="1"/>
  <c r="CH3" s="1"/>
  <c r="AN404"/>
  <c r="CT2" s="1"/>
  <c r="AN432"/>
  <c r="CT30" s="1"/>
  <c r="AN430"/>
  <c r="CT28" s="1"/>
  <c r="AN428"/>
  <c r="CT26" s="1"/>
  <c r="AN426"/>
  <c r="CT24" s="1"/>
  <c r="AN424"/>
  <c r="CT22" s="1"/>
  <c r="AN422"/>
  <c r="CT20" s="1"/>
  <c r="AN420"/>
  <c r="CT18" s="1"/>
  <c r="C55"/>
  <c r="AO430" i="2"/>
  <c r="AN430"/>
  <c r="AM430"/>
  <c r="AL430"/>
  <c r="AK430"/>
  <c r="AJ430"/>
  <c r="AI430"/>
  <c r="BE430"/>
  <c r="BD430"/>
  <c r="BC430"/>
  <c r="BB430"/>
  <c r="BA430"/>
  <c r="AZ430"/>
  <c r="AY430"/>
  <c r="Y430"/>
  <c r="X430"/>
  <c r="W430"/>
  <c r="V430"/>
  <c r="U430"/>
  <c r="T430"/>
  <c r="S430"/>
  <c r="Q430"/>
  <c r="P430"/>
  <c r="O430"/>
  <c r="N430"/>
  <c r="M430"/>
  <c r="L430"/>
  <c r="K430"/>
  <c r="I430"/>
  <c r="H430"/>
  <c r="G430"/>
  <c r="F430"/>
  <c r="E430"/>
  <c r="D430"/>
  <c r="C430"/>
  <c r="AG430"/>
  <c r="AF430"/>
  <c r="AE430"/>
  <c r="AD430"/>
  <c r="AC430"/>
  <c r="AB430"/>
  <c r="AA430"/>
  <c r="J429"/>
  <c r="AP428"/>
  <c r="CY331" i="15" s="1"/>
  <c r="BF428" i="2"/>
  <c r="AX428"/>
  <c r="AH428"/>
  <c r="CS331" i="15" s="1"/>
  <c r="Z428" i="2"/>
  <c r="R428"/>
  <c r="J428"/>
  <c r="CM331" i="15" s="1"/>
  <c r="AP427" i="2"/>
  <c r="CY330" i="15" s="1"/>
  <c r="BF427" i="2"/>
  <c r="AX427"/>
  <c r="AH427"/>
  <c r="CS330" i="15" s="1"/>
  <c r="Z427" i="2"/>
  <c r="R427"/>
  <c r="J427"/>
  <c r="CM330" i="15" s="1"/>
  <c r="AP426" i="2"/>
  <c r="CY329" i="15" s="1"/>
  <c r="BF426" i="2"/>
  <c r="AX426"/>
  <c r="AH426"/>
  <c r="CS329" i="15" s="1"/>
  <c r="Z426" i="2"/>
  <c r="R426"/>
  <c r="J426"/>
  <c r="CM329" i="15" s="1"/>
  <c r="AP425" i="2"/>
  <c r="CY328" i="15" s="1"/>
  <c r="BF425" i="2"/>
  <c r="AX425"/>
  <c r="AH425"/>
  <c r="CS328" i="15" s="1"/>
  <c r="Z425" i="2"/>
  <c r="R425"/>
  <c r="J425"/>
  <c r="CM328" i="15" s="1"/>
  <c r="AP424" i="2"/>
  <c r="CY327" i="15" s="1"/>
  <c r="BF424" i="2"/>
  <c r="AX424"/>
  <c r="AH424"/>
  <c r="CS327" i="15" s="1"/>
  <c r="Z424" i="2"/>
  <c r="R424"/>
  <c r="J424"/>
  <c r="CM327" i="15" s="1"/>
  <c r="AP423" i="2"/>
  <c r="CY326" i="15" s="1"/>
  <c r="BF423" i="2"/>
  <c r="AX423"/>
  <c r="AH423"/>
  <c r="CS326" i="15" s="1"/>
  <c r="Z423" i="2"/>
  <c r="R423"/>
  <c r="J423"/>
  <c r="CM326" i="15" s="1"/>
  <c r="AP422" i="2"/>
  <c r="CY325" i="15" s="1"/>
  <c r="BF422" i="2"/>
  <c r="AX422"/>
  <c r="AH422"/>
  <c r="CS325" i="15" s="1"/>
  <c r="Z422" i="2"/>
  <c r="R422"/>
  <c r="J422"/>
  <c r="CM325" i="15" s="1"/>
  <c r="AP421" i="2"/>
  <c r="CY324" i="15" s="1"/>
  <c r="BF421" i="2"/>
  <c r="AX421"/>
  <c r="AH421"/>
  <c r="CS324" i="15" s="1"/>
  <c r="Z421" i="2"/>
  <c r="R421"/>
  <c r="J421"/>
  <c r="CM324" i="15" s="1"/>
  <c r="AP420" i="2"/>
  <c r="CY323" i="15" s="1"/>
  <c r="BF420" i="2"/>
  <c r="AX420"/>
  <c r="AH420"/>
  <c r="CS323" i="15" s="1"/>
  <c r="Z420" i="2"/>
  <c r="R420"/>
  <c r="J420"/>
  <c r="CM323" i="15" s="1"/>
  <c r="AP419" i="2"/>
  <c r="CY322" i="15" s="1"/>
  <c r="BF419" i="2"/>
  <c r="AX419"/>
  <c r="AH419"/>
  <c r="CS322" i="15" s="1"/>
  <c r="Z419" i="2"/>
  <c r="R419"/>
  <c r="J419"/>
  <c r="CM322" i="15" s="1"/>
  <c r="AP418" i="2"/>
  <c r="CY321" i="15" s="1"/>
  <c r="BF418" i="2"/>
  <c r="AX418"/>
  <c r="AH418"/>
  <c r="CS321" i="15" s="1"/>
  <c r="Z418" i="2"/>
  <c r="R418"/>
  <c r="J418"/>
  <c r="CM321" i="15" s="1"/>
  <c r="AP417" i="2"/>
  <c r="CY320" i="15" s="1"/>
  <c r="BF417" i="2"/>
  <c r="AX417"/>
  <c r="AH417"/>
  <c r="CS320" i="15" s="1"/>
  <c r="Z417" i="2"/>
  <c r="R417"/>
  <c r="J417"/>
  <c r="CM320" i="15" s="1"/>
  <c r="AP416" i="2"/>
  <c r="CY319" i="15" s="1"/>
  <c r="BF416" i="2"/>
  <c r="AX416"/>
  <c r="AH416"/>
  <c r="CS319" i="15" s="1"/>
  <c r="Z416" i="2"/>
  <c r="R416"/>
  <c r="J416"/>
  <c r="CM319" i="15" s="1"/>
  <c r="AP415" i="2"/>
  <c r="CY318" i="15" s="1"/>
  <c r="BF415" i="2"/>
  <c r="AX415"/>
  <c r="AH415"/>
  <c r="CS318" i="15" s="1"/>
  <c r="Z415" i="2"/>
  <c r="R415"/>
  <c r="J415"/>
  <c r="CM318" i="15" s="1"/>
  <c r="AP414" i="2"/>
  <c r="CY317" i="15" s="1"/>
  <c r="BF414" i="2"/>
  <c r="AX414"/>
  <c r="AH414"/>
  <c r="CS317" i="15" s="1"/>
  <c r="Z414" i="2"/>
  <c r="R414"/>
  <c r="J414"/>
  <c r="CM317" i="15" s="1"/>
  <c r="AP413" i="2"/>
  <c r="CY316" i="15" s="1"/>
  <c r="BF413" i="2"/>
  <c r="AX413"/>
  <c r="AH413"/>
  <c r="CS316" i="15" s="1"/>
  <c r="Z413" i="2"/>
  <c r="R413"/>
  <c r="J413"/>
  <c r="CM316" i="15" s="1"/>
  <c r="AP412" i="2"/>
  <c r="CY315" i="15" s="1"/>
  <c r="BF412" i="2"/>
  <c r="AX412"/>
  <c r="AH412"/>
  <c r="CS315" i="15" s="1"/>
  <c r="Z412" i="2"/>
  <c r="R412"/>
  <c r="J412"/>
  <c r="CM315" i="15" s="1"/>
  <c r="AP411" i="2"/>
  <c r="CY314" i="15" s="1"/>
  <c r="BF411" i="2"/>
  <c r="AH411"/>
  <c r="CS314" i="15" s="1"/>
  <c r="Z411" i="2"/>
  <c r="R411"/>
  <c r="J411"/>
  <c r="CM314" i="15" s="1"/>
  <c r="AP410" i="2"/>
  <c r="CY313" i="15" s="1"/>
  <c r="BF410" i="2"/>
  <c r="AH410"/>
  <c r="CS313" i="15" s="1"/>
  <c r="Z410" i="2"/>
  <c r="R410"/>
  <c r="J410"/>
  <c r="CM313" i="15" s="1"/>
  <c r="AP409" i="2"/>
  <c r="CY312" i="15" s="1"/>
  <c r="BF409" i="2"/>
  <c r="AH409"/>
  <c r="CS312" i="15" s="1"/>
  <c r="Z409" i="2"/>
  <c r="R409"/>
  <c r="J409"/>
  <c r="CM312" i="15" s="1"/>
  <c r="AP408" i="2"/>
  <c r="CY311" i="15" s="1"/>
  <c r="BF408" i="2"/>
  <c r="AH408"/>
  <c r="CS311" i="15" s="1"/>
  <c r="Z408" i="2"/>
  <c r="R408"/>
  <c r="J408"/>
  <c r="CM311" i="15" s="1"/>
  <c r="AP407" i="2"/>
  <c r="CY310" i="15" s="1"/>
  <c r="BF407" i="2"/>
  <c r="AH407"/>
  <c r="CS310" i="15" s="1"/>
  <c r="Z407" i="2"/>
  <c r="R407"/>
  <c r="J407"/>
  <c r="CM310" i="15" s="1"/>
  <c r="AP406" i="2"/>
  <c r="CY309" i="15" s="1"/>
  <c r="BF406" i="2"/>
  <c r="AH406"/>
  <c r="CS309" i="15" s="1"/>
  <c r="Z406" i="2"/>
  <c r="R406"/>
  <c r="J406"/>
  <c r="CM309" i="15" s="1"/>
  <c r="AP405" i="2"/>
  <c r="CY308" i="15" s="1"/>
  <c r="BF405" i="2"/>
  <c r="AH405"/>
  <c r="CS308" i="15" s="1"/>
  <c r="Z405" i="2"/>
  <c r="R405"/>
  <c r="J405"/>
  <c r="CM308" i="15" s="1"/>
  <c r="AP404" i="2"/>
  <c r="BF404"/>
  <c r="AH404"/>
  <c r="CS307" i="15" s="1"/>
  <c r="Z404" i="2"/>
  <c r="R404"/>
  <c r="J404"/>
  <c r="CM307" i="15" s="1"/>
  <c r="AP403" i="2"/>
  <c r="CY306" i="15" s="1"/>
  <c r="BF403" i="2"/>
  <c r="AH403"/>
  <c r="CS306" i="15" s="1"/>
  <c r="Z403" i="2"/>
  <c r="R403"/>
  <c r="J403"/>
  <c r="CM306" i="15" s="1"/>
  <c r="AP402" i="2"/>
  <c r="CY305" i="15" s="1"/>
  <c r="BF402" i="2"/>
  <c r="AH402"/>
  <c r="CS305" i="15" s="1"/>
  <c r="Z402" i="2"/>
  <c r="R402"/>
  <c r="J402"/>
  <c r="CM305" i="15" s="1"/>
  <c r="AP401" i="2"/>
  <c r="BF401"/>
  <c r="AH401"/>
  <c r="CS304" i="15" s="1"/>
  <c r="Z401" i="2"/>
  <c r="R401"/>
  <c r="J401"/>
  <c r="CM304" i="15" s="1"/>
  <c r="AP400" i="2"/>
  <c r="CY303" i="15" s="1"/>
  <c r="BF400" i="2"/>
  <c r="AH400"/>
  <c r="CS303" i="15" s="1"/>
  <c r="Z400" i="2"/>
  <c r="R400"/>
  <c r="J400"/>
  <c r="CM303" i="15" s="1"/>
  <c r="AP399" i="2"/>
  <c r="CS399" s="1"/>
  <c r="BF399"/>
  <c r="AH399"/>
  <c r="Z399"/>
  <c r="Z430" s="1"/>
  <c r="R399"/>
  <c r="R430" s="1"/>
  <c r="J399"/>
  <c r="AO391"/>
  <c r="AN391"/>
  <c r="AM391"/>
  <c r="AL391"/>
  <c r="AJ391"/>
  <c r="AI391"/>
  <c r="BE391"/>
  <c r="BD391"/>
  <c r="BC391"/>
  <c r="BB391"/>
  <c r="BA391"/>
  <c r="AZ391"/>
  <c r="AY391"/>
  <c r="Y391"/>
  <c r="X391"/>
  <c r="W391"/>
  <c r="V391"/>
  <c r="U391"/>
  <c r="T391"/>
  <c r="S391"/>
  <c r="Q391"/>
  <c r="P391"/>
  <c r="O391"/>
  <c r="N391"/>
  <c r="M391"/>
  <c r="L391"/>
  <c r="K391"/>
  <c r="I391"/>
  <c r="H391"/>
  <c r="G391"/>
  <c r="F391"/>
  <c r="E391"/>
  <c r="D391"/>
  <c r="C391"/>
  <c r="AG391"/>
  <c r="AF391"/>
  <c r="AE391"/>
  <c r="AD391"/>
  <c r="AC391"/>
  <c r="AB391"/>
  <c r="AA391"/>
  <c r="J390"/>
  <c r="AP389"/>
  <c r="CY301" i="15" s="1"/>
  <c r="BF389" i="2"/>
  <c r="AX389"/>
  <c r="AH389"/>
  <c r="CS301" i="15" s="1"/>
  <c r="Z389" i="2"/>
  <c r="R389"/>
  <c r="J389"/>
  <c r="CM301" i="15" s="1"/>
  <c r="AP388" i="2"/>
  <c r="CY300" i="15" s="1"/>
  <c r="BF388" i="2"/>
  <c r="AX388"/>
  <c r="AH388"/>
  <c r="CS300" i="15" s="1"/>
  <c r="Z388" i="2"/>
  <c r="R388"/>
  <c r="J388"/>
  <c r="CM300" i="15" s="1"/>
  <c r="AP387" i="2"/>
  <c r="CY299" i="15" s="1"/>
  <c r="BF387" i="2"/>
  <c r="AX387"/>
  <c r="AH387"/>
  <c r="CS299" i="15" s="1"/>
  <c r="Z387" i="2"/>
  <c r="R387"/>
  <c r="J387"/>
  <c r="CM299" i="15" s="1"/>
  <c r="AP386" i="2"/>
  <c r="CY298" i="15" s="1"/>
  <c r="BF386" i="2"/>
  <c r="AX386"/>
  <c r="AH386"/>
  <c r="CS298" i="15" s="1"/>
  <c r="Z386" i="2"/>
  <c r="R386"/>
  <c r="J386"/>
  <c r="CM298" i="15" s="1"/>
  <c r="AP385" i="2"/>
  <c r="CY297" i="15" s="1"/>
  <c r="BF385" i="2"/>
  <c r="AX385"/>
  <c r="AH385"/>
  <c r="CS297" i="15" s="1"/>
  <c r="Z385" i="2"/>
  <c r="R385"/>
  <c r="J385"/>
  <c r="CM297" i="15" s="1"/>
  <c r="AP384" i="2"/>
  <c r="CY296" i="15" s="1"/>
  <c r="BF384" i="2"/>
  <c r="AX384"/>
  <c r="AH384"/>
  <c r="CS296" i="15" s="1"/>
  <c r="Z384" i="2"/>
  <c r="R384"/>
  <c r="J384"/>
  <c r="CM296" i="15" s="1"/>
  <c r="AP383" i="2"/>
  <c r="CY295" i="15" s="1"/>
  <c r="BF383" i="2"/>
  <c r="AX383"/>
  <c r="AH383"/>
  <c r="CS295" i="15" s="1"/>
  <c r="Z383" i="2"/>
  <c r="R383"/>
  <c r="J383"/>
  <c r="CM295" i="15" s="1"/>
  <c r="AP382" i="2"/>
  <c r="CY294" i="15" s="1"/>
  <c r="BF382" i="2"/>
  <c r="AX382"/>
  <c r="AH382"/>
  <c r="CS294" i="15" s="1"/>
  <c r="Z382" i="2"/>
  <c r="R382"/>
  <c r="J382"/>
  <c r="CM294" i="15" s="1"/>
  <c r="AP381" i="2"/>
  <c r="CY293" i="15" s="1"/>
  <c r="BF381" i="2"/>
  <c r="AX381"/>
  <c r="AH381"/>
  <c r="CS293" i="15" s="1"/>
  <c r="Z381" i="2"/>
  <c r="R381"/>
  <c r="J381"/>
  <c r="CM293" i="15" s="1"/>
  <c r="AP380" i="2"/>
  <c r="CY292" i="15" s="1"/>
  <c r="BF380" i="2"/>
  <c r="AX380"/>
  <c r="AH380"/>
  <c r="CS292" i="15" s="1"/>
  <c r="Z380" i="2"/>
  <c r="R380"/>
  <c r="J380"/>
  <c r="CM292" i="15" s="1"/>
  <c r="AP379" i="2"/>
  <c r="CY291" i="15" s="1"/>
  <c r="BF379" i="2"/>
  <c r="AX379"/>
  <c r="AH379"/>
  <c r="CS291" i="15" s="1"/>
  <c r="Z379" i="2"/>
  <c r="R379"/>
  <c r="J379"/>
  <c r="CM291" i="15" s="1"/>
  <c r="AP378" i="2"/>
  <c r="CY290" i="15" s="1"/>
  <c r="BF378" i="2"/>
  <c r="AX378"/>
  <c r="AH378"/>
  <c r="CS290" i="15" s="1"/>
  <c r="Z378" i="2"/>
  <c r="R378"/>
  <c r="J378"/>
  <c r="CM290" i="15" s="1"/>
  <c r="AP377" i="2"/>
  <c r="CY289" i="15" s="1"/>
  <c r="BF377" i="2"/>
  <c r="AX377"/>
  <c r="AH377"/>
  <c r="CS289" i="15" s="1"/>
  <c r="Z377" i="2"/>
  <c r="R377"/>
  <c r="J377"/>
  <c r="CM289" i="15" s="1"/>
  <c r="AP376" i="2"/>
  <c r="CY288" i="15" s="1"/>
  <c r="BF376" i="2"/>
  <c r="AX376"/>
  <c r="AH376"/>
  <c r="CS288" i="15" s="1"/>
  <c r="Z376" i="2"/>
  <c r="R376"/>
  <c r="J376"/>
  <c r="CM288" i="15" s="1"/>
  <c r="AP375" i="2"/>
  <c r="CY287" i="15" s="1"/>
  <c r="BF375" i="2"/>
  <c r="AX375"/>
  <c r="AH375"/>
  <c r="CS287" i="15" s="1"/>
  <c r="Z375" i="2"/>
  <c r="R375"/>
  <c r="J375"/>
  <c r="CM287" i="15" s="1"/>
  <c r="AP374" i="2"/>
  <c r="CY286" i="15" s="1"/>
  <c r="BF374" i="2"/>
  <c r="AX374"/>
  <c r="AH374"/>
  <c r="CS286" i="15" s="1"/>
  <c r="Z374" i="2"/>
  <c r="R374"/>
  <c r="J374"/>
  <c r="CM286" i="15" s="1"/>
  <c r="AP373" i="2"/>
  <c r="CY285" i="15" s="1"/>
  <c r="BF373" i="2"/>
  <c r="AX373"/>
  <c r="AH373"/>
  <c r="CS285" i="15" s="1"/>
  <c r="Z373" i="2"/>
  <c r="R373"/>
  <c r="J373"/>
  <c r="CM285" i="15" s="1"/>
  <c r="AP372" i="2"/>
  <c r="CY284" i="15" s="1"/>
  <c r="BF372" i="2"/>
  <c r="AH372"/>
  <c r="CS284" i="15" s="1"/>
  <c r="Z372" i="2"/>
  <c r="R372"/>
  <c r="J372"/>
  <c r="CM284" i="15" s="1"/>
  <c r="AP371" i="2"/>
  <c r="CY283" i="15" s="1"/>
  <c r="BF371" i="2"/>
  <c r="AH371"/>
  <c r="CS283" i="15" s="1"/>
  <c r="Z371" i="2"/>
  <c r="R371"/>
  <c r="J371"/>
  <c r="CM283" i="15" s="1"/>
  <c r="AP370" i="2"/>
  <c r="CY282" i="15" s="1"/>
  <c r="BF370" i="2"/>
  <c r="AH370"/>
  <c r="CS282" i="15" s="1"/>
  <c r="Z370" i="2"/>
  <c r="R370"/>
  <c r="J370"/>
  <c r="CM282" i="15" s="1"/>
  <c r="AP369" i="2"/>
  <c r="CY281" i="15" s="1"/>
  <c r="BF369" i="2"/>
  <c r="AH369"/>
  <c r="CS281" i="15" s="1"/>
  <c r="Z369" i="2"/>
  <c r="R369"/>
  <c r="J369"/>
  <c r="CM281" i="15" s="1"/>
  <c r="AP368" i="2"/>
  <c r="CY280" i="15" s="1"/>
  <c r="BF368" i="2"/>
  <c r="AH368"/>
  <c r="CS280" i="15" s="1"/>
  <c r="Z368" i="2"/>
  <c r="R368"/>
  <c r="J368"/>
  <c r="CM280" i="15" s="1"/>
  <c r="AP367" i="2"/>
  <c r="CY279" i="15" s="1"/>
  <c r="BF367" i="2"/>
  <c r="AH367"/>
  <c r="CS279" i="15" s="1"/>
  <c r="Z367" i="2"/>
  <c r="R367"/>
  <c r="J367"/>
  <c r="CM279" i="15" s="1"/>
  <c r="AP366" i="2"/>
  <c r="CY278" i="15" s="1"/>
  <c r="BF366" i="2"/>
  <c r="AH366"/>
  <c r="CS278" i="15" s="1"/>
  <c r="Z366" i="2"/>
  <c r="R366"/>
  <c r="J366"/>
  <c r="CM278" i="15" s="1"/>
  <c r="AP365" i="2"/>
  <c r="CY277" i="15" s="1"/>
  <c r="BF365" i="2"/>
  <c r="AH365"/>
  <c r="CS277" i="15" s="1"/>
  <c r="Z365" i="2"/>
  <c r="R365"/>
  <c r="J365"/>
  <c r="CM277" i="15" s="1"/>
  <c r="AP364" i="2"/>
  <c r="CY276" i="15" s="1"/>
  <c r="BF364" i="2"/>
  <c r="AH364"/>
  <c r="CS276" i="15" s="1"/>
  <c r="Z364" i="2"/>
  <c r="R364"/>
  <c r="J364"/>
  <c r="CM276" i="15" s="1"/>
  <c r="CY275"/>
  <c r="BF363" i="2"/>
  <c r="AH363"/>
  <c r="CS275" i="15" s="1"/>
  <c r="Z363" i="2"/>
  <c r="R363"/>
  <c r="J363"/>
  <c r="CM275" i="15" s="1"/>
  <c r="AP362" i="2"/>
  <c r="CY274" i="15" s="1"/>
  <c r="BF362" i="2"/>
  <c r="AH362"/>
  <c r="CS274" i="15" s="1"/>
  <c r="Z362" i="2"/>
  <c r="R362"/>
  <c r="J362"/>
  <c r="CM274" i="15" s="1"/>
  <c r="AP361" i="2"/>
  <c r="CY273" i="15" s="1"/>
  <c r="BF361" i="2"/>
  <c r="AH361"/>
  <c r="CS273" i="15" s="1"/>
  <c r="Z361" i="2"/>
  <c r="R361"/>
  <c r="J361"/>
  <c r="CM273" i="15" s="1"/>
  <c r="AP360" i="2"/>
  <c r="BF360"/>
  <c r="AH360"/>
  <c r="Z360"/>
  <c r="Z391" s="1"/>
  <c r="R360"/>
  <c r="J360"/>
  <c r="AO352"/>
  <c r="AM352"/>
  <c r="AK352"/>
  <c r="AI352"/>
  <c r="BE352"/>
  <c r="BD352"/>
  <c r="BC352"/>
  <c r="BB352"/>
  <c r="BA352"/>
  <c r="AZ352"/>
  <c r="AY352"/>
  <c r="Y352"/>
  <c r="X352"/>
  <c r="W352"/>
  <c r="V352"/>
  <c r="U352"/>
  <c r="T352"/>
  <c r="S352"/>
  <c r="Q352"/>
  <c r="P352"/>
  <c r="O352"/>
  <c r="N352"/>
  <c r="M352"/>
  <c r="L352"/>
  <c r="K352"/>
  <c r="I352"/>
  <c r="H352"/>
  <c r="G352"/>
  <c r="F352"/>
  <c r="X94" i="6" s="1"/>
  <c r="E352" i="2"/>
  <c r="D352"/>
  <c r="C352"/>
  <c r="AG352"/>
  <c r="AF352"/>
  <c r="I35" i="3" s="1"/>
  <c r="D10" i="16" s="1"/>
  <c r="AE352" i="2"/>
  <c r="AD352"/>
  <c r="Y76" i="6" s="1"/>
  <c r="AE94" s="1"/>
  <c r="AC352" i="2"/>
  <c r="AB352"/>
  <c r="AA352"/>
  <c r="J351"/>
  <c r="AP350"/>
  <c r="CY271" i="15" s="1"/>
  <c r="BF350" i="2"/>
  <c r="AX350"/>
  <c r="AH350"/>
  <c r="CS271" i="15" s="1"/>
  <c r="Z350" i="2"/>
  <c r="R350"/>
  <c r="J350"/>
  <c r="CM271" i="15" s="1"/>
  <c r="AP349" i="2"/>
  <c r="CY270" i="15" s="1"/>
  <c r="BF349" i="2"/>
  <c r="AX349"/>
  <c r="AH349"/>
  <c r="CS270" i="15" s="1"/>
  <c r="Z349" i="2"/>
  <c r="R349"/>
  <c r="J349"/>
  <c r="CM270" i="15" s="1"/>
  <c r="AP348" i="2"/>
  <c r="CY269" i="15" s="1"/>
  <c r="BF348" i="2"/>
  <c r="AX348"/>
  <c r="AH348"/>
  <c r="CS269" i="15" s="1"/>
  <c r="Z348" i="2"/>
  <c r="R348"/>
  <c r="J348"/>
  <c r="CM269" i="15" s="1"/>
  <c r="AP347" i="2"/>
  <c r="CY268" i="15" s="1"/>
  <c r="BF347" i="2"/>
  <c r="AX347"/>
  <c r="AH347"/>
  <c r="CS268" i="15" s="1"/>
  <c r="Z347" i="2"/>
  <c r="R347"/>
  <c r="J347"/>
  <c r="CM268" i="15" s="1"/>
  <c r="AP346" i="2"/>
  <c r="CY267" i="15" s="1"/>
  <c r="BF346" i="2"/>
  <c r="AX346"/>
  <c r="AH346"/>
  <c r="CS267" i="15" s="1"/>
  <c r="Z346" i="2"/>
  <c r="R346"/>
  <c r="J346"/>
  <c r="CM267" i="15" s="1"/>
  <c r="AP345" i="2"/>
  <c r="CY266" i="15" s="1"/>
  <c r="BF345" i="2"/>
  <c r="AX345"/>
  <c r="AH345"/>
  <c r="CS266" i="15" s="1"/>
  <c r="Z345" i="2"/>
  <c r="R345"/>
  <c r="J345"/>
  <c r="CM266" i="15" s="1"/>
  <c r="AP344" i="2"/>
  <c r="CY265" i="15" s="1"/>
  <c r="BF344" i="2"/>
  <c r="AX344"/>
  <c r="AH344"/>
  <c r="CS265" i="15" s="1"/>
  <c r="Z344" i="2"/>
  <c r="R344"/>
  <c r="J344"/>
  <c r="CM265" i="15" s="1"/>
  <c r="AP343" i="2"/>
  <c r="CY264" i="15" s="1"/>
  <c r="BF343" i="2"/>
  <c r="AX343"/>
  <c r="AH343"/>
  <c r="CS264" i="15" s="1"/>
  <c r="Z343" i="2"/>
  <c r="R343"/>
  <c r="J343"/>
  <c r="CM264" i="15" s="1"/>
  <c r="AP342" i="2"/>
  <c r="CY263" i="15" s="1"/>
  <c r="BF342" i="2"/>
  <c r="AX342"/>
  <c r="AH342"/>
  <c r="CS263" i="15" s="1"/>
  <c r="Z342" i="2"/>
  <c r="R342"/>
  <c r="J342"/>
  <c r="CM263" i="15" s="1"/>
  <c r="AP341" i="2"/>
  <c r="CY262" i="15" s="1"/>
  <c r="BF341" i="2"/>
  <c r="AX341"/>
  <c r="AH341"/>
  <c r="CS262" i="15" s="1"/>
  <c r="Z341" i="2"/>
  <c r="R341"/>
  <c r="J341"/>
  <c r="CM262" i="15" s="1"/>
  <c r="AP340" i="2"/>
  <c r="CY261" i="15" s="1"/>
  <c r="BF340" i="2"/>
  <c r="AX340"/>
  <c r="AH340"/>
  <c r="CS261" i="15" s="1"/>
  <c r="Z340" i="2"/>
  <c r="R340"/>
  <c r="J340"/>
  <c r="CM261" i="15" s="1"/>
  <c r="AP339" i="2"/>
  <c r="CY260" i="15" s="1"/>
  <c r="BF339" i="2"/>
  <c r="AX339"/>
  <c r="AH339"/>
  <c r="CS260" i="15" s="1"/>
  <c r="Z339" i="2"/>
  <c r="R339"/>
  <c r="J339"/>
  <c r="CM260" i="15" s="1"/>
  <c r="AP338" i="2"/>
  <c r="CY259" i="15" s="1"/>
  <c r="BF338" i="2"/>
  <c r="AX338"/>
  <c r="AH338"/>
  <c r="CS259" i="15" s="1"/>
  <c r="Z338" i="2"/>
  <c r="R338"/>
  <c r="J338"/>
  <c r="CM259" i="15" s="1"/>
  <c r="AP337" i="2"/>
  <c r="CY258" i="15" s="1"/>
  <c r="BF337" i="2"/>
  <c r="AX337"/>
  <c r="AH337"/>
  <c r="CS258" i="15" s="1"/>
  <c r="Z337" i="2"/>
  <c r="R337"/>
  <c r="J337"/>
  <c r="CM258" i="15" s="1"/>
  <c r="AP336" i="2"/>
  <c r="CY257" i="15" s="1"/>
  <c r="BF336" i="2"/>
  <c r="AX336"/>
  <c r="AH336"/>
  <c r="CS257" i="15" s="1"/>
  <c r="Z336" i="2"/>
  <c r="R336"/>
  <c r="J336"/>
  <c r="CM257" i="15" s="1"/>
  <c r="AP335" i="2"/>
  <c r="CY256" i="15" s="1"/>
  <c r="BF335" i="2"/>
  <c r="AX335"/>
  <c r="AH335"/>
  <c r="CS256" i="15" s="1"/>
  <c r="Z335" i="2"/>
  <c r="R335"/>
  <c r="J335"/>
  <c r="CM256" i="15" s="1"/>
  <c r="AP334" i="2"/>
  <c r="CY255" i="15" s="1"/>
  <c r="BF334" i="2"/>
  <c r="AX334"/>
  <c r="AH334"/>
  <c r="CS255" i="15" s="1"/>
  <c r="Z334" i="2"/>
  <c r="R334"/>
  <c r="J334"/>
  <c r="CM255" i="15" s="1"/>
  <c r="AP333" i="2"/>
  <c r="CY254" i="15" s="1"/>
  <c r="BF333" i="2"/>
  <c r="AH333"/>
  <c r="CS254" i="15" s="1"/>
  <c r="Z333" i="2"/>
  <c r="R333"/>
  <c r="J333"/>
  <c r="CM254" i="15" s="1"/>
  <c r="AP332" i="2"/>
  <c r="CY253" i="15" s="1"/>
  <c r="BF332" i="2"/>
  <c r="AH332"/>
  <c r="CS253" i="15" s="1"/>
  <c r="Z332" i="2"/>
  <c r="R332"/>
  <c r="J332"/>
  <c r="CM253" i="15" s="1"/>
  <c r="AP331" i="2"/>
  <c r="CY252" i="15" s="1"/>
  <c r="BF331" i="2"/>
  <c r="AH331"/>
  <c r="CS252" i="15" s="1"/>
  <c r="Z331" i="2"/>
  <c r="R331"/>
  <c r="J331"/>
  <c r="CM252" i="15" s="1"/>
  <c r="AP330" i="2"/>
  <c r="CY251" i="15" s="1"/>
  <c r="BF330" i="2"/>
  <c r="AH330"/>
  <c r="CS251" i="15" s="1"/>
  <c r="Z330" i="2"/>
  <c r="R330"/>
  <c r="J330"/>
  <c r="CM251" i="15" s="1"/>
  <c r="AP329" i="2"/>
  <c r="BF329"/>
  <c r="AH329"/>
  <c r="CS250" i="15" s="1"/>
  <c r="Z329" i="2"/>
  <c r="R329"/>
  <c r="J329"/>
  <c r="CM250" i="15" s="1"/>
  <c r="AP328" i="2"/>
  <c r="CY249" i="15" s="1"/>
  <c r="BF328" i="2"/>
  <c r="AH328"/>
  <c r="CS249" i="15" s="1"/>
  <c r="Z328" i="2"/>
  <c r="R328"/>
  <c r="J328"/>
  <c r="CM249" i="15" s="1"/>
  <c r="CY248"/>
  <c r="BF327" i="2"/>
  <c r="AH327"/>
  <c r="CS248" i="15" s="1"/>
  <c r="Z327" i="2"/>
  <c r="R327"/>
  <c r="J327"/>
  <c r="CM248" i="15" s="1"/>
  <c r="CY247"/>
  <c r="BF326" i="2"/>
  <c r="AH326"/>
  <c r="CS247" i="15" s="1"/>
  <c r="Z326" i="2"/>
  <c r="R326"/>
  <c r="J326"/>
  <c r="CM247" i="15" s="1"/>
  <c r="AP325" i="2"/>
  <c r="BF325"/>
  <c r="AH325"/>
  <c r="CS246" i="15" s="1"/>
  <c r="Z325" i="2"/>
  <c r="R325"/>
  <c r="J325"/>
  <c r="CM246" i="15" s="1"/>
  <c r="AP324" i="2"/>
  <c r="CY245" i="15" s="1"/>
  <c r="BF324" i="2"/>
  <c r="AH324"/>
  <c r="CS245" i="15" s="1"/>
  <c r="Z324" i="2"/>
  <c r="R324"/>
  <c r="J324"/>
  <c r="CM245" i="15" s="1"/>
  <c r="AP323" i="2"/>
  <c r="CY244" i="15" s="1"/>
  <c r="BF323" i="2"/>
  <c r="AH323"/>
  <c r="CS244" i="15" s="1"/>
  <c r="Z323" i="2"/>
  <c r="R323"/>
  <c r="J323"/>
  <c r="CM244" i="15" s="1"/>
  <c r="AP322" i="2"/>
  <c r="CY243" i="15" s="1"/>
  <c r="BF322" i="2"/>
  <c r="AH322"/>
  <c r="CS243" i="15" s="1"/>
  <c r="Z322" i="2"/>
  <c r="R322"/>
  <c r="J322"/>
  <c r="CM243" i="15" s="1"/>
  <c r="BF321" i="2"/>
  <c r="AH321"/>
  <c r="Z321"/>
  <c r="Z352" s="1"/>
  <c r="R321"/>
  <c r="R352" s="1"/>
  <c r="J321"/>
  <c r="AO313"/>
  <c r="AN313"/>
  <c r="AM313"/>
  <c r="AL313"/>
  <c r="AK313"/>
  <c r="AJ313"/>
  <c r="AI313"/>
  <c r="BE313"/>
  <c r="BD313"/>
  <c r="BC313"/>
  <c r="BB313"/>
  <c r="BA313"/>
  <c r="AZ313"/>
  <c r="AY313"/>
  <c r="Y313"/>
  <c r="X313"/>
  <c r="W313"/>
  <c r="V313"/>
  <c r="U313"/>
  <c r="T313"/>
  <c r="S313"/>
  <c r="Q313"/>
  <c r="P313"/>
  <c r="O313"/>
  <c r="N313"/>
  <c r="M313"/>
  <c r="L313"/>
  <c r="K313"/>
  <c r="I313"/>
  <c r="H313"/>
  <c r="G313"/>
  <c r="F313"/>
  <c r="X76" i="6" s="1"/>
  <c r="AD94" s="1"/>
  <c r="E313" i="2"/>
  <c r="D313"/>
  <c r="C313"/>
  <c r="AG313"/>
  <c r="AF313"/>
  <c r="AE313"/>
  <c r="AD313"/>
  <c r="Y94" i="6" s="1"/>
  <c r="AC313" i="2"/>
  <c r="AB313"/>
  <c r="AA313"/>
  <c r="J312"/>
  <c r="AP311"/>
  <c r="CY241" i="15" s="1"/>
  <c r="BF311" i="2"/>
  <c r="AX311"/>
  <c r="AH311"/>
  <c r="CS241" i="15" s="1"/>
  <c r="Z311" i="2"/>
  <c r="R311"/>
  <c r="J311"/>
  <c r="CM241" i="15" s="1"/>
  <c r="AP310" i="2"/>
  <c r="CY240" i="15" s="1"/>
  <c r="BF310" i="2"/>
  <c r="AX310"/>
  <c r="AH310"/>
  <c r="CS240" i="15" s="1"/>
  <c r="Z310" i="2"/>
  <c r="R310"/>
  <c r="J310"/>
  <c r="CM240" i="15" s="1"/>
  <c r="AP309" i="2"/>
  <c r="CY239" i="15" s="1"/>
  <c r="BF309" i="2"/>
  <c r="AX309"/>
  <c r="AH309"/>
  <c r="CS239" i="15" s="1"/>
  <c r="Z309" i="2"/>
  <c r="R309"/>
  <c r="J309"/>
  <c r="CM239" i="15" s="1"/>
  <c r="AP308" i="2"/>
  <c r="CY238" i="15" s="1"/>
  <c r="BF308" i="2"/>
  <c r="AX308"/>
  <c r="AH308"/>
  <c r="CS238" i="15" s="1"/>
  <c r="Z308" i="2"/>
  <c r="R308"/>
  <c r="J308"/>
  <c r="CM238" i="15" s="1"/>
  <c r="AP307" i="2"/>
  <c r="CY237" i="15" s="1"/>
  <c r="BF307" i="2"/>
  <c r="AX307"/>
  <c r="AH307"/>
  <c r="CS237" i="15" s="1"/>
  <c r="Z307" i="2"/>
  <c r="R307"/>
  <c r="J307"/>
  <c r="CM237" i="15" s="1"/>
  <c r="AP306" i="2"/>
  <c r="CY236" i="15" s="1"/>
  <c r="BF306" i="2"/>
  <c r="AX306"/>
  <c r="AH306"/>
  <c r="CS236" i="15" s="1"/>
  <c r="Z306" i="2"/>
  <c r="R306"/>
  <c r="J306"/>
  <c r="CM236" i="15" s="1"/>
  <c r="AP305" i="2"/>
  <c r="CY235" i="15" s="1"/>
  <c r="BF305" i="2"/>
  <c r="AX305"/>
  <c r="AH305"/>
  <c r="CS235" i="15" s="1"/>
  <c r="Z305" i="2"/>
  <c r="R305"/>
  <c r="J305"/>
  <c r="CM235" i="15" s="1"/>
  <c r="AP304" i="2"/>
  <c r="CY234" i="15" s="1"/>
  <c r="BF304" i="2"/>
  <c r="AX304"/>
  <c r="AH304"/>
  <c r="CS234" i="15" s="1"/>
  <c r="Z304" i="2"/>
  <c r="R304"/>
  <c r="J304"/>
  <c r="CM234" i="15" s="1"/>
  <c r="AP303" i="2"/>
  <c r="CY233" i="15" s="1"/>
  <c r="BF303" i="2"/>
  <c r="AX303"/>
  <c r="AH303"/>
  <c r="CS233" i="15" s="1"/>
  <c r="Z303" i="2"/>
  <c r="R303"/>
  <c r="J303"/>
  <c r="CM233" i="15" s="1"/>
  <c r="AP302" i="2"/>
  <c r="CY232" i="15" s="1"/>
  <c r="BF302" i="2"/>
  <c r="AX302"/>
  <c r="AH302"/>
  <c r="CS232" i="15" s="1"/>
  <c r="Z302" i="2"/>
  <c r="R302"/>
  <c r="J302"/>
  <c r="CM232" i="15" s="1"/>
  <c r="AP301" i="2"/>
  <c r="CY231" i="15" s="1"/>
  <c r="BF301" i="2"/>
  <c r="AX301"/>
  <c r="AH301"/>
  <c r="CS231" i="15" s="1"/>
  <c r="Z301" i="2"/>
  <c r="R301"/>
  <c r="J301"/>
  <c r="CM231" i="15" s="1"/>
  <c r="AP300" i="2"/>
  <c r="CY230" i="15" s="1"/>
  <c r="BF300" i="2"/>
  <c r="AX300"/>
  <c r="AH300"/>
  <c r="CS230" i="15" s="1"/>
  <c r="Z300" i="2"/>
  <c r="R300"/>
  <c r="J300"/>
  <c r="CM230" i="15" s="1"/>
  <c r="AP299" i="2"/>
  <c r="CY229" i="15" s="1"/>
  <c r="BF299" i="2"/>
  <c r="AX299"/>
  <c r="AH299"/>
  <c r="CS229" i="15" s="1"/>
  <c r="Z299" i="2"/>
  <c r="R299"/>
  <c r="J299"/>
  <c r="CM229" i="15" s="1"/>
  <c r="AP298" i="2"/>
  <c r="CY228" i="15" s="1"/>
  <c r="BF298" i="2"/>
  <c r="AX298"/>
  <c r="AH298"/>
  <c r="CS228" i="15" s="1"/>
  <c r="Z298" i="2"/>
  <c r="R298"/>
  <c r="J298"/>
  <c r="CM228" i="15" s="1"/>
  <c r="AP297" i="2"/>
  <c r="CY227" i="15" s="1"/>
  <c r="BF297" i="2"/>
  <c r="AH297"/>
  <c r="CS227" i="15" s="1"/>
  <c r="Z297" i="2"/>
  <c r="R297"/>
  <c r="J297"/>
  <c r="CM227" i="15" s="1"/>
  <c r="AP296" i="2"/>
  <c r="CY226" i="15" s="1"/>
  <c r="BF296" i="2"/>
  <c r="AH296"/>
  <c r="CS226" i="15" s="1"/>
  <c r="Z296" i="2"/>
  <c r="R296"/>
  <c r="J296"/>
  <c r="CM226" i="15" s="1"/>
  <c r="AP295" i="2"/>
  <c r="CY225" i="15" s="1"/>
  <c r="BF295" i="2"/>
  <c r="AH295"/>
  <c r="CS225" i="15" s="1"/>
  <c r="Z295" i="2"/>
  <c r="R295"/>
  <c r="J295"/>
  <c r="CM225" i="15" s="1"/>
  <c r="AP294" i="2"/>
  <c r="CY224" i="15" s="1"/>
  <c r="BF294" i="2"/>
  <c r="AH294"/>
  <c r="CS224" i="15" s="1"/>
  <c r="Z294" i="2"/>
  <c r="R294"/>
  <c r="J294"/>
  <c r="CM224" i="15" s="1"/>
  <c r="AP293" i="2"/>
  <c r="CY223" i="15" s="1"/>
  <c r="BF293" i="2"/>
  <c r="AH293"/>
  <c r="CS223" i="15" s="1"/>
  <c r="Z293" i="2"/>
  <c r="R293"/>
  <c r="J293"/>
  <c r="CM223" i="15" s="1"/>
  <c r="AP292" i="2"/>
  <c r="CY222" i="15" s="1"/>
  <c r="BF292" i="2"/>
  <c r="AH292"/>
  <c r="CS222" i="15" s="1"/>
  <c r="Z292" i="2"/>
  <c r="R292"/>
  <c r="J292"/>
  <c r="CM222" i="15" s="1"/>
  <c r="AP291" i="2"/>
  <c r="CY221" i="15" s="1"/>
  <c r="BF291" i="2"/>
  <c r="AH291"/>
  <c r="CS221" i="15" s="1"/>
  <c r="Z291" i="2"/>
  <c r="R291"/>
  <c r="J291"/>
  <c r="CM221" i="15" s="1"/>
  <c r="AP290" i="2"/>
  <c r="CY220" i="15" s="1"/>
  <c r="BF290" i="2"/>
  <c r="AH290"/>
  <c r="CS220" i="15" s="1"/>
  <c r="Z290" i="2"/>
  <c r="R290"/>
  <c r="J290"/>
  <c r="CM220" i="15" s="1"/>
  <c r="AP289" i="2"/>
  <c r="CY219" i="15" s="1"/>
  <c r="BF289" i="2"/>
  <c r="AH289"/>
  <c r="CS219" i="15" s="1"/>
  <c r="Z289" i="2"/>
  <c r="R289"/>
  <c r="J289"/>
  <c r="CM219" i="15" s="1"/>
  <c r="AP288" i="2"/>
  <c r="CY218" i="15" s="1"/>
  <c r="BF288" i="2"/>
  <c r="AH288"/>
  <c r="CS218" i="15" s="1"/>
  <c r="Z288" i="2"/>
  <c r="R288"/>
  <c r="J288"/>
  <c r="CM218" i="15" s="1"/>
  <c r="AP287" i="2"/>
  <c r="CY217" i="15" s="1"/>
  <c r="BF287" i="2"/>
  <c r="AH287"/>
  <c r="CS217" i="15" s="1"/>
  <c r="Z287" i="2"/>
  <c r="R287"/>
  <c r="J287"/>
  <c r="CM217" i="15" s="1"/>
  <c r="AP286" i="2"/>
  <c r="CY216" i="15" s="1"/>
  <c r="BF286" i="2"/>
  <c r="AH286"/>
  <c r="CS216" i="15" s="1"/>
  <c r="Z286" i="2"/>
  <c r="R286"/>
  <c r="J286"/>
  <c r="CM216" i="15" s="1"/>
  <c r="AP285" i="2"/>
  <c r="CY215" i="15" s="1"/>
  <c r="BF285" i="2"/>
  <c r="AH285"/>
  <c r="CS215" i="15" s="1"/>
  <c r="Z285" i="2"/>
  <c r="R285"/>
  <c r="J285"/>
  <c r="CM215" i="15" s="1"/>
  <c r="AP284" i="2"/>
  <c r="CY214" i="15" s="1"/>
  <c r="BF284" i="2"/>
  <c r="AH284"/>
  <c r="CS214" i="15" s="1"/>
  <c r="Z284" i="2"/>
  <c r="R284"/>
  <c r="J284"/>
  <c r="CM214" i="15" s="1"/>
  <c r="AP283" i="2"/>
  <c r="CY213" i="15" s="1"/>
  <c r="BF283" i="2"/>
  <c r="AH283"/>
  <c r="CS213" i="15" s="1"/>
  <c r="Z283" i="2"/>
  <c r="R283"/>
  <c r="J283"/>
  <c r="CM213" i="15" s="1"/>
  <c r="AP282" i="2"/>
  <c r="BF282"/>
  <c r="AH282"/>
  <c r="Z282"/>
  <c r="Z313" s="1"/>
  <c r="R282"/>
  <c r="R313" s="1"/>
  <c r="AO274"/>
  <c r="AN274"/>
  <c r="AM274"/>
  <c r="AL274"/>
  <c r="AK274"/>
  <c r="AJ274"/>
  <c r="AI274"/>
  <c r="BE274"/>
  <c r="BD274"/>
  <c r="BC274"/>
  <c r="BB274"/>
  <c r="BA274"/>
  <c r="AZ274"/>
  <c r="AY274"/>
  <c r="Y274"/>
  <c r="X274"/>
  <c r="W274"/>
  <c r="V274"/>
  <c r="U274"/>
  <c r="T274"/>
  <c r="S274"/>
  <c r="Q274"/>
  <c r="P274"/>
  <c r="O274"/>
  <c r="N274"/>
  <c r="M274"/>
  <c r="L274"/>
  <c r="K274"/>
  <c r="I274"/>
  <c r="H274"/>
  <c r="G274"/>
  <c r="F274"/>
  <c r="E274"/>
  <c r="D274"/>
  <c r="C274"/>
  <c r="AG273"/>
  <c r="AG274" s="1"/>
  <c r="AF273"/>
  <c r="AF274" s="1"/>
  <c r="AE273"/>
  <c r="AE274" s="1"/>
  <c r="AD273"/>
  <c r="AD274" s="1"/>
  <c r="AC273"/>
  <c r="AC274" s="1"/>
  <c r="AB273"/>
  <c r="AB274" s="1"/>
  <c r="AA273"/>
  <c r="J273"/>
  <c r="AP272"/>
  <c r="CY211" i="15" s="1"/>
  <c r="BF272" i="2"/>
  <c r="AX272"/>
  <c r="AH272"/>
  <c r="CS211" i="15" s="1"/>
  <c r="Z272" i="2"/>
  <c r="R272"/>
  <c r="J272"/>
  <c r="CM211" i="15" s="1"/>
  <c r="AP271" i="2"/>
  <c r="CY210" i="15" s="1"/>
  <c r="BF271" i="2"/>
  <c r="AX271"/>
  <c r="AH271"/>
  <c r="CS210" i="15" s="1"/>
  <c r="Z271" i="2"/>
  <c r="R271"/>
  <c r="J271"/>
  <c r="CM210" i="15" s="1"/>
  <c r="AP270" i="2"/>
  <c r="CY209" i="15" s="1"/>
  <c r="BF270" i="2"/>
  <c r="AX270"/>
  <c r="AH270"/>
  <c r="CS209" i="15" s="1"/>
  <c r="Z270" i="2"/>
  <c r="R270"/>
  <c r="J270"/>
  <c r="CM209" i="15" s="1"/>
  <c r="AP269" i="2"/>
  <c r="CY208" i="15" s="1"/>
  <c r="BF269" i="2"/>
  <c r="AX269"/>
  <c r="AH269"/>
  <c r="CS208" i="15" s="1"/>
  <c r="Z269" i="2"/>
  <c r="R269"/>
  <c r="J269"/>
  <c r="CM208" i="15" s="1"/>
  <c r="AP268" i="2"/>
  <c r="CY207" i="15" s="1"/>
  <c r="BF268" i="2"/>
  <c r="AX268"/>
  <c r="AH268"/>
  <c r="CS207" i="15" s="1"/>
  <c r="Z268" i="2"/>
  <c r="R268"/>
  <c r="J268"/>
  <c r="CM207" i="15" s="1"/>
  <c r="AP267" i="2"/>
  <c r="CY206" i="15" s="1"/>
  <c r="BF267" i="2"/>
  <c r="AX267"/>
  <c r="AH267"/>
  <c r="CS206" i="15" s="1"/>
  <c r="Z267" i="2"/>
  <c r="R267"/>
  <c r="J267"/>
  <c r="CM206" i="15" s="1"/>
  <c r="AP266" i="2"/>
  <c r="CY205" i="15" s="1"/>
  <c r="BF266" i="2"/>
  <c r="AX266"/>
  <c r="AH266"/>
  <c r="CS205" i="15" s="1"/>
  <c r="Z266" i="2"/>
  <c r="R266"/>
  <c r="J266"/>
  <c r="CM205" i="15" s="1"/>
  <c r="AP265" i="2"/>
  <c r="CY204" i="15" s="1"/>
  <c r="BF265" i="2"/>
  <c r="AX265"/>
  <c r="AH265"/>
  <c r="CS204" i="15" s="1"/>
  <c r="Z265" i="2"/>
  <c r="R265"/>
  <c r="J265"/>
  <c r="CM204" i="15" s="1"/>
  <c r="AP264" i="2"/>
  <c r="CY203" i="15" s="1"/>
  <c r="BF264" i="2"/>
  <c r="AX264"/>
  <c r="AH264"/>
  <c r="CS203" i="15" s="1"/>
  <c r="Z264" i="2"/>
  <c r="R264"/>
  <c r="J264"/>
  <c r="CM203" i="15" s="1"/>
  <c r="AP263" i="2"/>
  <c r="CY202" i="15" s="1"/>
  <c r="BF263" i="2"/>
  <c r="AX263"/>
  <c r="AH263"/>
  <c r="CS202" i="15" s="1"/>
  <c r="Z263" i="2"/>
  <c r="R263"/>
  <c r="J263"/>
  <c r="CM202" i="15" s="1"/>
  <c r="AP262" i="2"/>
  <c r="CY201" i="15" s="1"/>
  <c r="BF262" i="2"/>
  <c r="AX262"/>
  <c r="AH262"/>
  <c r="CS201" i="15" s="1"/>
  <c r="Z262" i="2"/>
  <c r="R262"/>
  <c r="J262"/>
  <c r="CM201" i="15" s="1"/>
  <c r="AP261" i="2"/>
  <c r="CY200" i="15" s="1"/>
  <c r="BF261" i="2"/>
  <c r="AX261"/>
  <c r="AH261"/>
  <c r="CS200" i="15" s="1"/>
  <c r="Z261" i="2"/>
  <c r="R261"/>
  <c r="J261"/>
  <c r="CM200" i="15" s="1"/>
  <c r="AP260" i="2"/>
  <c r="CY199" i="15" s="1"/>
  <c r="BF260" i="2"/>
  <c r="AX260"/>
  <c r="AH260"/>
  <c r="CS199" i="15" s="1"/>
  <c r="Z260" i="2"/>
  <c r="R260"/>
  <c r="J260"/>
  <c r="CM199" i="15" s="1"/>
  <c r="AP259" i="2"/>
  <c r="CY198" i="15" s="1"/>
  <c r="BF259" i="2"/>
  <c r="AX259"/>
  <c r="AH259"/>
  <c r="CS198" i="15" s="1"/>
  <c r="Z259" i="2"/>
  <c r="R259"/>
  <c r="J259"/>
  <c r="CM198" i="15" s="1"/>
  <c r="AP258" i="2"/>
  <c r="CY197" i="15" s="1"/>
  <c r="BF258" i="2"/>
  <c r="AX258"/>
  <c r="AH258"/>
  <c r="CS197" i="15" s="1"/>
  <c r="Z258" i="2"/>
  <c r="R258"/>
  <c r="J258"/>
  <c r="CM197" i="15" s="1"/>
  <c r="AP257" i="2"/>
  <c r="CY196" i="15" s="1"/>
  <c r="BF257" i="2"/>
  <c r="AH257"/>
  <c r="CS196" i="15" s="1"/>
  <c r="Z257" i="2"/>
  <c r="R257"/>
  <c r="J257"/>
  <c r="CM196" i="15" s="1"/>
  <c r="AP256" i="2"/>
  <c r="CY195" i="15" s="1"/>
  <c r="BF256" i="2"/>
  <c r="AH256"/>
  <c r="CS195" i="15" s="1"/>
  <c r="Z256" i="2"/>
  <c r="R256"/>
  <c r="J256"/>
  <c r="CM195" i="15" s="1"/>
  <c r="AP255" i="2"/>
  <c r="CY194" i="15" s="1"/>
  <c r="BF255" i="2"/>
  <c r="AH255"/>
  <c r="CS194" i="15" s="1"/>
  <c r="Z255" i="2"/>
  <c r="R255"/>
  <c r="J255"/>
  <c r="CM194" i="15" s="1"/>
  <c r="AP254" i="2"/>
  <c r="CY193" i="15" s="1"/>
  <c r="BF254" i="2"/>
  <c r="AH254"/>
  <c r="CS193" i="15" s="1"/>
  <c r="Z254" i="2"/>
  <c r="R254"/>
  <c r="J254"/>
  <c r="CM193" i="15" s="1"/>
  <c r="AP253" i="2"/>
  <c r="CY192" i="15" s="1"/>
  <c r="BF253" i="2"/>
  <c r="AH253"/>
  <c r="CS192" i="15" s="1"/>
  <c r="Z253" i="2"/>
  <c r="R253"/>
  <c r="J253"/>
  <c r="CM192" i="15" s="1"/>
  <c r="AP252" i="2"/>
  <c r="CY191" i="15" s="1"/>
  <c r="BF252" i="2"/>
  <c r="AH252"/>
  <c r="CS191" i="15" s="1"/>
  <c r="Z252" i="2"/>
  <c r="R252"/>
  <c r="J252"/>
  <c r="CM191" i="15" s="1"/>
  <c r="AP251" i="2"/>
  <c r="CY190" i="15" s="1"/>
  <c r="BF251" i="2"/>
  <c r="AH251"/>
  <c r="CS190" i="15" s="1"/>
  <c r="Z251" i="2"/>
  <c r="R251"/>
  <c r="J251"/>
  <c r="CM190" i="15" s="1"/>
  <c r="AP250" i="2"/>
  <c r="CY189" i="15" s="1"/>
  <c r="BF250" i="2"/>
  <c r="AH250"/>
  <c r="CS189" i="15" s="1"/>
  <c r="Z250" i="2"/>
  <c r="R250"/>
  <c r="J250"/>
  <c r="CM189" i="15" s="1"/>
  <c r="AP249" i="2"/>
  <c r="CY188" i="15" s="1"/>
  <c r="BF249" i="2"/>
  <c r="AH249"/>
  <c r="CS188" i="15" s="1"/>
  <c r="Z249" i="2"/>
  <c r="R249"/>
  <c r="J249"/>
  <c r="CM188" i="15" s="1"/>
  <c r="AP248" i="2"/>
  <c r="CY187" i="15" s="1"/>
  <c r="BF248" i="2"/>
  <c r="AH248"/>
  <c r="CS187" i="15" s="1"/>
  <c r="Z248" i="2"/>
  <c r="R248"/>
  <c r="J248"/>
  <c r="CM187" i="15" s="1"/>
  <c r="AP247" i="2"/>
  <c r="CY186" i="15" s="1"/>
  <c r="BF247" i="2"/>
  <c r="AH247"/>
  <c r="CS186" i="15" s="1"/>
  <c r="Z247" i="2"/>
  <c r="R247"/>
  <c r="J247"/>
  <c r="CM186" i="15" s="1"/>
  <c r="AP246" i="2"/>
  <c r="CY185" i="15" s="1"/>
  <c r="BF246" i="2"/>
  <c r="AH246"/>
  <c r="CS185" i="15" s="1"/>
  <c r="Z246" i="2"/>
  <c r="R246"/>
  <c r="J246"/>
  <c r="CM185" i="15" s="1"/>
  <c r="AP245" i="2"/>
  <c r="CY184" i="15" s="1"/>
  <c r="BF245" i="2"/>
  <c r="AH245"/>
  <c r="CS184" i="15" s="1"/>
  <c r="Z245" i="2"/>
  <c r="R245"/>
  <c r="J245"/>
  <c r="CM184" i="15" s="1"/>
  <c r="AP244" i="2"/>
  <c r="CY183" i="15" s="1"/>
  <c r="BF244" i="2"/>
  <c r="AH244"/>
  <c r="CS183" i="15" s="1"/>
  <c r="Z244" i="2"/>
  <c r="R244"/>
  <c r="J244"/>
  <c r="CM183" i="15" s="1"/>
  <c r="AP243" i="2"/>
  <c r="BF243"/>
  <c r="AH243"/>
  <c r="CS182" i="15" s="1"/>
  <c r="Z243" i="2"/>
  <c r="Z274" s="1"/>
  <c r="R243"/>
  <c r="J243"/>
  <c r="AO235"/>
  <c r="AN235"/>
  <c r="AM235"/>
  <c r="AL235"/>
  <c r="AK235"/>
  <c r="AJ235"/>
  <c r="AI235"/>
  <c r="BE235"/>
  <c r="BD235"/>
  <c r="BC235"/>
  <c r="BB235"/>
  <c r="BA235"/>
  <c r="AZ235"/>
  <c r="AY235"/>
  <c r="Y235"/>
  <c r="X235"/>
  <c r="W235"/>
  <c r="V235"/>
  <c r="U235"/>
  <c r="T235"/>
  <c r="S235"/>
  <c r="Q235"/>
  <c r="P235"/>
  <c r="O235"/>
  <c r="N235"/>
  <c r="M235"/>
  <c r="L235"/>
  <c r="K235"/>
  <c r="I235"/>
  <c r="H235"/>
  <c r="G235"/>
  <c r="F235"/>
  <c r="D235"/>
  <c r="C235"/>
  <c r="AG235"/>
  <c r="AF235"/>
  <c r="AE235"/>
  <c r="AD235"/>
  <c r="AC235"/>
  <c r="AB235"/>
  <c r="AA235"/>
  <c r="J234"/>
  <c r="AP233"/>
  <c r="CY181" i="15" s="1"/>
  <c r="BF233" i="2"/>
  <c r="DK181" i="15" s="1"/>
  <c r="AX233" i="2"/>
  <c r="AH233"/>
  <c r="CS181" i="15" s="1"/>
  <c r="Z233" i="2"/>
  <c r="R233"/>
  <c r="J233"/>
  <c r="CM181" i="15" s="1"/>
  <c r="AP232" i="2"/>
  <c r="CY180" i="15" s="1"/>
  <c r="BF232" i="2"/>
  <c r="DK180" i="15" s="1"/>
  <c r="AX232" i="2"/>
  <c r="AH232"/>
  <c r="CS180" i="15" s="1"/>
  <c r="Z232" i="2"/>
  <c r="R232"/>
  <c r="J232"/>
  <c r="CM180" i="15" s="1"/>
  <c r="AP231" i="2"/>
  <c r="CY179" i="15" s="1"/>
  <c r="BF231" i="2"/>
  <c r="DK179" i="15" s="1"/>
  <c r="AX231" i="2"/>
  <c r="AH231"/>
  <c r="CS179" i="15" s="1"/>
  <c r="Z231" i="2"/>
  <c r="R231"/>
  <c r="J231"/>
  <c r="CM179" i="15" s="1"/>
  <c r="AP230" i="2"/>
  <c r="CY178" i="15" s="1"/>
  <c r="BF230" i="2"/>
  <c r="DK178" i="15" s="1"/>
  <c r="AX230" i="2"/>
  <c r="AH230"/>
  <c r="CS178" i="15" s="1"/>
  <c r="Z230" i="2"/>
  <c r="R230"/>
  <c r="J230"/>
  <c r="CM178" i="15" s="1"/>
  <c r="AP229" i="2"/>
  <c r="CY177" i="15" s="1"/>
  <c r="BF229" i="2"/>
  <c r="DK177" i="15" s="1"/>
  <c r="AX229" i="2"/>
  <c r="AH229"/>
  <c r="CS177" i="15" s="1"/>
  <c r="Z229" i="2"/>
  <c r="R229"/>
  <c r="J229"/>
  <c r="CM177" i="15" s="1"/>
  <c r="AP228" i="2"/>
  <c r="CY176" i="15" s="1"/>
  <c r="BF228" i="2"/>
  <c r="DK176" i="15" s="1"/>
  <c r="AX228" i="2"/>
  <c r="AH228"/>
  <c r="CS176" i="15" s="1"/>
  <c r="Z228" i="2"/>
  <c r="R228"/>
  <c r="J228"/>
  <c r="CM176" i="15" s="1"/>
  <c r="AP227" i="2"/>
  <c r="CY175" i="15" s="1"/>
  <c r="BF227" i="2"/>
  <c r="DK175" i="15" s="1"/>
  <c r="AX227" i="2"/>
  <c r="AH227"/>
  <c r="CS175" i="15" s="1"/>
  <c r="Z227" i="2"/>
  <c r="R227"/>
  <c r="J227"/>
  <c r="CM175" i="15" s="1"/>
  <c r="AP226" i="2"/>
  <c r="CY174" i="15" s="1"/>
  <c r="BF226" i="2"/>
  <c r="DK174" i="15" s="1"/>
  <c r="AX226" i="2"/>
  <c r="AH226"/>
  <c r="CS174" i="15" s="1"/>
  <c r="Z226" i="2"/>
  <c r="R226"/>
  <c r="J226"/>
  <c r="CM174" i="15" s="1"/>
  <c r="AP225" i="2"/>
  <c r="CY173" i="15" s="1"/>
  <c r="BF225" i="2"/>
  <c r="DK173" i="15" s="1"/>
  <c r="AX225" i="2"/>
  <c r="AH225"/>
  <c r="CS173" i="15" s="1"/>
  <c r="Z225" i="2"/>
  <c r="R225"/>
  <c r="J225"/>
  <c r="CM173" i="15" s="1"/>
  <c r="AP224" i="2"/>
  <c r="CY172" i="15" s="1"/>
  <c r="BF224" i="2"/>
  <c r="DK172" i="15" s="1"/>
  <c r="AX224" i="2"/>
  <c r="AH224"/>
  <c r="CS172" i="15" s="1"/>
  <c r="Z224" i="2"/>
  <c r="R224"/>
  <c r="J224"/>
  <c r="CM172" i="15" s="1"/>
  <c r="AP223" i="2"/>
  <c r="CY171" i="15" s="1"/>
  <c r="BF223" i="2"/>
  <c r="DK171" i="15" s="1"/>
  <c r="AX223" i="2"/>
  <c r="AH223"/>
  <c r="CS171" i="15" s="1"/>
  <c r="Z223" i="2"/>
  <c r="R223"/>
  <c r="J223"/>
  <c r="CM171" i="15" s="1"/>
  <c r="AP222" i="2"/>
  <c r="CY170" i="15" s="1"/>
  <c r="BF222" i="2"/>
  <c r="DK170" i="15" s="1"/>
  <c r="AX222" i="2"/>
  <c r="AH222"/>
  <c r="CS170" i="15" s="1"/>
  <c r="Z222" i="2"/>
  <c r="R222"/>
  <c r="J222"/>
  <c r="CM170" i="15" s="1"/>
  <c r="AP221" i="2"/>
  <c r="CY169" i="15" s="1"/>
  <c r="BF221" i="2"/>
  <c r="DK169" i="15" s="1"/>
  <c r="AX221" i="2"/>
  <c r="AH221"/>
  <c r="CS169" i="15" s="1"/>
  <c r="Z221" i="2"/>
  <c r="R221"/>
  <c r="J221"/>
  <c r="CM169" i="15" s="1"/>
  <c r="AP220" i="2"/>
  <c r="CY168" i="15" s="1"/>
  <c r="BF220" i="2"/>
  <c r="DK168" i="15" s="1"/>
  <c r="AX220" i="2"/>
  <c r="AH220"/>
  <c r="CS168" i="15" s="1"/>
  <c r="Z220" i="2"/>
  <c r="R220"/>
  <c r="J220"/>
  <c r="CM168" i="15" s="1"/>
  <c r="AP219" i="2"/>
  <c r="CY167" i="15" s="1"/>
  <c r="BF219" i="2"/>
  <c r="DK167" i="15" s="1"/>
  <c r="AH219" i="2"/>
  <c r="CS167" i="15" s="1"/>
  <c r="Z219" i="2"/>
  <c r="R219"/>
  <c r="J219"/>
  <c r="CM167" i="15" s="1"/>
  <c r="AP218" i="2"/>
  <c r="CY166" i="15" s="1"/>
  <c r="BF218" i="2"/>
  <c r="DK166" i="15" s="1"/>
  <c r="AH218" i="2"/>
  <c r="CS166" i="15" s="1"/>
  <c r="Z218" i="2"/>
  <c r="R218"/>
  <c r="J218"/>
  <c r="CM166" i="15" s="1"/>
  <c r="AP217" i="2"/>
  <c r="CY165" i="15" s="1"/>
  <c r="BF217" i="2"/>
  <c r="DK165" i="15" s="1"/>
  <c r="AH217" i="2"/>
  <c r="CS165" i="15" s="1"/>
  <c r="Z217" i="2"/>
  <c r="R217"/>
  <c r="J217"/>
  <c r="CM165" i="15" s="1"/>
  <c r="AP216" i="2"/>
  <c r="CY164" i="15" s="1"/>
  <c r="BF216" i="2"/>
  <c r="DK164" i="15" s="1"/>
  <c r="AH216" i="2"/>
  <c r="CS164" i="15" s="1"/>
  <c r="Z216" i="2"/>
  <c r="R216"/>
  <c r="J216"/>
  <c r="CM164" i="15" s="1"/>
  <c r="AP215" i="2"/>
  <c r="CY163" i="15" s="1"/>
  <c r="BF215" i="2"/>
  <c r="DK163" i="15" s="1"/>
  <c r="AH215" i="2"/>
  <c r="CS163" i="15" s="1"/>
  <c r="Z215" i="2"/>
  <c r="R215"/>
  <c r="J215"/>
  <c r="CM163" i="15" s="1"/>
  <c r="AP214" i="2"/>
  <c r="CY162" i="15" s="1"/>
  <c r="BF214" i="2"/>
  <c r="DK162" i="15" s="1"/>
  <c r="AH214" i="2"/>
  <c r="CS162" i="15" s="1"/>
  <c r="Z214" i="2"/>
  <c r="R214"/>
  <c r="J214"/>
  <c r="CM162" i="15" s="1"/>
  <c r="AP213" i="2"/>
  <c r="CY161" i="15" s="1"/>
  <c r="BF213" i="2"/>
  <c r="DK161" i="15" s="1"/>
  <c r="AH213" i="2"/>
  <c r="CS161" i="15" s="1"/>
  <c r="Z213" i="2"/>
  <c r="R213"/>
  <c r="J213"/>
  <c r="CM161" i="15" s="1"/>
  <c r="AP212" i="2"/>
  <c r="CY160" i="15" s="1"/>
  <c r="BF212" i="2"/>
  <c r="DK160" i="15" s="1"/>
  <c r="AH212" i="2"/>
  <c r="CS160" i="15" s="1"/>
  <c r="Z212" i="2"/>
  <c r="R212"/>
  <c r="J212"/>
  <c r="CM160" i="15" s="1"/>
  <c r="AP211" i="2"/>
  <c r="CY159" i="15" s="1"/>
  <c r="BF211" i="2"/>
  <c r="DK159" i="15" s="1"/>
  <c r="AH211" i="2"/>
  <c r="CS159" i="15" s="1"/>
  <c r="Z211" i="2"/>
  <c r="R211"/>
  <c r="J211"/>
  <c r="CM159" i="15" s="1"/>
  <c r="AP210" i="2"/>
  <c r="CY158" i="15" s="1"/>
  <c r="BF210" i="2"/>
  <c r="DK158" i="15" s="1"/>
  <c r="AH210" i="2"/>
  <c r="CS158" i="15" s="1"/>
  <c r="Z210" i="2"/>
  <c r="R210"/>
  <c r="J210"/>
  <c r="CM158" i="15" s="1"/>
  <c r="AP209" i="2"/>
  <c r="CY157" i="15" s="1"/>
  <c r="BF209" i="2"/>
  <c r="DK157" i="15" s="1"/>
  <c r="AH209" i="2"/>
  <c r="CS157" i="15" s="1"/>
  <c r="Z209" i="2"/>
  <c r="R209"/>
  <c r="J209"/>
  <c r="CM157" i="15" s="1"/>
  <c r="AP208" i="2"/>
  <c r="CY156" i="15" s="1"/>
  <c r="BF208" i="2"/>
  <c r="DK156" i="15" s="1"/>
  <c r="AH208" i="2"/>
  <c r="CS156" i="15" s="1"/>
  <c r="Z208" i="2"/>
  <c r="R208"/>
  <c r="J208"/>
  <c r="CM156" i="15" s="1"/>
  <c r="AP207" i="2"/>
  <c r="CY155" i="15" s="1"/>
  <c r="BF207" i="2"/>
  <c r="DK155" i="15" s="1"/>
  <c r="AH207" i="2"/>
  <c r="CS155" i="15" s="1"/>
  <c r="Z207" i="2"/>
  <c r="R207"/>
  <c r="J207"/>
  <c r="CM155" i="15" s="1"/>
  <c r="AP206" i="2"/>
  <c r="CY154" i="15" s="1"/>
  <c r="BF206" i="2"/>
  <c r="DK154" i="15" s="1"/>
  <c r="AH206" i="2"/>
  <c r="CS154" i="15" s="1"/>
  <c r="Z206" i="2"/>
  <c r="R206"/>
  <c r="J206"/>
  <c r="CM154" i="15" s="1"/>
  <c r="AP205" i="2"/>
  <c r="CY153" i="15" s="1"/>
  <c r="BF205" i="2"/>
  <c r="DK153" i="15" s="1"/>
  <c r="AH205" i="2"/>
  <c r="CS153" i="15" s="1"/>
  <c r="Z205" i="2"/>
  <c r="R205"/>
  <c r="J205"/>
  <c r="CM153" i="15" s="1"/>
  <c r="AP204" i="2"/>
  <c r="BF204"/>
  <c r="AH204"/>
  <c r="Z204"/>
  <c r="Z235" s="1"/>
  <c r="R204"/>
  <c r="R235" s="1"/>
  <c r="J204"/>
  <c r="CO202"/>
  <c r="CQ202"/>
  <c r="CS202"/>
  <c r="CU202"/>
  <c r="CY202"/>
  <c r="CW202" s="1"/>
  <c r="DA202" s="1"/>
  <c r="AO196"/>
  <c r="AN196"/>
  <c r="AM196"/>
  <c r="AL196"/>
  <c r="AK196"/>
  <c r="AJ196"/>
  <c r="AI196"/>
  <c r="BE196"/>
  <c r="BD196"/>
  <c r="BC196"/>
  <c r="BB196"/>
  <c r="BA196"/>
  <c r="AZ196"/>
  <c r="AY196"/>
  <c r="Y196"/>
  <c r="X196"/>
  <c r="W196"/>
  <c r="V196"/>
  <c r="U196"/>
  <c r="T196"/>
  <c r="S196"/>
  <c r="Q196"/>
  <c r="P196"/>
  <c r="O196"/>
  <c r="N196"/>
  <c r="M196"/>
  <c r="L196"/>
  <c r="K196"/>
  <c r="I196"/>
  <c r="H196"/>
  <c r="G196"/>
  <c r="F196"/>
  <c r="E196"/>
  <c r="X16" i="6" s="1"/>
  <c r="D196" i="2"/>
  <c r="AG196"/>
  <c r="AF196"/>
  <c r="AE196"/>
  <c r="AD196"/>
  <c r="AC196"/>
  <c r="AB196"/>
  <c r="AA196"/>
  <c r="J195"/>
  <c r="AP194"/>
  <c r="CY151" i="15" s="1"/>
  <c r="BF194" i="2"/>
  <c r="DK151" i="15" s="1"/>
  <c r="AX194" i="2"/>
  <c r="AH194"/>
  <c r="CS151" i="15" s="1"/>
  <c r="Z194" i="2"/>
  <c r="R194"/>
  <c r="J194"/>
  <c r="CM151" i="15" s="1"/>
  <c r="AP193" i="2"/>
  <c r="CY150" i="15" s="1"/>
  <c r="BF193" i="2"/>
  <c r="DK150" i="15" s="1"/>
  <c r="AX193" i="2"/>
  <c r="AH193"/>
  <c r="CS150" i="15" s="1"/>
  <c r="Z193" i="2"/>
  <c r="R193"/>
  <c r="J193"/>
  <c r="CM150" i="15" s="1"/>
  <c r="AP192" i="2"/>
  <c r="CY149" i="15" s="1"/>
  <c r="BF192" i="2"/>
  <c r="DK149" i="15" s="1"/>
  <c r="AX192" i="2"/>
  <c r="AH192"/>
  <c r="CS149" i="15" s="1"/>
  <c r="Z192" i="2"/>
  <c r="R192"/>
  <c r="J192"/>
  <c r="CM149" i="15" s="1"/>
  <c r="AP191" i="2"/>
  <c r="CY148" i="15" s="1"/>
  <c r="BF191" i="2"/>
  <c r="DK148" i="15" s="1"/>
  <c r="AX191" i="2"/>
  <c r="AH191"/>
  <c r="CS148" i="15" s="1"/>
  <c r="Z191" i="2"/>
  <c r="R191"/>
  <c r="J191"/>
  <c r="CM148" i="15" s="1"/>
  <c r="AP190" i="2"/>
  <c r="CY147" i="15" s="1"/>
  <c r="BF190" i="2"/>
  <c r="DK147" i="15" s="1"/>
  <c r="AX190" i="2"/>
  <c r="AH190"/>
  <c r="CS147" i="15" s="1"/>
  <c r="Z190" i="2"/>
  <c r="R190"/>
  <c r="J190"/>
  <c r="CM147" i="15" s="1"/>
  <c r="AP189" i="2"/>
  <c r="CY146" i="15" s="1"/>
  <c r="BF189" i="2"/>
  <c r="DK146" i="15" s="1"/>
  <c r="AX189" i="2"/>
  <c r="AH189"/>
  <c r="CS146" i="15" s="1"/>
  <c r="Z189" i="2"/>
  <c r="R189"/>
  <c r="J189"/>
  <c r="CM146" i="15" s="1"/>
  <c r="AP188" i="2"/>
  <c r="CY145" i="15" s="1"/>
  <c r="BF188" i="2"/>
  <c r="DK145" i="15" s="1"/>
  <c r="AX188" i="2"/>
  <c r="AH188"/>
  <c r="CS145" i="15" s="1"/>
  <c r="Z188" i="2"/>
  <c r="R188"/>
  <c r="J188"/>
  <c r="CM145" i="15" s="1"/>
  <c r="AP187" i="2"/>
  <c r="CY144" i="15" s="1"/>
  <c r="BF187" i="2"/>
  <c r="DK144" i="15" s="1"/>
  <c r="AX187" i="2"/>
  <c r="AH187"/>
  <c r="CS144" i="15" s="1"/>
  <c r="Z187" i="2"/>
  <c r="R187"/>
  <c r="J187"/>
  <c r="CM144" i="15" s="1"/>
  <c r="AP186" i="2"/>
  <c r="CY143" i="15" s="1"/>
  <c r="BF186" i="2"/>
  <c r="DK143" i="15" s="1"/>
  <c r="AX186" i="2"/>
  <c r="AH186"/>
  <c r="CS143" i="15" s="1"/>
  <c r="Z186" i="2"/>
  <c r="R186"/>
  <c r="J186"/>
  <c r="CM143" i="15" s="1"/>
  <c r="AP185" i="2"/>
  <c r="CY142" i="15" s="1"/>
  <c r="BF185" i="2"/>
  <c r="DK142" i="15" s="1"/>
  <c r="AX185" i="2"/>
  <c r="AH185"/>
  <c r="CS142" i="15" s="1"/>
  <c r="Z185" i="2"/>
  <c r="R185"/>
  <c r="J185"/>
  <c r="CM142" i="15" s="1"/>
  <c r="AP184" i="2"/>
  <c r="CY141" i="15" s="1"/>
  <c r="BF184" i="2"/>
  <c r="DK141" i="15" s="1"/>
  <c r="AX184" i="2"/>
  <c r="AH184"/>
  <c r="CS141" i="15" s="1"/>
  <c r="Z184" i="2"/>
  <c r="R184"/>
  <c r="J184"/>
  <c r="CM141" i="15" s="1"/>
  <c r="AP183" i="2"/>
  <c r="CY140" i="15" s="1"/>
  <c r="BF183" i="2"/>
  <c r="DK140" i="15" s="1"/>
  <c r="AX183" i="2"/>
  <c r="AH183"/>
  <c r="CS140" i="15" s="1"/>
  <c r="Z183" i="2"/>
  <c r="R183"/>
  <c r="J183"/>
  <c r="CM140" i="15" s="1"/>
  <c r="AP182" i="2"/>
  <c r="CY139" i="15" s="1"/>
  <c r="BF182" i="2"/>
  <c r="DK139" i="15" s="1"/>
  <c r="AX182" i="2"/>
  <c r="AH182"/>
  <c r="CS139" i="15" s="1"/>
  <c r="Z182" i="2"/>
  <c r="R182"/>
  <c r="J182"/>
  <c r="CM139" i="15" s="1"/>
  <c r="AP181" i="2"/>
  <c r="CY138" i="15" s="1"/>
  <c r="BF181" i="2"/>
  <c r="DK138" i="15" s="1"/>
  <c r="AX181" i="2"/>
  <c r="AH181"/>
  <c r="CS138" i="15" s="1"/>
  <c r="Z181" i="2"/>
  <c r="R181"/>
  <c r="J181"/>
  <c r="CM138" i="15" s="1"/>
  <c r="AP180" i="2"/>
  <c r="CY137" i="15" s="1"/>
  <c r="BF180" i="2"/>
  <c r="DK137" i="15" s="1"/>
  <c r="AX180" i="2"/>
  <c r="AH180"/>
  <c r="CS137" i="15" s="1"/>
  <c r="Z180" i="2"/>
  <c r="R180"/>
  <c r="J180"/>
  <c r="CM137" i="15" s="1"/>
  <c r="AP179" i="2"/>
  <c r="CY136" i="15" s="1"/>
  <c r="BF179" i="2"/>
  <c r="DK136" i="15" s="1"/>
  <c r="AH179" i="2"/>
  <c r="CS136" i="15" s="1"/>
  <c r="Z179" i="2"/>
  <c r="R179"/>
  <c r="J179"/>
  <c r="CM136" i="15" s="1"/>
  <c r="AP178" i="2"/>
  <c r="CY135" i="15" s="1"/>
  <c r="BF178" i="2"/>
  <c r="DK135" i="15" s="1"/>
  <c r="AH178" i="2"/>
  <c r="CS135" i="15" s="1"/>
  <c r="Z178" i="2"/>
  <c r="R178"/>
  <c r="J178"/>
  <c r="CM135" i="15" s="1"/>
  <c r="AP177" i="2"/>
  <c r="CY134" i="15" s="1"/>
  <c r="BF177" i="2"/>
  <c r="DK134" i="15" s="1"/>
  <c r="AH177" i="2"/>
  <c r="CS134" i="15" s="1"/>
  <c r="Z177" i="2"/>
  <c r="R177"/>
  <c r="J177"/>
  <c r="CM134" i="15" s="1"/>
  <c r="AP176" i="2"/>
  <c r="CY133" i="15" s="1"/>
  <c r="BF176" i="2"/>
  <c r="DK133" i="15" s="1"/>
  <c r="AH176" i="2"/>
  <c r="CS133" i="15" s="1"/>
  <c r="Z176" i="2"/>
  <c r="R176"/>
  <c r="J176"/>
  <c r="CM133" i="15" s="1"/>
  <c r="AP175" i="2"/>
  <c r="CY132" i="15" s="1"/>
  <c r="BF175" i="2"/>
  <c r="DK132" i="15" s="1"/>
  <c r="AH175" i="2"/>
  <c r="CS132" i="15" s="1"/>
  <c r="Z175" i="2"/>
  <c r="R175"/>
  <c r="J175"/>
  <c r="CM132" i="15" s="1"/>
  <c r="AP174" i="2"/>
  <c r="CY131" i="15" s="1"/>
  <c r="BF174" i="2"/>
  <c r="DK131" i="15" s="1"/>
  <c r="AH174" i="2"/>
  <c r="CS131" i="15" s="1"/>
  <c r="Z174" i="2"/>
  <c r="R174"/>
  <c r="J174"/>
  <c r="CM131" i="15" s="1"/>
  <c r="AP173" i="2"/>
  <c r="CY130" i="15" s="1"/>
  <c r="BF173" i="2"/>
  <c r="DK130" i="15" s="1"/>
  <c r="AH173" i="2"/>
  <c r="CS130" i="15" s="1"/>
  <c r="Z173" i="2"/>
  <c r="R173"/>
  <c r="J173"/>
  <c r="CM130" i="15" s="1"/>
  <c r="AP172" i="2"/>
  <c r="CY129" i="15" s="1"/>
  <c r="BF172" i="2"/>
  <c r="DK129" i="15" s="1"/>
  <c r="AH172" i="2"/>
  <c r="CS129" i="15" s="1"/>
  <c r="Z172" i="2"/>
  <c r="R172"/>
  <c r="J172"/>
  <c r="CM129" i="15" s="1"/>
  <c r="AP171" i="2"/>
  <c r="CY128" i="15" s="1"/>
  <c r="BF171" i="2"/>
  <c r="DK128" i="15" s="1"/>
  <c r="AH171" i="2"/>
  <c r="CS128" i="15" s="1"/>
  <c r="Z171" i="2"/>
  <c r="R171"/>
  <c r="J171"/>
  <c r="CM128" i="15" s="1"/>
  <c r="AP170" i="2"/>
  <c r="CY127" i="15" s="1"/>
  <c r="BF170" i="2"/>
  <c r="DK127" i="15" s="1"/>
  <c r="AH170" i="2"/>
  <c r="CS127" i="15" s="1"/>
  <c r="Z170" i="2"/>
  <c r="R170"/>
  <c r="J170"/>
  <c r="CM127" i="15" s="1"/>
  <c r="AP169" i="2"/>
  <c r="CY126" i="15" s="1"/>
  <c r="BF169" i="2"/>
  <c r="DK126" i="15" s="1"/>
  <c r="AH169" i="2"/>
  <c r="CS126" i="15" s="1"/>
  <c r="Z169" i="2"/>
  <c r="R169"/>
  <c r="J169"/>
  <c r="CM126" i="15" s="1"/>
  <c r="AP168" i="2"/>
  <c r="CY125" i="15" s="1"/>
  <c r="BF168" i="2"/>
  <c r="DK125" i="15" s="1"/>
  <c r="AH168" i="2"/>
  <c r="CS125" i="15" s="1"/>
  <c r="Z168" i="2"/>
  <c r="R168"/>
  <c r="J168"/>
  <c r="CM125" i="15" s="1"/>
  <c r="AP167" i="2"/>
  <c r="CY124" i="15" s="1"/>
  <c r="BF167" i="2"/>
  <c r="DK124" i="15" s="1"/>
  <c r="AH167" i="2"/>
  <c r="CS124" i="15" s="1"/>
  <c r="Z167" i="2"/>
  <c r="R167"/>
  <c r="J167"/>
  <c r="CM124" i="15" s="1"/>
  <c r="AP166" i="2"/>
  <c r="CY123" i="15" s="1"/>
  <c r="BF166" i="2"/>
  <c r="DK123" i="15" s="1"/>
  <c r="AH166" i="2"/>
  <c r="CS123" i="15" s="1"/>
  <c r="Z166" i="2"/>
  <c r="R166"/>
  <c r="J166"/>
  <c r="CM123" i="15" s="1"/>
  <c r="AP165" i="2"/>
  <c r="BF165"/>
  <c r="AH165"/>
  <c r="Z165"/>
  <c r="R165"/>
  <c r="J165"/>
  <c r="AO157"/>
  <c r="AN157"/>
  <c r="AM157"/>
  <c r="AL157"/>
  <c r="AK157"/>
  <c r="BE157"/>
  <c r="BD157"/>
  <c r="BC157"/>
  <c r="BB157"/>
  <c r="BA157"/>
  <c r="AZ157"/>
  <c r="AY157"/>
  <c r="Y157"/>
  <c r="X157"/>
  <c r="W157"/>
  <c r="V157"/>
  <c r="U157"/>
  <c r="T157"/>
  <c r="S157"/>
  <c r="Q157"/>
  <c r="P157"/>
  <c r="O157"/>
  <c r="N157"/>
  <c r="M157"/>
  <c r="L157"/>
  <c r="K157"/>
  <c r="I157"/>
  <c r="H157"/>
  <c r="G157"/>
  <c r="F157"/>
  <c r="E157"/>
  <c r="D157"/>
  <c r="C157"/>
  <c r="AG157"/>
  <c r="AF157"/>
  <c r="AE157"/>
  <c r="AD157"/>
  <c r="AC157"/>
  <c r="AB157"/>
  <c r="AA157"/>
  <c r="J156"/>
  <c r="AP155"/>
  <c r="CY121" i="15" s="1"/>
  <c r="BF155" i="2"/>
  <c r="DK121" i="15" s="1"/>
  <c r="AX155" i="2"/>
  <c r="AH155"/>
  <c r="CS121" i="15" s="1"/>
  <c r="Z155" i="2"/>
  <c r="R155"/>
  <c r="J155"/>
  <c r="CM121" i="15" s="1"/>
  <c r="AP154" i="2"/>
  <c r="CY120" i="15" s="1"/>
  <c r="BF154" i="2"/>
  <c r="DK120" i="15" s="1"/>
  <c r="AX154" i="2"/>
  <c r="AH154"/>
  <c r="CS120" i="15" s="1"/>
  <c r="Z154" i="2"/>
  <c r="R154"/>
  <c r="J154"/>
  <c r="CM120" i="15" s="1"/>
  <c r="AP153" i="2"/>
  <c r="CY119" i="15" s="1"/>
  <c r="BF153" i="2"/>
  <c r="DK119" i="15" s="1"/>
  <c r="AX153" i="2"/>
  <c r="AH153"/>
  <c r="CS119" i="15" s="1"/>
  <c r="Z153" i="2"/>
  <c r="R153"/>
  <c r="J153"/>
  <c r="CM119" i="15" s="1"/>
  <c r="AP152" i="2"/>
  <c r="CY118" i="15" s="1"/>
  <c r="BF152" i="2"/>
  <c r="DK118" i="15" s="1"/>
  <c r="AX152" i="2"/>
  <c r="AH152"/>
  <c r="CS118" i="15" s="1"/>
  <c r="Z152" i="2"/>
  <c r="R152"/>
  <c r="J152"/>
  <c r="CM118" i="15" s="1"/>
  <c r="AP151" i="2"/>
  <c r="CY117" i="15" s="1"/>
  <c r="BF151" i="2"/>
  <c r="DK117" i="15" s="1"/>
  <c r="AX151" i="2"/>
  <c r="AH151"/>
  <c r="CS117" i="15" s="1"/>
  <c r="Z151" i="2"/>
  <c r="R151"/>
  <c r="J151"/>
  <c r="CM117" i="15" s="1"/>
  <c r="AP150" i="2"/>
  <c r="CY116" i="15" s="1"/>
  <c r="BF150" i="2"/>
  <c r="DK116" i="15" s="1"/>
  <c r="AX150" i="2"/>
  <c r="AH150"/>
  <c r="CS116" i="15" s="1"/>
  <c r="Z150" i="2"/>
  <c r="R150"/>
  <c r="J150"/>
  <c r="CM116" i="15" s="1"/>
  <c r="AP149" i="2"/>
  <c r="CY115" i="15" s="1"/>
  <c r="BF149" i="2"/>
  <c r="DK115" i="15" s="1"/>
  <c r="AX149" i="2"/>
  <c r="AH149"/>
  <c r="CS115" i="15" s="1"/>
  <c r="Z149" i="2"/>
  <c r="R149"/>
  <c r="J149"/>
  <c r="CM115" i="15" s="1"/>
  <c r="AP148" i="2"/>
  <c r="CY114" i="15" s="1"/>
  <c r="BF148" i="2"/>
  <c r="DK114" i="15" s="1"/>
  <c r="AX148" i="2"/>
  <c r="AH148"/>
  <c r="CS114" i="15" s="1"/>
  <c r="Z148" i="2"/>
  <c r="R148"/>
  <c r="J148"/>
  <c r="CM114" i="15" s="1"/>
  <c r="AP147" i="2"/>
  <c r="CY113" i="15" s="1"/>
  <c r="BF147" i="2"/>
  <c r="DK113" i="15" s="1"/>
  <c r="AX147" i="2"/>
  <c r="AH147"/>
  <c r="CS113" i="15" s="1"/>
  <c r="Z147" i="2"/>
  <c r="R147"/>
  <c r="J147"/>
  <c r="CM113" i="15" s="1"/>
  <c r="AP146" i="2"/>
  <c r="CY112" i="15" s="1"/>
  <c r="BF146" i="2"/>
  <c r="DK112" i="15" s="1"/>
  <c r="AX146" i="2"/>
  <c r="AH146"/>
  <c r="CS112" i="15" s="1"/>
  <c r="Z146" i="2"/>
  <c r="R146"/>
  <c r="J146"/>
  <c r="CM112" i="15" s="1"/>
  <c r="AP145" i="2"/>
  <c r="CY111" i="15" s="1"/>
  <c r="BF145" i="2"/>
  <c r="DK111" i="15" s="1"/>
  <c r="AX145" i="2"/>
  <c r="AH145"/>
  <c r="CS111" i="15" s="1"/>
  <c r="Z145" i="2"/>
  <c r="R145"/>
  <c r="J145"/>
  <c r="CM111" i="15" s="1"/>
  <c r="AP144" i="2"/>
  <c r="CY110" i="15" s="1"/>
  <c r="BF144" i="2"/>
  <c r="DK110" i="15" s="1"/>
  <c r="AX144" i="2"/>
  <c r="AH144"/>
  <c r="CS110" i="15" s="1"/>
  <c r="Z144" i="2"/>
  <c r="R144"/>
  <c r="J144"/>
  <c r="CM110" i="15" s="1"/>
  <c r="AP143" i="2"/>
  <c r="CY109" i="15" s="1"/>
  <c r="BF143" i="2"/>
  <c r="DK109" i="15" s="1"/>
  <c r="AX143" i="2"/>
  <c r="AH143"/>
  <c r="CS109" i="15" s="1"/>
  <c r="Z143" i="2"/>
  <c r="R143"/>
  <c r="J143"/>
  <c r="CM109" i="15" s="1"/>
  <c r="AP142" i="2"/>
  <c r="CY108" i="15" s="1"/>
  <c r="BF142" i="2"/>
  <c r="DK108" i="15" s="1"/>
  <c r="AX142" i="2"/>
  <c r="AH142"/>
  <c r="CS108" i="15" s="1"/>
  <c r="Z142" i="2"/>
  <c r="R142"/>
  <c r="J142"/>
  <c r="CM108" i="15" s="1"/>
  <c r="AP141" i="2"/>
  <c r="CY107" i="15" s="1"/>
  <c r="BF141" i="2"/>
  <c r="DK107" i="15" s="1"/>
  <c r="AX141" i="2"/>
  <c r="AH141"/>
  <c r="CS107" i="15" s="1"/>
  <c r="Z141" i="2"/>
  <c r="R141"/>
  <c r="J141"/>
  <c r="CM107" i="15" s="1"/>
  <c r="AP140" i="2"/>
  <c r="CY106" i="15" s="1"/>
  <c r="BF140" i="2"/>
  <c r="DK106" i="15" s="1"/>
  <c r="AX140" i="2"/>
  <c r="AH140"/>
  <c r="CS106" i="15" s="1"/>
  <c r="Z140" i="2"/>
  <c r="R140"/>
  <c r="J140"/>
  <c r="CM106" i="15" s="1"/>
  <c r="AP139" i="2"/>
  <c r="CY105" i="15" s="1"/>
  <c r="BF139" i="2"/>
  <c r="DK105" i="15" s="1"/>
  <c r="AX139" i="2"/>
  <c r="AH139"/>
  <c r="CS105" i="15" s="1"/>
  <c r="Z139" i="2"/>
  <c r="R139"/>
  <c r="J139"/>
  <c r="CM105" i="15" s="1"/>
  <c r="AP138" i="2"/>
  <c r="CY104" i="15" s="1"/>
  <c r="BF138" i="2"/>
  <c r="DK104" i="15" s="1"/>
  <c r="AH138" i="2"/>
  <c r="CS104" i="15" s="1"/>
  <c r="Z138" i="2"/>
  <c r="R138"/>
  <c r="J138"/>
  <c r="CM104" i="15" s="1"/>
  <c r="AP137" i="2"/>
  <c r="CY103" i="15" s="1"/>
  <c r="BF137" i="2"/>
  <c r="DK103" i="15" s="1"/>
  <c r="AH137" i="2"/>
  <c r="CS103" i="15" s="1"/>
  <c r="Z137" i="2"/>
  <c r="R137"/>
  <c r="J137"/>
  <c r="CM103" i="15" s="1"/>
  <c r="AP136" i="2"/>
  <c r="CY102" i="15" s="1"/>
  <c r="BF136" i="2"/>
  <c r="DK102" i="15" s="1"/>
  <c r="AH136" i="2"/>
  <c r="CS102" i="15" s="1"/>
  <c r="Z136" i="2"/>
  <c r="R136"/>
  <c r="J136"/>
  <c r="CM102" i="15" s="1"/>
  <c r="AP135" i="2"/>
  <c r="CY101" i="15" s="1"/>
  <c r="BF135" i="2"/>
  <c r="DK101" i="15" s="1"/>
  <c r="AH135" i="2"/>
  <c r="CS101" i="15" s="1"/>
  <c r="Z135" i="2"/>
  <c r="R135"/>
  <c r="J135"/>
  <c r="CM101" i="15" s="1"/>
  <c r="AP134" i="2"/>
  <c r="CY100" i="15" s="1"/>
  <c r="BF134" i="2"/>
  <c r="DK100" i="15" s="1"/>
  <c r="AH134" i="2"/>
  <c r="CS100" i="15" s="1"/>
  <c r="Z134" i="2"/>
  <c r="R134"/>
  <c r="J134"/>
  <c r="CM100" i="15" s="1"/>
  <c r="AP133" i="2"/>
  <c r="CY99" i="15" s="1"/>
  <c r="BF133" i="2"/>
  <c r="DK99" i="15" s="1"/>
  <c r="AH133" i="2"/>
  <c r="CS99" i="15" s="1"/>
  <c r="Z133" i="2"/>
  <c r="R133"/>
  <c r="J133"/>
  <c r="CM99" i="15" s="1"/>
  <c r="AP132" i="2"/>
  <c r="CY98" i="15" s="1"/>
  <c r="BF132" i="2"/>
  <c r="DK98" i="15" s="1"/>
  <c r="AH132" i="2"/>
  <c r="CS98" i="15" s="1"/>
  <c r="Z132" i="2"/>
  <c r="R132"/>
  <c r="J132"/>
  <c r="CM98" i="15" s="1"/>
  <c r="AP131" i="2"/>
  <c r="CY97" i="15" s="1"/>
  <c r="BF131" i="2"/>
  <c r="DK97" i="15" s="1"/>
  <c r="AH131" i="2"/>
  <c r="CS97" i="15" s="1"/>
  <c r="Z131" i="2"/>
  <c r="R131"/>
  <c r="J131"/>
  <c r="CM97" i="15" s="1"/>
  <c r="AP130" i="2"/>
  <c r="CY96" i="15" s="1"/>
  <c r="BF130" i="2"/>
  <c r="DK96" i="15" s="1"/>
  <c r="AH130" i="2"/>
  <c r="CS96" i="15" s="1"/>
  <c r="Z130" i="2"/>
  <c r="R130"/>
  <c r="J130"/>
  <c r="CM96" i="15" s="1"/>
  <c r="CY95"/>
  <c r="BF129" i="2"/>
  <c r="DK95" i="15" s="1"/>
  <c r="AH129" i="2"/>
  <c r="CS95" i="15" s="1"/>
  <c r="Z129" i="2"/>
  <c r="R129"/>
  <c r="J129"/>
  <c r="CM95" i="15" s="1"/>
  <c r="CY94"/>
  <c r="BF128" i="2"/>
  <c r="DK94" i="15" s="1"/>
  <c r="AH128" i="2"/>
  <c r="CS94" i="15" s="1"/>
  <c r="Z128" i="2"/>
  <c r="R128"/>
  <c r="J128"/>
  <c r="CM94" i="15" s="1"/>
  <c r="AP127" i="2"/>
  <c r="CY93" i="15" s="1"/>
  <c r="BF127" i="2"/>
  <c r="DK93" i="15" s="1"/>
  <c r="AH127" i="2"/>
  <c r="CS93" i="15" s="1"/>
  <c r="Z127" i="2"/>
  <c r="R127"/>
  <c r="J127"/>
  <c r="CM93" i="15" s="1"/>
  <c r="AP126" i="2"/>
  <c r="BF126"/>
  <c r="AH126"/>
  <c r="Z126"/>
  <c r="Z157" s="1"/>
  <c r="R126"/>
  <c r="R157" s="1"/>
  <c r="J126"/>
  <c r="AO118"/>
  <c r="AN118"/>
  <c r="AM118"/>
  <c r="AL118"/>
  <c r="AK118"/>
  <c r="AI118"/>
  <c r="BE118"/>
  <c r="BD118"/>
  <c r="BC118"/>
  <c r="BB118"/>
  <c r="BA118"/>
  <c r="AZ118"/>
  <c r="AY118"/>
  <c r="Y118"/>
  <c r="X118"/>
  <c r="W118"/>
  <c r="V118"/>
  <c r="U118"/>
  <c r="T118"/>
  <c r="S118"/>
  <c r="Q118"/>
  <c r="P118"/>
  <c r="O118"/>
  <c r="N118"/>
  <c r="M118"/>
  <c r="L118"/>
  <c r="K118"/>
  <c r="I118"/>
  <c r="H118"/>
  <c r="G118"/>
  <c r="F118"/>
  <c r="E118"/>
  <c r="D118"/>
  <c r="C118"/>
  <c r="AG118"/>
  <c r="AF118"/>
  <c r="AE118"/>
  <c r="AD118"/>
  <c r="AC118"/>
  <c r="AB118"/>
  <c r="AA118"/>
  <c r="J117"/>
  <c r="AP116"/>
  <c r="CY91" i="15" s="1"/>
  <c r="BF116" i="2"/>
  <c r="DK91" i="15" s="1"/>
  <c r="AX116" i="2"/>
  <c r="AH116"/>
  <c r="CS91" i="15" s="1"/>
  <c r="Z116" i="2"/>
  <c r="R116"/>
  <c r="J116"/>
  <c r="CM91" i="15" s="1"/>
  <c r="AP115" i="2"/>
  <c r="CY90" i="15" s="1"/>
  <c r="BF115" i="2"/>
  <c r="DK90" i="15" s="1"/>
  <c r="AX115" i="2"/>
  <c r="AH115"/>
  <c r="CS90" i="15" s="1"/>
  <c r="Z115" i="2"/>
  <c r="R115"/>
  <c r="J115"/>
  <c r="CM90" i="15" s="1"/>
  <c r="AP114" i="2"/>
  <c r="CY89" i="15" s="1"/>
  <c r="BF114" i="2"/>
  <c r="DK89" i="15" s="1"/>
  <c r="AX114" i="2"/>
  <c r="AH114"/>
  <c r="CS89" i="15" s="1"/>
  <c r="Z114" i="2"/>
  <c r="R114"/>
  <c r="J114"/>
  <c r="CM89" i="15" s="1"/>
  <c r="AP113" i="2"/>
  <c r="CY88" i="15" s="1"/>
  <c r="BF113" i="2"/>
  <c r="DK88" i="15" s="1"/>
  <c r="AX113" i="2"/>
  <c r="AH113"/>
  <c r="CS88" i="15" s="1"/>
  <c r="Z113" i="2"/>
  <c r="R113"/>
  <c r="J113"/>
  <c r="CM88" i="15" s="1"/>
  <c r="AP112" i="2"/>
  <c r="CY87" i="15" s="1"/>
  <c r="BF112" i="2"/>
  <c r="DK87" i="15" s="1"/>
  <c r="AX112" i="2"/>
  <c r="AH112"/>
  <c r="CS87" i="15" s="1"/>
  <c r="Z112" i="2"/>
  <c r="R112"/>
  <c r="J112"/>
  <c r="CM87" i="15" s="1"/>
  <c r="AP111" i="2"/>
  <c r="CY86" i="15" s="1"/>
  <c r="BF111" i="2"/>
  <c r="DK86" i="15" s="1"/>
  <c r="AX111" i="2"/>
  <c r="AH111"/>
  <c r="CS86" i="15" s="1"/>
  <c r="Z111" i="2"/>
  <c r="R111"/>
  <c r="J111"/>
  <c r="CM86" i="15" s="1"/>
  <c r="AP110" i="2"/>
  <c r="CY85" i="15" s="1"/>
  <c r="BF110" i="2"/>
  <c r="DK85" i="15" s="1"/>
  <c r="AX110" i="2"/>
  <c r="AH110"/>
  <c r="CS85" i="15" s="1"/>
  <c r="Z110" i="2"/>
  <c r="R110"/>
  <c r="J110"/>
  <c r="CM85" i="15" s="1"/>
  <c r="AP109" i="2"/>
  <c r="CY84" i="15" s="1"/>
  <c r="BF109" i="2"/>
  <c r="DK84" i="15" s="1"/>
  <c r="AX109" i="2"/>
  <c r="AH109"/>
  <c r="CS84" i="15" s="1"/>
  <c r="Z109" i="2"/>
  <c r="R109"/>
  <c r="J109"/>
  <c r="CM84" i="15" s="1"/>
  <c r="AP108" i="2"/>
  <c r="CY83" i="15" s="1"/>
  <c r="BF108" i="2"/>
  <c r="DK83" i="15" s="1"/>
  <c r="AX108" i="2"/>
  <c r="AH108"/>
  <c r="CS83" i="15" s="1"/>
  <c r="Z108" i="2"/>
  <c r="R108"/>
  <c r="J108"/>
  <c r="CM83" i="15" s="1"/>
  <c r="AP107" i="2"/>
  <c r="CY82" i="15" s="1"/>
  <c r="BF107" i="2"/>
  <c r="DK82" i="15" s="1"/>
  <c r="AX107" i="2"/>
  <c r="AH107"/>
  <c r="CS82" i="15" s="1"/>
  <c r="Z107" i="2"/>
  <c r="R107"/>
  <c r="J107"/>
  <c r="CM82" i="15" s="1"/>
  <c r="AP106" i="2"/>
  <c r="CY81" i="15" s="1"/>
  <c r="BF106" i="2"/>
  <c r="DK81" i="15" s="1"/>
  <c r="AH106" i="2"/>
  <c r="CS81" i="15" s="1"/>
  <c r="Z106" i="2"/>
  <c r="R106"/>
  <c r="J106"/>
  <c r="CM81" i="15" s="1"/>
  <c r="AP105" i="2"/>
  <c r="CY80" i="15" s="1"/>
  <c r="BF105" i="2"/>
  <c r="DK80" i="15" s="1"/>
  <c r="AH105" i="2"/>
  <c r="CS80" i="15" s="1"/>
  <c r="Z105" i="2"/>
  <c r="R105"/>
  <c r="J105"/>
  <c r="CM80" i="15" s="1"/>
  <c r="AP104" i="2"/>
  <c r="CY79" i="15" s="1"/>
  <c r="BF104" i="2"/>
  <c r="DK79" i="15" s="1"/>
  <c r="AH104" i="2"/>
  <c r="CS79" i="15" s="1"/>
  <c r="Z104" i="2"/>
  <c r="R104"/>
  <c r="J104"/>
  <c r="CM79" i="15" s="1"/>
  <c r="AP103" i="2"/>
  <c r="CY78" i="15" s="1"/>
  <c r="BF103" i="2"/>
  <c r="DK78" i="15" s="1"/>
  <c r="AH103" i="2"/>
  <c r="CS78" i="15" s="1"/>
  <c r="Z103" i="2"/>
  <c r="R103"/>
  <c r="J103"/>
  <c r="CM78" i="15" s="1"/>
  <c r="AP102" i="2"/>
  <c r="CY77" i="15" s="1"/>
  <c r="BF102" i="2"/>
  <c r="DK77" i="15" s="1"/>
  <c r="AH102" i="2"/>
  <c r="CS77" i="15" s="1"/>
  <c r="Z102" i="2"/>
  <c r="R102"/>
  <c r="J102"/>
  <c r="CM77" i="15" s="1"/>
  <c r="AP101" i="2"/>
  <c r="CY76" i="15" s="1"/>
  <c r="BF101" i="2"/>
  <c r="DK76" i="15" s="1"/>
  <c r="AH101" i="2"/>
  <c r="CS76" i="15" s="1"/>
  <c r="Z101" i="2"/>
  <c r="R101"/>
  <c r="J101"/>
  <c r="CM76" i="15" s="1"/>
  <c r="AP100" i="2"/>
  <c r="CY75" i="15" s="1"/>
  <c r="BF100" i="2"/>
  <c r="DK75" i="15" s="1"/>
  <c r="AH100" i="2"/>
  <c r="CS75" i="15" s="1"/>
  <c r="Z100" i="2"/>
  <c r="R100"/>
  <c r="J100"/>
  <c r="CM75" i="15" s="1"/>
  <c r="AP99" i="2"/>
  <c r="CY74" i="15" s="1"/>
  <c r="BF99" i="2"/>
  <c r="DK74" i="15" s="1"/>
  <c r="AH99" i="2"/>
  <c r="CS74" i="15" s="1"/>
  <c r="Z99" i="2"/>
  <c r="R99"/>
  <c r="J99"/>
  <c r="CM74" i="15" s="1"/>
  <c r="AP98" i="2"/>
  <c r="CY73" i="15" s="1"/>
  <c r="BF98" i="2"/>
  <c r="DK73" i="15" s="1"/>
  <c r="AH98" i="2"/>
  <c r="CS73" i="15" s="1"/>
  <c r="Z98" i="2"/>
  <c r="R98"/>
  <c r="J98"/>
  <c r="CM73" i="15" s="1"/>
  <c r="AP97" i="2"/>
  <c r="CY72" i="15" s="1"/>
  <c r="BF97" i="2"/>
  <c r="DK72" i="15" s="1"/>
  <c r="AH97" i="2"/>
  <c r="CS72" i="15" s="1"/>
  <c r="Z97" i="2"/>
  <c r="R97"/>
  <c r="J97"/>
  <c r="CM72" i="15" s="1"/>
  <c r="AP96" i="2"/>
  <c r="CY71" i="15" s="1"/>
  <c r="BF96" i="2"/>
  <c r="DK71" i="15" s="1"/>
  <c r="AH96" i="2"/>
  <c r="CS71" i="15" s="1"/>
  <c r="Z96" i="2"/>
  <c r="R96"/>
  <c r="J96"/>
  <c r="CM71" i="15" s="1"/>
  <c r="AP95" i="2"/>
  <c r="CY70" i="15" s="1"/>
  <c r="BF95" i="2"/>
  <c r="DK70" i="15" s="1"/>
  <c r="AH95" i="2"/>
  <c r="CS70" i="15" s="1"/>
  <c r="Z95" i="2"/>
  <c r="R95"/>
  <c r="J95"/>
  <c r="CM70" i="15" s="1"/>
  <c r="AP94" i="2"/>
  <c r="CY69" i="15" s="1"/>
  <c r="BF94" i="2"/>
  <c r="DK69" i="15" s="1"/>
  <c r="AH94" i="2"/>
  <c r="CS69" i="15" s="1"/>
  <c r="Z94" i="2"/>
  <c r="R94"/>
  <c r="J94"/>
  <c r="CM69" i="15" s="1"/>
  <c r="AP93" i="2"/>
  <c r="CY68" i="15" s="1"/>
  <c r="BF93" i="2"/>
  <c r="DK68" i="15" s="1"/>
  <c r="AH93" i="2"/>
  <c r="CS68" i="15" s="1"/>
  <c r="Z93" i="2"/>
  <c r="R93"/>
  <c r="J93"/>
  <c r="CM68" i="15" s="1"/>
  <c r="AP92" i="2"/>
  <c r="CY67" i="15" s="1"/>
  <c r="BF92" i="2"/>
  <c r="DK67" i="15" s="1"/>
  <c r="AH92" i="2"/>
  <c r="CS67" i="15" s="1"/>
  <c r="Z92" i="2"/>
  <c r="R92"/>
  <c r="J92"/>
  <c r="CM67" i="15" s="1"/>
  <c r="AP91" i="2"/>
  <c r="CY66" i="15" s="1"/>
  <c r="BF91" i="2"/>
  <c r="DK66" i="15" s="1"/>
  <c r="AH91" i="2"/>
  <c r="CS66" i="15" s="1"/>
  <c r="Z91" i="2"/>
  <c r="R91"/>
  <c r="J91"/>
  <c r="CM66" i="15" s="1"/>
  <c r="AP90" i="2"/>
  <c r="CY65" i="15" s="1"/>
  <c r="BF90" i="2"/>
  <c r="DK65" i="15" s="1"/>
  <c r="AH90" i="2"/>
  <c r="CS65" i="15" s="1"/>
  <c r="Z90" i="2"/>
  <c r="R90"/>
  <c r="J90"/>
  <c r="CM65" i="15" s="1"/>
  <c r="AP89" i="2"/>
  <c r="CY64" i="15" s="1"/>
  <c r="BF89" i="2"/>
  <c r="DK64" i="15" s="1"/>
  <c r="AH89" i="2"/>
  <c r="CS64" i="15" s="1"/>
  <c r="Z89" i="2"/>
  <c r="R89"/>
  <c r="J89"/>
  <c r="CM64" i="15" s="1"/>
  <c r="AP88" i="2"/>
  <c r="CY63" i="15" s="1"/>
  <c r="BF88" i="2"/>
  <c r="DK63" i="15" s="1"/>
  <c r="AH88" i="2"/>
  <c r="CS63" i="15" s="1"/>
  <c r="Z88" i="2"/>
  <c r="R88"/>
  <c r="J88"/>
  <c r="CM63" i="15" s="1"/>
  <c r="CY62"/>
  <c r="BF87" i="2"/>
  <c r="DK62" i="15" s="1"/>
  <c r="AH87" i="2"/>
  <c r="CS62" i="15" s="1"/>
  <c r="Z87" i="2"/>
  <c r="R87"/>
  <c r="J87"/>
  <c r="CM62" i="15" s="1"/>
  <c r="AO79" i="2"/>
  <c r="AN79"/>
  <c r="AM79"/>
  <c r="AL79"/>
  <c r="AK79"/>
  <c r="AI79"/>
  <c r="BE79"/>
  <c r="BD79"/>
  <c r="BC79"/>
  <c r="BB79"/>
  <c r="BA79"/>
  <c r="AZ79"/>
  <c r="AY79"/>
  <c r="Y79"/>
  <c r="X79"/>
  <c r="W79"/>
  <c r="V79"/>
  <c r="U79"/>
  <c r="T79"/>
  <c r="S79"/>
  <c r="Q79"/>
  <c r="P79"/>
  <c r="O79"/>
  <c r="N79"/>
  <c r="M79"/>
  <c r="L79"/>
  <c r="K79"/>
  <c r="I79"/>
  <c r="H79"/>
  <c r="G79"/>
  <c r="F79"/>
  <c r="E79"/>
  <c r="D79"/>
  <c r="C79"/>
  <c r="AG79"/>
  <c r="AF79"/>
  <c r="AE79"/>
  <c r="AD79"/>
  <c r="AC79"/>
  <c r="AB79"/>
  <c r="AA79"/>
  <c r="Y4" i="6" s="1"/>
  <c r="J78" i="2"/>
  <c r="AP77"/>
  <c r="CY61" i="15" s="1"/>
  <c r="BF77" i="2"/>
  <c r="DK61" i="15" s="1"/>
  <c r="AX77" i="2"/>
  <c r="DE61" i="15" s="1"/>
  <c r="AH77" i="2"/>
  <c r="CS61" i="15" s="1"/>
  <c r="Z77" i="2"/>
  <c r="R77"/>
  <c r="J77"/>
  <c r="CM61" i="15" s="1"/>
  <c r="AP76" i="2"/>
  <c r="CY60" i="15" s="1"/>
  <c r="BF76" i="2"/>
  <c r="DK60" i="15" s="1"/>
  <c r="AX76" i="2"/>
  <c r="DE60" i="15" s="1"/>
  <c r="AH76" i="2"/>
  <c r="CS60" i="15" s="1"/>
  <c r="Z76" i="2"/>
  <c r="R76"/>
  <c r="J76"/>
  <c r="CM60" i="15" s="1"/>
  <c r="AP75" i="2"/>
  <c r="CY59" i="15" s="1"/>
  <c r="BF75" i="2"/>
  <c r="DK59" i="15" s="1"/>
  <c r="AX75" i="2"/>
  <c r="DE59" i="15" s="1"/>
  <c r="AH75" i="2"/>
  <c r="CS59" i="15" s="1"/>
  <c r="Z75" i="2"/>
  <c r="R75"/>
  <c r="J75"/>
  <c r="CM59" i="15" s="1"/>
  <c r="AP74" i="2"/>
  <c r="CY58" i="15" s="1"/>
  <c r="BF74" i="2"/>
  <c r="DK58" i="15" s="1"/>
  <c r="AX74" i="2"/>
  <c r="DE58" i="15" s="1"/>
  <c r="AH74" i="2"/>
  <c r="CS58" i="15" s="1"/>
  <c r="Z74" i="2"/>
  <c r="R74"/>
  <c r="J74"/>
  <c r="CM58" i="15" s="1"/>
  <c r="AP73" i="2"/>
  <c r="CY57" i="15" s="1"/>
  <c r="BF73" i="2"/>
  <c r="DK57" i="15" s="1"/>
  <c r="AX73" i="2"/>
  <c r="DE57" i="15" s="1"/>
  <c r="AH73" i="2"/>
  <c r="CS57" i="15" s="1"/>
  <c r="Z73" i="2"/>
  <c r="R73"/>
  <c r="J73"/>
  <c r="CM57" i="15" s="1"/>
  <c r="AP72" i="2"/>
  <c r="CY56" i="15" s="1"/>
  <c r="BF72" i="2"/>
  <c r="DK56" i="15" s="1"/>
  <c r="AX72" i="2"/>
  <c r="DE56" i="15" s="1"/>
  <c r="AH72" i="2"/>
  <c r="CS56" i="15" s="1"/>
  <c r="Z72" i="2"/>
  <c r="R72"/>
  <c r="J72"/>
  <c r="CM56" i="15" s="1"/>
  <c r="AP71" i="2"/>
  <c r="CY55" i="15" s="1"/>
  <c r="BF71" i="2"/>
  <c r="DK55" i="15" s="1"/>
  <c r="AX71" i="2"/>
  <c r="DE55" i="15" s="1"/>
  <c r="AH71" i="2"/>
  <c r="CS55" i="15" s="1"/>
  <c r="Z71" i="2"/>
  <c r="R71"/>
  <c r="J71"/>
  <c r="CM55" i="15" s="1"/>
  <c r="AP70" i="2"/>
  <c r="CY54" i="15" s="1"/>
  <c r="BF70" i="2"/>
  <c r="DK54" i="15" s="1"/>
  <c r="AX70" i="2"/>
  <c r="DE54" i="15" s="1"/>
  <c r="AH70" i="2"/>
  <c r="CS54" i="15" s="1"/>
  <c r="Z70" i="2"/>
  <c r="R70"/>
  <c r="J70"/>
  <c r="CM54" i="15" s="1"/>
  <c r="AP69" i="2"/>
  <c r="CY53" i="15" s="1"/>
  <c r="BF69" i="2"/>
  <c r="DK53" i="15" s="1"/>
  <c r="AX69" i="2"/>
  <c r="DE53" i="15" s="1"/>
  <c r="AH69" i="2"/>
  <c r="CS53" i="15" s="1"/>
  <c r="Z69" i="2"/>
  <c r="R69"/>
  <c r="J69"/>
  <c r="CM53" i="15" s="1"/>
  <c r="AP68" i="2"/>
  <c r="CY52" i="15" s="1"/>
  <c r="BF68" i="2"/>
  <c r="DK52" i="15" s="1"/>
  <c r="AX68" i="2"/>
  <c r="DE52" i="15" s="1"/>
  <c r="AH68" i="2"/>
  <c r="CS52" i="15" s="1"/>
  <c r="Z68" i="2"/>
  <c r="R68"/>
  <c r="J68"/>
  <c r="CM52" i="15" s="1"/>
  <c r="AP67" i="2"/>
  <c r="CY51" i="15" s="1"/>
  <c r="BF67" i="2"/>
  <c r="DK51" i="15" s="1"/>
  <c r="AX67" i="2"/>
  <c r="DE51" i="15" s="1"/>
  <c r="AH67" i="2"/>
  <c r="CS51" i="15" s="1"/>
  <c r="Z67" i="2"/>
  <c r="R67"/>
  <c r="J67"/>
  <c r="CM51" i="15" s="1"/>
  <c r="AP66" i="2"/>
  <c r="CY50" i="15" s="1"/>
  <c r="BF66" i="2"/>
  <c r="DK50" i="15" s="1"/>
  <c r="AX66" i="2"/>
  <c r="DE50" i="15" s="1"/>
  <c r="AH66" i="2"/>
  <c r="CS50" i="15" s="1"/>
  <c r="Z66" i="2"/>
  <c r="R66"/>
  <c r="J66"/>
  <c r="CM50" i="15" s="1"/>
  <c r="AP65" i="2"/>
  <c r="CY49" i="15" s="1"/>
  <c r="BF65" i="2"/>
  <c r="DK49" i="15" s="1"/>
  <c r="AX65" i="2"/>
  <c r="DE49" i="15" s="1"/>
  <c r="AH65" i="2"/>
  <c r="CS49" i="15" s="1"/>
  <c r="Z65" i="2"/>
  <c r="R65"/>
  <c r="J65"/>
  <c r="CM49" i="15" s="1"/>
  <c r="AP64" i="2"/>
  <c r="CY48" i="15" s="1"/>
  <c r="BF64" i="2"/>
  <c r="DK48" i="15" s="1"/>
  <c r="AX64" i="2"/>
  <c r="DE48" i="15" s="1"/>
  <c r="AH64" i="2"/>
  <c r="CS48" i="15" s="1"/>
  <c r="Z64" i="2"/>
  <c r="R64"/>
  <c r="J64"/>
  <c r="CM48" i="15" s="1"/>
  <c r="AP63" i="2"/>
  <c r="CY47" i="15" s="1"/>
  <c r="BF63" i="2"/>
  <c r="DK47" i="15" s="1"/>
  <c r="AX63" i="2"/>
  <c r="DE47" i="15" s="1"/>
  <c r="AH63" i="2"/>
  <c r="CS47" i="15" s="1"/>
  <c r="Z63" i="2"/>
  <c r="R63"/>
  <c r="J63"/>
  <c r="CM47" i="15" s="1"/>
  <c r="AP62" i="2"/>
  <c r="CY46" i="15" s="1"/>
  <c r="BF62" i="2"/>
  <c r="DK46" i="15" s="1"/>
  <c r="AX62" i="2"/>
  <c r="DE46" i="15" s="1"/>
  <c r="AH62" i="2"/>
  <c r="CS46" i="15" s="1"/>
  <c r="Z62" i="2"/>
  <c r="R62"/>
  <c r="J62"/>
  <c r="CM46" i="15" s="1"/>
  <c r="AP61" i="2"/>
  <c r="CY45" i="15" s="1"/>
  <c r="BF61" i="2"/>
  <c r="DK45" i="15" s="1"/>
  <c r="AX61" i="2"/>
  <c r="DE45" i="15" s="1"/>
  <c r="AH61" i="2"/>
  <c r="CS45" i="15" s="1"/>
  <c r="Z61" i="2"/>
  <c r="R61"/>
  <c r="J61"/>
  <c r="CM45" i="15" s="1"/>
  <c r="AP60" i="2"/>
  <c r="CY44" i="15" s="1"/>
  <c r="BF60" i="2"/>
  <c r="DK44" i="15" s="1"/>
  <c r="AX60" i="2"/>
  <c r="DE44" i="15" s="1"/>
  <c r="AH60" i="2"/>
  <c r="CS44" i="15" s="1"/>
  <c r="Z60" i="2"/>
  <c r="R60"/>
  <c r="J60"/>
  <c r="CM44" i="15" s="1"/>
  <c r="AP59" i="2"/>
  <c r="CY43" i="15" s="1"/>
  <c r="BF59" i="2"/>
  <c r="DK43" i="15" s="1"/>
  <c r="AH59" i="2"/>
  <c r="CS43" i="15" s="1"/>
  <c r="Z59" i="2"/>
  <c r="R59"/>
  <c r="J59"/>
  <c r="CM43" i="15" s="1"/>
  <c r="AP58" i="2"/>
  <c r="CY42" i="15" s="1"/>
  <c r="BF58" i="2"/>
  <c r="DK42" i="15" s="1"/>
  <c r="AH58" i="2"/>
  <c r="CS42" i="15" s="1"/>
  <c r="Z58" i="2"/>
  <c r="R58"/>
  <c r="J58"/>
  <c r="CM42" i="15" s="1"/>
  <c r="AP57" i="2"/>
  <c r="CY41" i="15" s="1"/>
  <c r="BF57" i="2"/>
  <c r="DK41" i="15" s="1"/>
  <c r="AH57" i="2"/>
  <c r="CS41" i="15" s="1"/>
  <c r="Z57" i="2"/>
  <c r="R57"/>
  <c r="J57"/>
  <c r="CM41" i="15" s="1"/>
  <c r="AP56" i="2"/>
  <c r="CY40" i="15" s="1"/>
  <c r="BF56" i="2"/>
  <c r="DK40" i="15" s="1"/>
  <c r="AH56" i="2"/>
  <c r="CS40" i="15" s="1"/>
  <c r="Z56" i="2"/>
  <c r="R56"/>
  <c r="J56"/>
  <c r="CM40" i="15" s="1"/>
  <c r="AP55" i="2"/>
  <c r="CY39" i="15" s="1"/>
  <c r="BF55" i="2"/>
  <c r="DK39" i="15" s="1"/>
  <c r="AH55" i="2"/>
  <c r="CS39" i="15" s="1"/>
  <c r="Z55" i="2"/>
  <c r="R55"/>
  <c r="J55"/>
  <c r="CM39" i="15" s="1"/>
  <c r="AP54" i="2"/>
  <c r="CY38" i="15" s="1"/>
  <c r="BF54" i="2"/>
  <c r="DK38" i="15" s="1"/>
  <c r="AH54" i="2"/>
  <c r="CS38" i="15" s="1"/>
  <c r="Z54" i="2"/>
  <c r="R54"/>
  <c r="J54"/>
  <c r="CM38" i="15" s="1"/>
  <c r="AP53" i="2"/>
  <c r="BF53"/>
  <c r="DK37" i="15" s="1"/>
  <c r="AH53" i="2"/>
  <c r="CS37" i="15" s="1"/>
  <c r="Z53" i="2"/>
  <c r="R53"/>
  <c r="J53"/>
  <c r="CM37" i="15" s="1"/>
  <c r="CY36"/>
  <c r="BF52" i="2"/>
  <c r="DK36" i="15" s="1"/>
  <c r="AH52" i="2"/>
  <c r="CS36" i="15" s="1"/>
  <c r="Z52" i="2"/>
  <c r="R52"/>
  <c r="J52"/>
  <c r="CM36" i="15" s="1"/>
  <c r="AP51" i="2"/>
  <c r="CY35" i="15" s="1"/>
  <c r="BF51" i="2"/>
  <c r="DK35" i="15" s="1"/>
  <c r="AH51" i="2"/>
  <c r="CS35" i="15" s="1"/>
  <c r="Z51" i="2"/>
  <c r="R51"/>
  <c r="J51"/>
  <c r="CM35" i="15" s="1"/>
  <c r="AP50" i="2"/>
  <c r="CY34" i="15" s="1"/>
  <c r="BF50" i="2"/>
  <c r="DK34" i="15" s="1"/>
  <c r="AH50" i="2"/>
  <c r="CS34" i="15" s="1"/>
  <c r="Z50" i="2"/>
  <c r="R50"/>
  <c r="J50"/>
  <c r="CM34" i="15" s="1"/>
  <c r="AP49" i="2"/>
  <c r="BF49"/>
  <c r="DK33" i="15" s="1"/>
  <c r="AH49" i="2"/>
  <c r="CS33" i="15" s="1"/>
  <c r="Z49" i="2"/>
  <c r="R49"/>
  <c r="J49"/>
  <c r="CM33" i="15" s="1"/>
  <c r="AP48" i="2"/>
  <c r="BF48"/>
  <c r="AH48"/>
  <c r="Z48"/>
  <c r="Z79" s="1"/>
  <c r="R48"/>
  <c r="R79" s="1"/>
  <c r="J48"/>
  <c r="AN40"/>
  <c r="AM40"/>
  <c r="AL40"/>
  <c r="AK40"/>
  <c r="AJ40"/>
  <c r="AI40"/>
  <c r="AP38"/>
  <c r="CY31" i="15" s="1"/>
  <c r="AP37" i="2"/>
  <c r="CY30" i="15" s="1"/>
  <c r="AP36" i="2"/>
  <c r="CY29" i="15" s="1"/>
  <c r="AP35" i="2"/>
  <c r="CY28" i="15" s="1"/>
  <c r="AP34" i="2"/>
  <c r="CY27" i="15" s="1"/>
  <c r="AP33" i="2"/>
  <c r="CY26" i="15" s="1"/>
  <c r="AP32" i="2"/>
  <c r="CY25" i="15" s="1"/>
  <c r="AP31" i="2"/>
  <c r="CY24" i="15" s="1"/>
  <c r="AP30" i="2"/>
  <c r="CY23" i="15" s="1"/>
  <c r="AP29" i="2"/>
  <c r="CY22" i="15" s="1"/>
  <c r="AP28" i="2"/>
  <c r="CY21" i="15" s="1"/>
  <c r="AP27" i="2"/>
  <c r="CY20" i="15" s="1"/>
  <c r="AP26" i="2"/>
  <c r="CY19" i="15" s="1"/>
  <c r="AP25" i="2"/>
  <c r="CY18" i="15" s="1"/>
  <c r="AP24" i="2"/>
  <c r="CY17" i="15" s="1"/>
  <c r="AP23" i="2"/>
  <c r="CY16" i="15" s="1"/>
  <c r="AP22" i="2"/>
  <c r="CY15" i="15" s="1"/>
  <c r="AP21" i="2"/>
  <c r="CY14" i="15" s="1"/>
  <c r="AP20" i="2"/>
  <c r="CY13" i="15" s="1"/>
  <c r="AP19" i="2"/>
  <c r="CY12" i="15" s="1"/>
  <c r="AP18" i="2"/>
  <c r="CY11" i="15" s="1"/>
  <c r="AP17" i="2"/>
  <c r="CY10" i="15" s="1"/>
  <c r="AP16" i="2"/>
  <c r="CY9" i="15" s="1"/>
  <c r="AP15" i="2"/>
  <c r="CY8" i="15" s="1"/>
  <c r="AP13" i="2"/>
  <c r="CY6" i="15" s="1"/>
  <c r="AP12" i="2"/>
  <c r="AP11"/>
  <c r="AP10"/>
  <c r="BE40"/>
  <c r="BD40"/>
  <c r="BC40"/>
  <c r="BB40"/>
  <c r="BA40"/>
  <c r="AZ40"/>
  <c r="AY40"/>
  <c r="BF38"/>
  <c r="DK31" i="15" s="1"/>
  <c r="BF37" i="2"/>
  <c r="DK30" i="15" s="1"/>
  <c r="BF36" i="2"/>
  <c r="DK29" i="15" s="1"/>
  <c r="BF35" i="2"/>
  <c r="DK28" i="15" s="1"/>
  <c r="BF34" i="2"/>
  <c r="DK27" i="15" s="1"/>
  <c r="BF33" i="2"/>
  <c r="DK26" i="15" s="1"/>
  <c r="BF32" i="2"/>
  <c r="DK25" i="15" s="1"/>
  <c r="BF31" i="2"/>
  <c r="DK24" i="15" s="1"/>
  <c r="BF30" i="2"/>
  <c r="DK23" i="15" s="1"/>
  <c r="BF29" i="2"/>
  <c r="DK22" i="15" s="1"/>
  <c r="BF28" i="2"/>
  <c r="DK21" i="15" s="1"/>
  <c r="BF27" i="2"/>
  <c r="DK20" i="15" s="1"/>
  <c r="BF26" i="2"/>
  <c r="DK19" i="15" s="1"/>
  <c r="BF25" i="2"/>
  <c r="DK18" i="15" s="1"/>
  <c r="BF24" i="2"/>
  <c r="DK17" i="15" s="1"/>
  <c r="BF23" i="2"/>
  <c r="DK16" i="15" s="1"/>
  <c r="BF22" i="2"/>
  <c r="DK15" i="15" s="1"/>
  <c r="BF21" i="2"/>
  <c r="DK14" i="15" s="1"/>
  <c r="BF20" i="2"/>
  <c r="DK13" i="15" s="1"/>
  <c r="BF19" i="2"/>
  <c r="DK12" i="15" s="1"/>
  <c r="BF18" i="2"/>
  <c r="DK11" i="15" s="1"/>
  <c r="BF17" i="2"/>
  <c r="DK10" i="15" s="1"/>
  <c r="BF16" i="2"/>
  <c r="DK9" i="15" s="1"/>
  <c r="BF15" i="2"/>
  <c r="DK8" i="15" s="1"/>
  <c r="BF14" i="2"/>
  <c r="DK7" i="15" s="1"/>
  <c r="BF13" i="2"/>
  <c r="DK6" i="15" s="1"/>
  <c r="BF12" i="2"/>
  <c r="DK5" i="15" s="1"/>
  <c r="BF11" i="2"/>
  <c r="DK4" i="15" s="1"/>
  <c r="BF10" i="2"/>
  <c r="DK3" i="15" s="1"/>
  <c r="BF9" i="2"/>
  <c r="AX38"/>
  <c r="AX37"/>
  <c r="AX36"/>
  <c r="AX35"/>
  <c r="AX34"/>
  <c r="AX33"/>
  <c r="AX32"/>
  <c r="AX31"/>
  <c r="AX30"/>
  <c r="AX29"/>
  <c r="AX28"/>
  <c r="AX27"/>
  <c r="AX26"/>
  <c r="AX25"/>
  <c r="AX24"/>
  <c r="AX23"/>
  <c r="AX22"/>
  <c r="AG40"/>
  <c r="AE40"/>
  <c r="AD40"/>
  <c r="AC40"/>
  <c r="AB40"/>
  <c r="AA40"/>
  <c r="AH38"/>
  <c r="CS31" i="15" s="1"/>
  <c r="AH37" i="2"/>
  <c r="CS30" i="15" s="1"/>
  <c r="AH36" i="2"/>
  <c r="CS29" i="15" s="1"/>
  <c r="AH35" i="2"/>
  <c r="CS28" i="15" s="1"/>
  <c r="AH34" i="2"/>
  <c r="CS27" i="15" s="1"/>
  <c r="AH33" i="2"/>
  <c r="CS26" i="15" s="1"/>
  <c r="AH32" i="2"/>
  <c r="CS25" i="15" s="1"/>
  <c r="AH31" i="2"/>
  <c r="CS24" i="15" s="1"/>
  <c r="AH30" i="2"/>
  <c r="CS23" i="15" s="1"/>
  <c r="AH29" i="2"/>
  <c r="CS22" i="15" s="1"/>
  <c r="AH28" i="2"/>
  <c r="CS21" i="15" s="1"/>
  <c r="AH27" i="2"/>
  <c r="CS20" i="15" s="1"/>
  <c r="AH26" i="2"/>
  <c r="CS19" i="15" s="1"/>
  <c r="AH25" i="2"/>
  <c r="CS18" i="15" s="1"/>
  <c r="AH24" i="2"/>
  <c r="CS17" i="15" s="1"/>
  <c r="AH23" i="2"/>
  <c r="CS16" i="15" s="1"/>
  <c r="AH22" i="2"/>
  <c r="CS15" i="15" s="1"/>
  <c r="AH21" i="2"/>
  <c r="CS14" i="15" s="1"/>
  <c r="AH20" i="2"/>
  <c r="CS13" i="15" s="1"/>
  <c r="AH19" i="2"/>
  <c r="CS12" i="15" s="1"/>
  <c r="AH18" i="2"/>
  <c r="CS11" i="15" s="1"/>
  <c r="AH17" i="2"/>
  <c r="CS10" i="15" s="1"/>
  <c r="AH16" i="2"/>
  <c r="CS9" i="15" s="1"/>
  <c r="AH15" i="2"/>
  <c r="CS8" i="15" s="1"/>
  <c r="CS7"/>
  <c r="AH13" i="2"/>
  <c r="CS6" i="15" s="1"/>
  <c r="AH12" i="2"/>
  <c r="CS5" i="15" s="1"/>
  <c r="AH11" i="2"/>
  <c r="CS4" i="15" s="1"/>
  <c r="AH10" i="2"/>
  <c r="CS3" i="15" s="1"/>
  <c r="AH9" i="2"/>
  <c r="Y40"/>
  <c r="X40"/>
  <c r="W40"/>
  <c r="V40"/>
  <c r="U40"/>
  <c r="T40"/>
  <c r="S40"/>
  <c r="Z38"/>
  <c r="Z37"/>
  <c r="Z36"/>
  <c r="Z35"/>
  <c r="Z34"/>
  <c r="Z33"/>
  <c r="Z32"/>
  <c r="Z31"/>
  <c r="Z30"/>
  <c r="Z29"/>
  <c r="Z28"/>
  <c r="Z27"/>
  <c r="Z26"/>
  <c r="Z25"/>
  <c r="Z24"/>
  <c r="Z23"/>
  <c r="Z22"/>
  <c r="Z21"/>
  <c r="Z20"/>
  <c r="Z19"/>
  <c r="Z18"/>
  <c r="Z17"/>
  <c r="CO17" s="1"/>
  <c r="Z16"/>
  <c r="Z15"/>
  <c r="Z14"/>
  <c r="Z13"/>
  <c r="Z12"/>
  <c r="Z11"/>
  <c r="Z10"/>
  <c r="Z9"/>
  <c r="Q40"/>
  <c r="P40"/>
  <c r="O40"/>
  <c r="N40"/>
  <c r="M40"/>
  <c r="L40"/>
  <c r="K40"/>
  <c r="R38"/>
  <c r="R37"/>
  <c r="R36"/>
  <c r="R35"/>
  <c r="R34"/>
  <c r="R33"/>
  <c r="R32"/>
  <c r="R31"/>
  <c r="R30"/>
  <c r="R29"/>
  <c r="R28"/>
  <c r="R27"/>
  <c r="R26"/>
  <c r="R25"/>
  <c r="R24"/>
  <c r="R23"/>
  <c r="R22"/>
  <c r="R21"/>
  <c r="R20"/>
  <c r="R19"/>
  <c r="R18"/>
  <c r="R17"/>
  <c r="R16"/>
  <c r="R15"/>
  <c r="R14"/>
  <c r="R13"/>
  <c r="R12"/>
  <c r="R11"/>
  <c r="R10"/>
  <c r="R9"/>
  <c r="J10"/>
  <c r="CM3" i="15" s="1"/>
  <c r="J11" i="2"/>
  <c r="CM4" i="15" s="1"/>
  <c r="J12" i="2"/>
  <c r="CM5" i="15" s="1"/>
  <c r="J13" i="2"/>
  <c r="CM6" i="15" s="1"/>
  <c r="J14" i="2"/>
  <c r="CM7" i="15" s="1"/>
  <c r="J15" i="2"/>
  <c r="CM8" i="15" s="1"/>
  <c r="J16" i="2"/>
  <c r="CM9" i="15" s="1"/>
  <c r="J17" i="2"/>
  <c r="CM10" i="15" s="1"/>
  <c r="J18" i="2"/>
  <c r="CM11" i="15" s="1"/>
  <c r="J19" i="2"/>
  <c r="CM12" i="15" s="1"/>
  <c r="J20" i="2"/>
  <c r="CM13" i="15" s="1"/>
  <c r="J21" i="2"/>
  <c r="CM14" i="15" s="1"/>
  <c r="J22" i="2"/>
  <c r="CM15" i="15" s="1"/>
  <c r="J23" i="2"/>
  <c r="CM16" i="15" s="1"/>
  <c r="J24" i="2"/>
  <c r="CM17" i="15" s="1"/>
  <c r="J25" i="2"/>
  <c r="CM18" i="15" s="1"/>
  <c r="J26" i="2"/>
  <c r="CM19" i="15" s="1"/>
  <c r="J27" i="2"/>
  <c r="CM20" i="15" s="1"/>
  <c r="J28" i="2"/>
  <c r="CM21" i="15" s="1"/>
  <c r="J29" i="2"/>
  <c r="CM22" i="15" s="1"/>
  <c r="J30" i="2"/>
  <c r="CM23" i="15" s="1"/>
  <c r="J31" i="2"/>
  <c r="CM24" i="15" s="1"/>
  <c r="J32" i="2"/>
  <c r="CM25" i="15" s="1"/>
  <c r="J33" i="2"/>
  <c r="CM26" i="15" s="1"/>
  <c r="J34" i="2"/>
  <c r="CM27" i="15" s="1"/>
  <c r="J35" i="2"/>
  <c r="CM28" i="15" s="1"/>
  <c r="J36" i="2"/>
  <c r="CM29" i="15" s="1"/>
  <c r="J37" i="2"/>
  <c r="CM30" i="15" s="1"/>
  <c r="J38" i="2"/>
  <c r="CM31" i="15" s="1"/>
  <c r="J39" i="2"/>
  <c r="J9"/>
  <c r="H40"/>
  <c r="I40"/>
  <c r="CK404"/>
  <c r="CL404"/>
  <c r="CM404"/>
  <c r="CN404"/>
  <c r="CO404"/>
  <c r="CP404"/>
  <c r="CQ404"/>
  <c r="CR404"/>
  <c r="CT404"/>
  <c r="CX404"/>
  <c r="CZ404"/>
  <c r="DA404"/>
  <c r="DB404"/>
  <c r="CK405"/>
  <c r="CL405"/>
  <c r="CM405"/>
  <c r="CN405"/>
  <c r="CO405"/>
  <c r="CP405"/>
  <c r="CQ405"/>
  <c r="CR405"/>
  <c r="CT405"/>
  <c r="CX405"/>
  <c r="CZ405"/>
  <c r="DA405"/>
  <c r="DB405"/>
  <c r="CK406"/>
  <c r="CL406"/>
  <c r="CM406"/>
  <c r="CN406"/>
  <c r="CO406"/>
  <c r="CP406"/>
  <c r="CQ406"/>
  <c r="CR406"/>
  <c r="CT406"/>
  <c r="CX406"/>
  <c r="CZ406"/>
  <c r="DA406"/>
  <c r="DB406"/>
  <c r="CK407"/>
  <c r="CL407"/>
  <c r="CM407"/>
  <c r="CN407"/>
  <c r="CO407"/>
  <c r="CP407"/>
  <c r="CQ407"/>
  <c r="CR407"/>
  <c r="CT407"/>
  <c r="CX407"/>
  <c r="CZ407"/>
  <c r="DA407"/>
  <c r="DB407"/>
  <c r="CK408"/>
  <c r="CL408"/>
  <c r="CM408"/>
  <c r="CN408"/>
  <c r="CO408"/>
  <c r="CP408"/>
  <c r="CQ408"/>
  <c r="CR408"/>
  <c r="CT408"/>
  <c r="CX408"/>
  <c r="CZ408"/>
  <c r="DA408"/>
  <c r="DB408"/>
  <c r="CK409"/>
  <c r="CL409"/>
  <c r="CM409"/>
  <c r="CN409"/>
  <c r="CO409"/>
  <c r="CP409"/>
  <c r="CQ409"/>
  <c r="CR409"/>
  <c r="CT409"/>
  <c r="CX409"/>
  <c r="CZ409"/>
  <c r="DA409"/>
  <c r="DB409"/>
  <c r="CK410"/>
  <c r="CL410"/>
  <c r="CM410"/>
  <c r="CN410"/>
  <c r="CO410"/>
  <c r="CP410"/>
  <c r="CQ410"/>
  <c r="CR410"/>
  <c r="CT410"/>
  <c r="CX410"/>
  <c r="CZ410"/>
  <c r="DA410"/>
  <c r="DB410"/>
  <c r="CK411"/>
  <c r="CL411"/>
  <c r="CM411"/>
  <c r="CN411"/>
  <c r="CO411"/>
  <c r="CP411"/>
  <c r="CQ411"/>
  <c r="CR411"/>
  <c r="CT411"/>
  <c r="CX411"/>
  <c r="CZ411"/>
  <c r="DA411"/>
  <c r="DB411"/>
  <c r="CK412"/>
  <c r="CL412"/>
  <c r="CM412"/>
  <c r="CN412"/>
  <c r="CO412"/>
  <c r="CP412"/>
  <c r="CQ412"/>
  <c r="CR412"/>
  <c r="CT412"/>
  <c r="CX412"/>
  <c r="CZ412"/>
  <c r="DA412"/>
  <c r="DB412"/>
  <c r="CK413"/>
  <c r="CL413"/>
  <c r="CM413"/>
  <c r="CN413"/>
  <c r="CO413"/>
  <c r="CP413"/>
  <c r="CQ413"/>
  <c r="CR413"/>
  <c r="CT413"/>
  <c r="CX413"/>
  <c r="CZ413"/>
  <c r="DA413"/>
  <c r="DB413"/>
  <c r="CK414"/>
  <c r="CL414"/>
  <c r="CM414"/>
  <c r="CN414"/>
  <c r="CO414"/>
  <c r="CP414"/>
  <c r="CQ414"/>
  <c r="CR414"/>
  <c r="CT414"/>
  <c r="CX414"/>
  <c r="CZ414"/>
  <c r="DA414"/>
  <c r="DB414"/>
  <c r="CK415"/>
  <c r="CL415"/>
  <c r="CM415"/>
  <c r="CN415"/>
  <c r="CO415"/>
  <c r="CP415"/>
  <c r="CQ415"/>
  <c r="CR415"/>
  <c r="CT415"/>
  <c r="CX415"/>
  <c r="CZ415"/>
  <c r="DA415"/>
  <c r="DB415"/>
  <c r="CK416"/>
  <c r="CL416"/>
  <c r="CM416"/>
  <c r="CN416"/>
  <c r="CO416"/>
  <c r="CP416"/>
  <c r="CQ416"/>
  <c r="CR416"/>
  <c r="CT416"/>
  <c r="CX416"/>
  <c r="CZ416"/>
  <c r="DA416"/>
  <c r="DB416"/>
  <c r="CK417"/>
  <c r="CL417"/>
  <c r="CM417"/>
  <c r="CN417"/>
  <c r="CO417"/>
  <c r="CP417"/>
  <c r="CQ417"/>
  <c r="CR417"/>
  <c r="CT417"/>
  <c r="CX417"/>
  <c r="CZ417"/>
  <c r="DA417"/>
  <c r="DB417"/>
  <c r="CK418"/>
  <c r="CL418"/>
  <c r="CM418"/>
  <c r="CN418"/>
  <c r="CO418"/>
  <c r="CP418"/>
  <c r="CQ418"/>
  <c r="CR418"/>
  <c r="CT418"/>
  <c r="CX418"/>
  <c r="CZ418"/>
  <c r="DA418"/>
  <c r="DB418"/>
  <c r="CK419"/>
  <c r="CL419"/>
  <c r="CM419"/>
  <c r="CN419"/>
  <c r="CO419"/>
  <c r="CP419"/>
  <c r="CQ419"/>
  <c r="CR419"/>
  <c r="CT419"/>
  <c r="CX419"/>
  <c r="CZ419"/>
  <c r="DA419"/>
  <c r="DB419"/>
  <c r="CK420"/>
  <c r="CL420"/>
  <c r="CM420"/>
  <c r="CN420"/>
  <c r="CO420"/>
  <c r="CP420"/>
  <c r="CQ420"/>
  <c r="CR420"/>
  <c r="CT420"/>
  <c r="CX420"/>
  <c r="CZ420"/>
  <c r="DA420"/>
  <c r="DB420"/>
  <c r="CK421"/>
  <c r="CL421"/>
  <c r="CM421"/>
  <c r="CN421"/>
  <c r="CO421"/>
  <c r="CP421"/>
  <c r="CQ421"/>
  <c r="CR421"/>
  <c r="CT421"/>
  <c r="CX421"/>
  <c r="CZ421"/>
  <c r="DA421"/>
  <c r="DB421"/>
  <c r="CK422"/>
  <c r="CL422"/>
  <c r="CM422"/>
  <c r="CN422"/>
  <c r="CO422"/>
  <c r="CP422"/>
  <c r="CQ422"/>
  <c r="CR422"/>
  <c r="CT422"/>
  <c r="CX422"/>
  <c r="CZ422"/>
  <c r="DA422"/>
  <c r="DB422"/>
  <c r="CK423"/>
  <c r="CL423"/>
  <c r="CM423"/>
  <c r="CN423"/>
  <c r="CO423"/>
  <c r="CP423"/>
  <c r="CQ423"/>
  <c r="CR423"/>
  <c r="CT423"/>
  <c r="CX423"/>
  <c r="CZ423"/>
  <c r="DA423"/>
  <c r="DB423"/>
  <c r="CK366"/>
  <c r="CL366"/>
  <c r="CM366"/>
  <c r="CN366"/>
  <c r="CO366"/>
  <c r="CP366"/>
  <c r="CQ366"/>
  <c r="CR366"/>
  <c r="CT366"/>
  <c r="CX366"/>
  <c r="CZ366"/>
  <c r="DA366"/>
  <c r="DB366"/>
  <c r="CK367"/>
  <c r="CL367"/>
  <c r="CM367"/>
  <c r="CN367"/>
  <c r="CO367"/>
  <c r="CP367"/>
  <c r="CQ367"/>
  <c r="CR367"/>
  <c r="CT367"/>
  <c r="CX367"/>
  <c r="CZ367"/>
  <c r="DA367"/>
  <c r="DB367"/>
  <c r="CK368"/>
  <c r="CL368"/>
  <c r="CM368"/>
  <c r="CN368"/>
  <c r="CO368"/>
  <c r="CP368"/>
  <c r="CQ368"/>
  <c r="CR368"/>
  <c r="CT368"/>
  <c r="CX368"/>
  <c r="CZ368"/>
  <c r="DA368"/>
  <c r="DB368"/>
  <c r="CK369"/>
  <c r="CL369"/>
  <c r="CM369"/>
  <c r="CN369"/>
  <c r="CO369"/>
  <c r="CP369"/>
  <c r="CQ369"/>
  <c r="DA369" s="1"/>
  <c r="CR369"/>
  <c r="CT369"/>
  <c r="CX369"/>
  <c r="CZ369"/>
  <c r="DB369"/>
  <c r="CK370"/>
  <c r="CL370"/>
  <c r="CM370"/>
  <c r="CN370"/>
  <c r="CO370"/>
  <c r="CP370"/>
  <c r="CQ370"/>
  <c r="CR370"/>
  <c r="CT370"/>
  <c r="CX370"/>
  <c r="CZ370"/>
  <c r="DA370"/>
  <c r="DB370"/>
  <c r="CK371"/>
  <c r="CL371"/>
  <c r="CM371"/>
  <c r="CN371"/>
  <c r="CO371"/>
  <c r="CP371"/>
  <c r="CQ371"/>
  <c r="CR371"/>
  <c r="CT371"/>
  <c r="CX371"/>
  <c r="CZ371"/>
  <c r="DA371"/>
  <c r="DB371"/>
  <c r="CK372"/>
  <c r="CL372"/>
  <c r="CM372"/>
  <c r="CN372"/>
  <c r="CO372"/>
  <c r="CP372"/>
  <c r="CQ372"/>
  <c r="CR372"/>
  <c r="CT372"/>
  <c r="CX372"/>
  <c r="CZ372"/>
  <c r="DA372"/>
  <c r="DB372"/>
  <c r="CK373"/>
  <c r="CL373"/>
  <c r="CM373"/>
  <c r="CN373"/>
  <c r="CO373"/>
  <c r="CP373"/>
  <c r="CQ373"/>
  <c r="CR373"/>
  <c r="CT373"/>
  <c r="CX373"/>
  <c r="CZ373"/>
  <c r="DA373"/>
  <c r="DB373"/>
  <c r="CK374"/>
  <c r="CL374"/>
  <c r="CM374"/>
  <c r="CN374"/>
  <c r="CO374"/>
  <c r="CP374"/>
  <c r="CQ374"/>
  <c r="CR374"/>
  <c r="CT374"/>
  <c r="CX374"/>
  <c r="CZ374"/>
  <c r="DA374"/>
  <c r="DB374"/>
  <c r="CK375"/>
  <c r="CL375"/>
  <c r="CM375"/>
  <c r="CN375"/>
  <c r="CO375"/>
  <c r="CP375"/>
  <c r="CQ375"/>
  <c r="CR375"/>
  <c r="CT375"/>
  <c r="CX375"/>
  <c r="CZ375"/>
  <c r="DA375"/>
  <c r="DB375"/>
  <c r="CK376"/>
  <c r="CL376"/>
  <c r="CM376"/>
  <c r="CN376"/>
  <c r="CO376"/>
  <c r="CP376"/>
  <c r="CQ376"/>
  <c r="CR376"/>
  <c r="CT376"/>
  <c r="CX376"/>
  <c r="CZ376"/>
  <c r="DA376"/>
  <c r="DB376"/>
  <c r="CK377"/>
  <c r="CL377"/>
  <c r="CM377"/>
  <c r="CN377"/>
  <c r="CO377"/>
  <c r="CP377"/>
  <c r="CQ377"/>
  <c r="CR377"/>
  <c r="CT377"/>
  <c r="CX377"/>
  <c r="CZ377"/>
  <c r="DA377"/>
  <c r="DB377"/>
  <c r="CK378"/>
  <c r="CL378"/>
  <c r="CM378"/>
  <c r="CN378"/>
  <c r="CO378"/>
  <c r="CP378"/>
  <c r="CQ378"/>
  <c r="CR378"/>
  <c r="CT378"/>
  <c r="CX378"/>
  <c r="CZ378"/>
  <c r="DA378"/>
  <c r="DB378"/>
  <c r="CK379"/>
  <c r="CL379"/>
  <c r="CM379"/>
  <c r="CN379"/>
  <c r="CO379"/>
  <c r="CP379"/>
  <c r="CQ379"/>
  <c r="CR379"/>
  <c r="CT379"/>
  <c r="CX379"/>
  <c r="CZ379"/>
  <c r="DA379"/>
  <c r="DB379"/>
  <c r="CK380"/>
  <c r="CL380"/>
  <c r="CM380"/>
  <c r="CN380"/>
  <c r="CO380"/>
  <c r="CP380"/>
  <c r="CQ380"/>
  <c r="CR380"/>
  <c r="CT380"/>
  <c r="CX380"/>
  <c r="CZ380"/>
  <c r="DA380"/>
  <c r="DB380"/>
  <c r="CK381"/>
  <c r="CL381"/>
  <c r="CM381"/>
  <c r="CN381"/>
  <c r="CO381"/>
  <c r="CP381"/>
  <c r="CQ381"/>
  <c r="CR381"/>
  <c r="CT381"/>
  <c r="CX381"/>
  <c r="CZ381"/>
  <c r="DA381"/>
  <c r="DB381"/>
  <c r="CK382"/>
  <c r="CL382"/>
  <c r="CM382"/>
  <c r="CN382"/>
  <c r="CO382"/>
  <c r="CP382"/>
  <c r="CQ382"/>
  <c r="CR382"/>
  <c r="CT382"/>
  <c r="CX382"/>
  <c r="CZ382"/>
  <c r="DA382"/>
  <c r="DB382"/>
  <c r="CK383"/>
  <c r="CL383"/>
  <c r="CM383"/>
  <c r="CN383"/>
  <c r="CO383"/>
  <c r="CP383"/>
  <c r="CQ383"/>
  <c r="CR383"/>
  <c r="CT383"/>
  <c r="CX383"/>
  <c r="CZ383"/>
  <c r="DA383"/>
  <c r="DB383"/>
  <c r="CK384"/>
  <c r="CL384"/>
  <c r="CM384"/>
  <c r="CN384"/>
  <c r="CO384"/>
  <c r="CP384"/>
  <c r="CQ384"/>
  <c r="CR384"/>
  <c r="CT384"/>
  <c r="CX384"/>
  <c r="CZ384"/>
  <c r="DA384"/>
  <c r="DB384"/>
  <c r="CK385"/>
  <c r="CL385"/>
  <c r="CM385"/>
  <c r="CN385"/>
  <c r="CO385"/>
  <c r="CP385"/>
  <c r="CQ385"/>
  <c r="CR385"/>
  <c r="CT385"/>
  <c r="CX385"/>
  <c r="CZ385"/>
  <c r="DA385"/>
  <c r="DB385"/>
  <c r="CK386"/>
  <c r="CL386"/>
  <c r="CM386"/>
  <c r="CN386"/>
  <c r="CO386"/>
  <c r="CP386"/>
  <c r="CQ386"/>
  <c r="CR386"/>
  <c r="CT386"/>
  <c r="CX386"/>
  <c r="CZ386"/>
  <c r="DA386"/>
  <c r="DB386"/>
  <c r="CK329"/>
  <c r="CL329"/>
  <c r="CM329"/>
  <c r="CN329"/>
  <c r="CO329"/>
  <c r="CP329"/>
  <c r="CQ329"/>
  <c r="CR329"/>
  <c r="CT329"/>
  <c r="CX329"/>
  <c r="CZ329"/>
  <c r="DA329"/>
  <c r="DB329"/>
  <c r="CK330"/>
  <c r="CL330"/>
  <c r="CM330"/>
  <c r="CN330"/>
  <c r="CO330"/>
  <c r="CP330"/>
  <c r="CQ330"/>
  <c r="CR330"/>
  <c r="CT330"/>
  <c r="CX330"/>
  <c r="CZ330"/>
  <c r="DA330"/>
  <c r="DB330"/>
  <c r="CK331"/>
  <c r="CL331"/>
  <c r="CM331"/>
  <c r="CN331"/>
  <c r="CO331"/>
  <c r="CP331"/>
  <c r="CQ331"/>
  <c r="CR331"/>
  <c r="CT331"/>
  <c r="CX331"/>
  <c r="CZ331"/>
  <c r="DA331"/>
  <c r="DB331"/>
  <c r="CK332"/>
  <c r="CL332"/>
  <c r="CM332"/>
  <c r="CN332"/>
  <c r="CO332"/>
  <c r="CP332"/>
  <c r="CQ332"/>
  <c r="CR332"/>
  <c r="CT332"/>
  <c r="CX332"/>
  <c r="CZ332"/>
  <c r="DA332"/>
  <c r="DB332"/>
  <c r="CK333"/>
  <c r="CL333"/>
  <c r="CM333"/>
  <c r="CN333"/>
  <c r="CO333"/>
  <c r="CP333"/>
  <c r="CQ333"/>
  <c r="CR333"/>
  <c r="CT333"/>
  <c r="CX333"/>
  <c r="CZ333"/>
  <c r="DA333"/>
  <c r="DB333"/>
  <c r="CK334"/>
  <c r="CL334"/>
  <c r="CM334"/>
  <c r="CN334"/>
  <c r="CO334"/>
  <c r="CP334"/>
  <c r="CQ334"/>
  <c r="CR334"/>
  <c r="CT334"/>
  <c r="CX334"/>
  <c r="CZ334"/>
  <c r="DA334"/>
  <c r="DB334"/>
  <c r="CK335"/>
  <c r="CL335"/>
  <c r="CM335"/>
  <c r="CN335"/>
  <c r="CO335"/>
  <c r="CP335"/>
  <c r="CQ335"/>
  <c r="CR335"/>
  <c r="CT335"/>
  <c r="CX335"/>
  <c r="CZ335"/>
  <c r="DA335"/>
  <c r="DB335"/>
  <c r="CK336"/>
  <c r="CL336"/>
  <c r="CM336"/>
  <c r="CN336"/>
  <c r="CO336"/>
  <c r="CP336"/>
  <c r="CQ336"/>
  <c r="CR336"/>
  <c r="CT336"/>
  <c r="CX336"/>
  <c r="CZ336"/>
  <c r="DA336"/>
  <c r="DB336"/>
  <c r="CK337"/>
  <c r="CL337"/>
  <c r="CM337"/>
  <c r="CN337"/>
  <c r="CO337"/>
  <c r="CP337"/>
  <c r="CQ337"/>
  <c r="CR337"/>
  <c r="CT337"/>
  <c r="CX337"/>
  <c r="CZ337"/>
  <c r="DA337"/>
  <c r="DB337"/>
  <c r="CK338"/>
  <c r="CL338"/>
  <c r="CM338"/>
  <c r="CN338"/>
  <c r="CO338"/>
  <c r="CP338"/>
  <c r="CQ338"/>
  <c r="CR338"/>
  <c r="CT338"/>
  <c r="CX338"/>
  <c r="CZ338"/>
  <c r="DA338"/>
  <c r="DB338"/>
  <c r="CK339"/>
  <c r="CL339"/>
  <c r="CM339"/>
  <c r="CN339"/>
  <c r="CO339"/>
  <c r="CP339"/>
  <c r="CQ339"/>
  <c r="CR339"/>
  <c r="CT339"/>
  <c r="CX339"/>
  <c r="CZ339"/>
  <c r="DA339"/>
  <c r="DB339"/>
  <c r="CK340"/>
  <c r="CL340"/>
  <c r="CM340"/>
  <c r="CN340"/>
  <c r="CO340"/>
  <c r="CP340"/>
  <c r="CQ340"/>
  <c r="CR340"/>
  <c r="CT340"/>
  <c r="CX340"/>
  <c r="CZ340"/>
  <c r="DA340"/>
  <c r="DB340"/>
  <c r="CK341"/>
  <c r="CL341"/>
  <c r="CM341"/>
  <c r="CN341"/>
  <c r="CO341"/>
  <c r="CP341"/>
  <c r="CQ341"/>
  <c r="CR341"/>
  <c r="CT341"/>
  <c r="CX341"/>
  <c r="CZ341"/>
  <c r="DA341"/>
  <c r="DB341"/>
  <c r="CK342"/>
  <c r="CL342"/>
  <c r="CM342"/>
  <c r="CN342"/>
  <c r="CO342"/>
  <c r="CP342"/>
  <c r="CQ342"/>
  <c r="CR342"/>
  <c r="CT342"/>
  <c r="CX342"/>
  <c r="CZ342"/>
  <c r="DA342"/>
  <c r="DB342"/>
  <c r="CK343"/>
  <c r="CL343"/>
  <c r="CM343"/>
  <c r="CN343"/>
  <c r="CO343"/>
  <c r="CP343"/>
  <c r="CQ343"/>
  <c r="CR343"/>
  <c r="CT343"/>
  <c r="CX343"/>
  <c r="CZ343"/>
  <c r="DA343"/>
  <c r="DB343"/>
  <c r="CK344"/>
  <c r="CL344"/>
  <c r="CM344"/>
  <c r="CN344"/>
  <c r="CO344"/>
  <c r="CP344"/>
  <c r="CQ344"/>
  <c r="CR344"/>
  <c r="CT344"/>
  <c r="CX344"/>
  <c r="CZ344"/>
  <c r="DA344"/>
  <c r="DB344"/>
  <c r="CK345"/>
  <c r="CL345"/>
  <c r="CM345"/>
  <c r="CN345"/>
  <c r="CO345"/>
  <c r="CP345"/>
  <c r="CQ345"/>
  <c r="CR345"/>
  <c r="CT345"/>
  <c r="CX345"/>
  <c r="CZ345"/>
  <c r="DA345"/>
  <c r="DB345"/>
  <c r="CK346"/>
  <c r="CL346"/>
  <c r="CM346"/>
  <c r="CN346"/>
  <c r="CO346"/>
  <c r="CP346"/>
  <c r="CQ346"/>
  <c r="CR346"/>
  <c r="CT346"/>
  <c r="CX346"/>
  <c r="CZ346"/>
  <c r="DA346"/>
  <c r="DB346"/>
  <c r="CK347"/>
  <c r="CL347"/>
  <c r="CM347"/>
  <c r="CN347"/>
  <c r="CO347"/>
  <c r="CP347"/>
  <c r="CQ347"/>
  <c r="CR347"/>
  <c r="CT347"/>
  <c r="CX347"/>
  <c r="CZ347"/>
  <c r="DA347"/>
  <c r="DB347"/>
  <c r="CK348"/>
  <c r="CL348"/>
  <c r="CM348"/>
  <c r="CN348"/>
  <c r="CO348"/>
  <c r="CP348"/>
  <c r="CQ348"/>
  <c r="CR348"/>
  <c r="CT348"/>
  <c r="CX348"/>
  <c r="CZ348"/>
  <c r="DA348"/>
  <c r="DB348"/>
  <c r="CK285"/>
  <c r="CL285"/>
  <c r="CM285"/>
  <c r="CN285"/>
  <c r="CO285"/>
  <c r="CP285"/>
  <c r="CQ285"/>
  <c r="CR285"/>
  <c r="CT285"/>
  <c r="CX285"/>
  <c r="CZ285"/>
  <c r="DA285"/>
  <c r="DB285"/>
  <c r="CK286"/>
  <c r="CL286"/>
  <c r="CM286"/>
  <c r="CN286"/>
  <c r="CO286"/>
  <c r="CP286"/>
  <c r="CQ286"/>
  <c r="CR286"/>
  <c r="CT286"/>
  <c r="CX286"/>
  <c r="CZ286"/>
  <c r="DA286"/>
  <c r="DB286"/>
  <c r="CK287"/>
  <c r="CL287"/>
  <c r="CM287"/>
  <c r="CN287"/>
  <c r="CO287"/>
  <c r="CP287"/>
  <c r="CQ287"/>
  <c r="CR287"/>
  <c r="CT287"/>
  <c r="CX287"/>
  <c r="CZ287"/>
  <c r="DA287"/>
  <c r="DB287"/>
  <c r="CK288"/>
  <c r="CL288"/>
  <c r="CM288"/>
  <c r="CN288"/>
  <c r="CO288"/>
  <c r="CP288"/>
  <c r="CQ288"/>
  <c r="CR288"/>
  <c r="CT288"/>
  <c r="CX288"/>
  <c r="CZ288"/>
  <c r="DA288"/>
  <c r="DB288"/>
  <c r="CK289"/>
  <c r="CL289"/>
  <c r="CM289"/>
  <c r="CN289"/>
  <c r="CO289"/>
  <c r="CP289"/>
  <c r="CQ289"/>
  <c r="CR289"/>
  <c r="CT289"/>
  <c r="CX289"/>
  <c r="CZ289"/>
  <c r="DA289"/>
  <c r="DB289"/>
  <c r="CK290"/>
  <c r="CL290"/>
  <c r="CM290"/>
  <c r="CN290"/>
  <c r="CO290"/>
  <c r="CP290"/>
  <c r="CQ290"/>
  <c r="CR290"/>
  <c r="CT290"/>
  <c r="CX290"/>
  <c r="CZ290"/>
  <c r="DA290"/>
  <c r="DB290"/>
  <c r="CK291"/>
  <c r="CL291"/>
  <c r="CM291"/>
  <c r="CN291"/>
  <c r="CO291"/>
  <c r="CP291"/>
  <c r="CQ291"/>
  <c r="CR291"/>
  <c r="CT291"/>
  <c r="CX291"/>
  <c r="CZ291"/>
  <c r="DA291"/>
  <c r="DB291"/>
  <c r="CK292"/>
  <c r="CL292"/>
  <c r="CM292"/>
  <c r="CN292"/>
  <c r="CO292"/>
  <c r="CP292"/>
  <c r="CQ292"/>
  <c r="CR292"/>
  <c r="CT292"/>
  <c r="CX292"/>
  <c r="CZ292"/>
  <c r="DA292"/>
  <c r="DB292"/>
  <c r="CK293"/>
  <c r="CL293"/>
  <c r="CM293"/>
  <c r="CN293"/>
  <c r="CO293"/>
  <c r="CP293"/>
  <c r="CQ293"/>
  <c r="CR293"/>
  <c r="CT293"/>
  <c r="CX293"/>
  <c r="CZ293"/>
  <c r="DA293"/>
  <c r="DB293"/>
  <c r="CK294"/>
  <c r="CL294"/>
  <c r="CM294"/>
  <c r="CN294"/>
  <c r="CO294"/>
  <c r="CP294"/>
  <c r="CQ294"/>
  <c r="CR294"/>
  <c r="CT294"/>
  <c r="CX294"/>
  <c r="CZ294"/>
  <c r="DA294"/>
  <c r="DB294"/>
  <c r="CK295"/>
  <c r="CL295"/>
  <c r="CM295"/>
  <c r="CN295"/>
  <c r="CO295"/>
  <c r="CP295"/>
  <c r="CQ295"/>
  <c r="CR295"/>
  <c r="CT295"/>
  <c r="CX295"/>
  <c r="CZ295"/>
  <c r="DA295"/>
  <c r="DB295"/>
  <c r="CK296"/>
  <c r="CL296"/>
  <c r="CM296"/>
  <c r="CN296"/>
  <c r="CO296"/>
  <c r="CP296"/>
  <c r="CQ296"/>
  <c r="CR296"/>
  <c r="CT296"/>
  <c r="CX296"/>
  <c r="CZ296"/>
  <c r="DA296"/>
  <c r="DB296"/>
  <c r="CK297"/>
  <c r="CL297"/>
  <c r="CM297"/>
  <c r="CN297"/>
  <c r="CO297"/>
  <c r="CP297"/>
  <c r="CQ297"/>
  <c r="CR297"/>
  <c r="CT297"/>
  <c r="CX297"/>
  <c r="CZ297"/>
  <c r="DA297"/>
  <c r="DB297"/>
  <c r="CK298"/>
  <c r="CL298"/>
  <c r="CM298"/>
  <c r="CN298"/>
  <c r="CO298"/>
  <c r="CP298"/>
  <c r="CQ298"/>
  <c r="CR298"/>
  <c r="CT298"/>
  <c r="CX298"/>
  <c r="CZ298"/>
  <c r="DA298"/>
  <c r="DB298"/>
  <c r="CK299"/>
  <c r="CL299"/>
  <c r="CM299"/>
  <c r="CN299"/>
  <c r="CO299"/>
  <c r="CP299"/>
  <c r="CQ299"/>
  <c r="CR299"/>
  <c r="CT299"/>
  <c r="CX299"/>
  <c r="CZ299"/>
  <c r="DA299"/>
  <c r="DB299"/>
  <c r="CK300"/>
  <c r="CL300"/>
  <c r="CM300"/>
  <c r="CN300"/>
  <c r="CO300"/>
  <c r="CP300"/>
  <c r="CQ300"/>
  <c r="CR300"/>
  <c r="CT300"/>
  <c r="CX300"/>
  <c r="CZ300"/>
  <c r="DA300"/>
  <c r="DB300"/>
  <c r="CK301"/>
  <c r="CL301"/>
  <c r="CM301"/>
  <c r="CN301"/>
  <c r="CO301"/>
  <c r="CP301"/>
  <c r="CQ301"/>
  <c r="CR301"/>
  <c r="CT301"/>
  <c r="CX301"/>
  <c r="CZ301"/>
  <c r="DA301"/>
  <c r="DB301"/>
  <c r="CK302"/>
  <c r="CL302"/>
  <c r="CM302"/>
  <c r="CN302"/>
  <c r="CO302"/>
  <c r="CP302"/>
  <c r="CQ302"/>
  <c r="CR302"/>
  <c r="CT302"/>
  <c r="CX302"/>
  <c r="CZ302"/>
  <c r="DA302"/>
  <c r="DB302"/>
  <c r="CK303"/>
  <c r="CL303"/>
  <c r="CM303"/>
  <c r="CN303"/>
  <c r="CO303"/>
  <c r="CP303"/>
  <c r="CQ303"/>
  <c r="CR303"/>
  <c r="CT303"/>
  <c r="CX303"/>
  <c r="CZ303"/>
  <c r="DA303"/>
  <c r="DB303"/>
  <c r="CK304"/>
  <c r="CL304"/>
  <c r="CM304"/>
  <c r="CN304"/>
  <c r="CO304"/>
  <c r="CP304"/>
  <c r="CQ304"/>
  <c r="CR304"/>
  <c r="CT304"/>
  <c r="CX304"/>
  <c r="CZ304"/>
  <c r="DA304"/>
  <c r="DB304"/>
  <c r="CK305"/>
  <c r="CL305"/>
  <c r="CM305"/>
  <c r="CN305"/>
  <c r="CO305"/>
  <c r="CP305"/>
  <c r="CQ305"/>
  <c r="CR305"/>
  <c r="CT305"/>
  <c r="CX305"/>
  <c r="CZ305"/>
  <c r="DA305"/>
  <c r="DB305"/>
  <c r="CK249"/>
  <c r="CL249"/>
  <c r="CM249"/>
  <c r="CN249"/>
  <c r="CO249"/>
  <c r="CP249"/>
  <c r="CQ249"/>
  <c r="CR249"/>
  <c r="CT249"/>
  <c r="CX249"/>
  <c r="CZ249"/>
  <c r="DA249"/>
  <c r="DB249"/>
  <c r="CK250"/>
  <c r="CL250"/>
  <c r="CM250"/>
  <c r="CN250"/>
  <c r="CO250"/>
  <c r="CP250"/>
  <c r="CQ250"/>
  <c r="CR250"/>
  <c r="CT250"/>
  <c r="CX250"/>
  <c r="CZ250"/>
  <c r="DA250"/>
  <c r="DB250"/>
  <c r="CK251"/>
  <c r="CL251"/>
  <c r="CM251"/>
  <c r="CN251"/>
  <c r="CO251"/>
  <c r="CP251"/>
  <c r="CQ251"/>
  <c r="CR251"/>
  <c r="CT251"/>
  <c r="CX251"/>
  <c r="CZ251"/>
  <c r="DA251"/>
  <c r="DB251"/>
  <c r="CK252"/>
  <c r="CL252"/>
  <c r="CM252"/>
  <c r="CN252"/>
  <c r="CO252"/>
  <c r="CP252"/>
  <c r="CQ252"/>
  <c r="CR252"/>
  <c r="CT252"/>
  <c r="CX252"/>
  <c r="CZ252"/>
  <c r="DA252"/>
  <c r="DB252"/>
  <c r="CK253"/>
  <c r="CL253"/>
  <c r="CM253"/>
  <c r="CN253"/>
  <c r="CO253"/>
  <c r="CP253"/>
  <c r="CQ253"/>
  <c r="CR253"/>
  <c r="CT253"/>
  <c r="CX253"/>
  <c r="CZ253"/>
  <c r="DA253"/>
  <c r="DB253"/>
  <c r="CK254"/>
  <c r="CL254"/>
  <c r="CM254"/>
  <c r="CN254"/>
  <c r="CO254"/>
  <c r="CP254"/>
  <c r="CQ254"/>
  <c r="CR254"/>
  <c r="CT254"/>
  <c r="CX254"/>
  <c r="CZ254"/>
  <c r="DA254"/>
  <c r="DB254"/>
  <c r="CK255"/>
  <c r="CL255"/>
  <c r="CM255"/>
  <c r="CN255"/>
  <c r="CO255"/>
  <c r="CP255"/>
  <c r="CQ255"/>
  <c r="CR255"/>
  <c r="CT255"/>
  <c r="CX255"/>
  <c r="CZ255"/>
  <c r="DA255"/>
  <c r="DB255"/>
  <c r="CK256"/>
  <c r="CL256"/>
  <c r="CM256"/>
  <c r="CN256"/>
  <c r="CO256"/>
  <c r="CP256"/>
  <c r="CQ256"/>
  <c r="CR256"/>
  <c r="CT256"/>
  <c r="CX256"/>
  <c r="CZ256"/>
  <c r="DA256"/>
  <c r="DB256"/>
  <c r="CK257"/>
  <c r="CL257"/>
  <c r="CM257"/>
  <c r="CN257"/>
  <c r="CO257"/>
  <c r="CP257"/>
  <c r="CQ257"/>
  <c r="CR257"/>
  <c r="CT257"/>
  <c r="CX257"/>
  <c r="CZ257"/>
  <c r="DA257"/>
  <c r="DB257"/>
  <c r="CK258"/>
  <c r="CL258"/>
  <c r="CM258"/>
  <c r="CN258"/>
  <c r="CO258"/>
  <c r="CP258"/>
  <c r="CQ258"/>
  <c r="CR258"/>
  <c r="CT258"/>
  <c r="CX258"/>
  <c r="CZ258"/>
  <c r="DA258"/>
  <c r="DB258"/>
  <c r="CK259"/>
  <c r="CL259"/>
  <c r="CM259"/>
  <c r="CN259"/>
  <c r="CO259"/>
  <c r="CP259"/>
  <c r="CQ259"/>
  <c r="CR259"/>
  <c r="CT259"/>
  <c r="CX259"/>
  <c r="CZ259"/>
  <c r="DA259"/>
  <c r="DB259"/>
  <c r="CK260"/>
  <c r="CL260"/>
  <c r="CM260"/>
  <c r="CN260"/>
  <c r="CO260"/>
  <c r="CP260"/>
  <c r="CQ260"/>
  <c r="CR260"/>
  <c r="CT260"/>
  <c r="CX260"/>
  <c r="CZ260"/>
  <c r="DA260"/>
  <c r="DB260"/>
  <c r="CK261"/>
  <c r="CL261"/>
  <c r="CM261"/>
  <c r="CN261"/>
  <c r="CO261"/>
  <c r="CP261"/>
  <c r="CQ261"/>
  <c r="CR261"/>
  <c r="CT261"/>
  <c r="CX261"/>
  <c r="CZ261"/>
  <c r="DA261"/>
  <c r="DB261"/>
  <c r="CK262"/>
  <c r="CL262"/>
  <c r="CM262"/>
  <c r="CN262"/>
  <c r="CO262"/>
  <c r="CP262"/>
  <c r="CQ262"/>
  <c r="CR262"/>
  <c r="CT262"/>
  <c r="CX262"/>
  <c r="CZ262"/>
  <c r="DA262"/>
  <c r="DB262"/>
  <c r="CK263"/>
  <c r="CL263"/>
  <c r="CM263"/>
  <c r="CN263"/>
  <c r="CO263"/>
  <c r="CP263"/>
  <c r="CQ263"/>
  <c r="CR263"/>
  <c r="CT263"/>
  <c r="CX263"/>
  <c r="CZ263"/>
  <c r="DA263"/>
  <c r="DB263"/>
  <c r="CK264"/>
  <c r="CL264"/>
  <c r="CM264"/>
  <c r="CN264"/>
  <c r="CO264"/>
  <c r="CP264"/>
  <c r="CQ264"/>
  <c r="CR264"/>
  <c r="CT264"/>
  <c r="CX264"/>
  <c r="CZ264"/>
  <c r="DA264"/>
  <c r="DB264"/>
  <c r="CK265"/>
  <c r="CL265"/>
  <c r="CM265"/>
  <c r="CN265"/>
  <c r="CO265"/>
  <c r="CP265"/>
  <c r="CQ265"/>
  <c r="CR265"/>
  <c r="CT265"/>
  <c r="CX265"/>
  <c r="CZ265"/>
  <c r="DA265"/>
  <c r="DB265"/>
  <c r="CK266"/>
  <c r="CL266"/>
  <c r="CM266"/>
  <c r="CN266"/>
  <c r="CO266"/>
  <c r="CP266"/>
  <c r="CQ266"/>
  <c r="CR266"/>
  <c r="CT266"/>
  <c r="CX266"/>
  <c r="CZ266"/>
  <c r="DA266"/>
  <c r="DB266"/>
  <c r="CK267"/>
  <c r="CL267"/>
  <c r="CM267"/>
  <c r="CN267"/>
  <c r="CO267"/>
  <c r="CP267"/>
  <c r="CQ267"/>
  <c r="CR267"/>
  <c r="CT267"/>
  <c r="CX267"/>
  <c r="CZ267"/>
  <c r="DA267"/>
  <c r="DB267"/>
  <c r="CK268"/>
  <c r="CL268"/>
  <c r="CM268"/>
  <c r="CN268"/>
  <c r="CO268"/>
  <c r="CP268"/>
  <c r="CQ268"/>
  <c r="CR268"/>
  <c r="CT268"/>
  <c r="CX268"/>
  <c r="CZ268"/>
  <c r="DA268"/>
  <c r="DB268"/>
  <c r="CK212"/>
  <c r="CL212"/>
  <c r="CM212"/>
  <c r="CN212"/>
  <c r="CO212"/>
  <c r="CP212"/>
  <c r="CQ212"/>
  <c r="CR212"/>
  <c r="CT212"/>
  <c r="CW212"/>
  <c r="CX212"/>
  <c r="CY212"/>
  <c r="CZ212"/>
  <c r="DA212"/>
  <c r="DB212"/>
  <c r="CK213"/>
  <c r="CL213"/>
  <c r="CM213"/>
  <c r="CN213"/>
  <c r="CO213"/>
  <c r="CP213"/>
  <c r="CQ213"/>
  <c r="CR213"/>
  <c r="CT213"/>
  <c r="CW213"/>
  <c r="CX213"/>
  <c r="CY213"/>
  <c r="CZ213"/>
  <c r="DA213"/>
  <c r="DB213"/>
  <c r="CK214"/>
  <c r="CL214"/>
  <c r="CM214"/>
  <c r="CN214"/>
  <c r="CO214"/>
  <c r="CP214"/>
  <c r="CQ214"/>
  <c r="CR214"/>
  <c r="CT214"/>
  <c r="CW214"/>
  <c r="CX214"/>
  <c r="CY214"/>
  <c r="CZ214"/>
  <c r="DA214"/>
  <c r="DB214"/>
  <c r="CK215"/>
  <c r="CL215"/>
  <c r="CM215"/>
  <c r="CN215"/>
  <c r="CO215"/>
  <c r="CP215"/>
  <c r="CQ215"/>
  <c r="CR215"/>
  <c r="CT215"/>
  <c r="CW215"/>
  <c r="CX215"/>
  <c r="CY215"/>
  <c r="CZ215"/>
  <c r="DA215"/>
  <c r="DB215"/>
  <c r="CK216"/>
  <c r="CL216"/>
  <c r="CM216"/>
  <c r="CN216"/>
  <c r="CO216"/>
  <c r="CP216"/>
  <c r="CQ216"/>
  <c r="CR216"/>
  <c r="CT216"/>
  <c r="CW216"/>
  <c r="CX216"/>
  <c r="CY216"/>
  <c r="CZ216"/>
  <c r="DA216"/>
  <c r="DB216"/>
  <c r="CK217"/>
  <c r="CL217"/>
  <c r="CM217"/>
  <c r="CN217"/>
  <c r="CO217"/>
  <c r="CP217"/>
  <c r="CQ217"/>
  <c r="CR217"/>
  <c r="CT217"/>
  <c r="CW217"/>
  <c r="CX217"/>
  <c r="CY217"/>
  <c r="CZ217"/>
  <c r="DA217"/>
  <c r="DB217"/>
  <c r="CK218"/>
  <c r="CL218"/>
  <c r="CM218"/>
  <c r="CN218"/>
  <c r="CO218"/>
  <c r="CP218"/>
  <c r="CQ218"/>
  <c r="CR218"/>
  <c r="CT218"/>
  <c r="CW218"/>
  <c r="CX218"/>
  <c r="CY218"/>
  <c r="CZ218"/>
  <c r="DA218"/>
  <c r="DB218"/>
  <c r="CK219"/>
  <c r="CL219"/>
  <c r="CM219"/>
  <c r="CN219"/>
  <c r="CO219"/>
  <c r="CP219"/>
  <c r="CQ219"/>
  <c r="CR219"/>
  <c r="CT219"/>
  <c r="CW219"/>
  <c r="CX219"/>
  <c r="CY219"/>
  <c r="CZ219"/>
  <c r="DA219"/>
  <c r="DB219"/>
  <c r="CK220"/>
  <c r="CL220"/>
  <c r="CM220"/>
  <c r="CN220"/>
  <c r="CO220"/>
  <c r="CP220"/>
  <c r="CQ220"/>
  <c r="CR220"/>
  <c r="CT220"/>
  <c r="CW220"/>
  <c r="CX220"/>
  <c r="CY220"/>
  <c r="CZ220"/>
  <c r="DA220"/>
  <c r="DB220"/>
  <c r="CK221"/>
  <c r="CL221"/>
  <c r="CM221"/>
  <c r="CN221"/>
  <c r="CO221"/>
  <c r="CP221"/>
  <c r="CQ221"/>
  <c r="CR221"/>
  <c r="CT221"/>
  <c r="CW221"/>
  <c r="CX221"/>
  <c r="CY221"/>
  <c r="CZ221"/>
  <c r="DA221"/>
  <c r="DB221"/>
  <c r="CK222"/>
  <c r="CL222"/>
  <c r="CM222"/>
  <c r="CN222"/>
  <c r="CO222"/>
  <c r="CP222"/>
  <c r="CQ222"/>
  <c r="CR222"/>
  <c r="CT222"/>
  <c r="CW222"/>
  <c r="CX222"/>
  <c r="CY222"/>
  <c r="CZ222"/>
  <c r="DA222"/>
  <c r="DB222"/>
  <c r="CK223"/>
  <c r="CL223"/>
  <c r="CM223"/>
  <c r="CN223"/>
  <c r="CO223"/>
  <c r="CP223"/>
  <c r="CQ223"/>
  <c r="CR223"/>
  <c r="CT223"/>
  <c r="CW223"/>
  <c r="CX223"/>
  <c r="CY223"/>
  <c r="CZ223"/>
  <c r="DA223"/>
  <c r="DB223"/>
  <c r="CK224"/>
  <c r="CL224"/>
  <c r="CM224"/>
  <c r="CN224"/>
  <c r="CO224"/>
  <c r="CP224"/>
  <c r="CQ224"/>
  <c r="CR224"/>
  <c r="CT224"/>
  <c r="CW224"/>
  <c r="CX224"/>
  <c r="CY224"/>
  <c r="CZ224"/>
  <c r="DA224"/>
  <c r="DB224"/>
  <c r="CK225"/>
  <c r="CL225"/>
  <c r="CM225"/>
  <c r="CN225"/>
  <c r="CO225"/>
  <c r="CP225"/>
  <c r="CQ225"/>
  <c r="CR225"/>
  <c r="CT225"/>
  <c r="CW225"/>
  <c r="CX225"/>
  <c r="CY225"/>
  <c r="CZ225"/>
  <c r="DA225"/>
  <c r="DB225"/>
  <c r="CK226"/>
  <c r="CL226"/>
  <c r="CM226"/>
  <c r="CN226"/>
  <c r="CO226"/>
  <c r="CP226"/>
  <c r="CQ226"/>
  <c r="CR226"/>
  <c r="CT226"/>
  <c r="CW226"/>
  <c r="CX226"/>
  <c r="CY226"/>
  <c r="CZ226"/>
  <c r="DA226"/>
  <c r="DB226"/>
  <c r="CK227"/>
  <c r="CL227"/>
  <c r="CM227"/>
  <c r="CN227"/>
  <c r="CO227"/>
  <c r="CP227"/>
  <c r="CQ227"/>
  <c r="CR227"/>
  <c r="CT227"/>
  <c r="CW227"/>
  <c r="CX227"/>
  <c r="CY227"/>
  <c r="CZ227"/>
  <c r="DA227"/>
  <c r="DB227"/>
  <c r="CK228"/>
  <c r="CL228"/>
  <c r="CM228"/>
  <c r="CN228"/>
  <c r="CO228"/>
  <c r="CP228"/>
  <c r="CQ228"/>
  <c r="CR228"/>
  <c r="CT228"/>
  <c r="CW228"/>
  <c r="CX228"/>
  <c r="CY228"/>
  <c r="CZ228"/>
  <c r="DA228"/>
  <c r="DB228"/>
  <c r="CK229"/>
  <c r="CL229"/>
  <c r="CM229"/>
  <c r="CN229"/>
  <c r="CO229"/>
  <c r="CP229"/>
  <c r="CQ229"/>
  <c r="CR229"/>
  <c r="CT229"/>
  <c r="CW229"/>
  <c r="CX229"/>
  <c r="CY229"/>
  <c r="CZ229"/>
  <c r="DA229"/>
  <c r="DB229"/>
  <c r="CK230"/>
  <c r="CL230"/>
  <c r="CM230"/>
  <c r="CN230"/>
  <c r="CO230"/>
  <c r="CP230"/>
  <c r="CQ230"/>
  <c r="CR230"/>
  <c r="CT230"/>
  <c r="CW230"/>
  <c r="CX230"/>
  <c r="CY230"/>
  <c r="CZ230"/>
  <c r="DA230"/>
  <c r="DB230"/>
  <c r="CK231"/>
  <c r="CL231"/>
  <c r="CM231"/>
  <c r="CN231"/>
  <c r="CO231"/>
  <c r="CP231"/>
  <c r="CQ231"/>
  <c r="CR231"/>
  <c r="CT231"/>
  <c r="CW231"/>
  <c r="CX231"/>
  <c r="CY231"/>
  <c r="CZ231"/>
  <c r="DA231"/>
  <c r="DB231"/>
  <c r="CK171"/>
  <c r="CL171"/>
  <c r="CM171"/>
  <c r="CN171"/>
  <c r="CO171"/>
  <c r="CP171"/>
  <c r="CQ171"/>
  <c r="CR171"/>
  <c r="CT171"/>
  <c r="CW171"/>
  <c r="CX171"/>
  <c r="CY171"/>
  <c r="CZ171"/>
  <c r="DA171"/>
  <c r="DB171"/>
  <c r="CK172"/>
  <c r="CL172"/>
  <c r="CM172"/>
  <c r="CN172"/>
  <c r="CO172"/>
  <c r="CP172"/>
  <c r="CQ172"/>
  <c r="CR172"/>
  <c r="CT172"/>
  <c r="CW172"/>
  <c r="CX172"/>
  <c r="CY172"/>
  <c r="CZ172"/>
  <c r="DA172"/>
  <c r="DB172"/>
  <c r="CK173"/>
  <c r="CL173"/>
  <c r="CM173"/>
  <c r="CN173"/>
  <c r="CO173"/>
  <c r="CP173"/>
  <c r="CQ173"/>
  <c r="CR173"/>
  <c r="CT173"/>
  <c r="CW173"/>
  <c r="CX173"/>
  <c r="CY173"/>
  <c r="CZ173"/>
  <c r="DA173"/>
  <c r="DB173"/>
  <c r="CK174"/>
  <c r="CL174"/>
  <c r="CM174"/>
  <c r="CN174"/>
  <c r="CO174"/>
  <c r="CP174"/>
  <c r="CQ174"/>
  <c r="CR174"/>
  <c r="CT174"/>
  <c r="CW174"/>
  <c r="CX174"/>
  <c r="CY174"/>
  <c r="CZ174"/>
  <c r="DA174"/>
  <c r="DB174"/>
  <c r="CK175"/>
  <c r="CL175"/>
  <c r="CM175"/>
  <c r="CN175"/>
  <c r="CO175"/>
  <c r="CP175"/>
  <c r="CQ175"/>
  <c r="CR175"/>
  <c r="CT175"/>
  <c r="CW175"/>
  <c r="CX175"/>
  <c r="CY175"/>
  <c r="CZ175"/>
  <c r="DA175"/>
  <c r="DB175"/>
  <c r="CK176"/>
  <c r="CL176"/>
  <c r="CM176"/>
  <c r="CN176"/>
  <c r="CO176"/>
  <c r="CP176"/>
  <c r="CQ176"/>
  <c r="CR176"/>
  <c r="CT176"/>
  <c r="CW176"/>
  <c r="CX176"/>
  <c r="CY176"/>
  <c r="CZ176"/>
  <c r="DA176"/>
  <c r="DB176"/>
  <c r="CK177"/>
  <c r="CL177"/>
  <c r="CM177"/>
  <c r="CN177"/>
  <c r="CO177"/>
  <c r="CP177"/>
  <c r="CQ177"/>
  <c r="CR177"/>
  <c r="CT177"/>
  <c r="CW177"/>
  <c r="CX177"/>
  <c r="CY177"/>
  <c r="CZ177"/>
  <c r="DA177"/>
  <c r="DB177"/>
  <c r="CK178"/>
  <c r="CL178"/>
  <c r="CM178"/>
  <c r="CN178"/>
  <c r="CO178"/>
  <c r="CP178"/>
  <c r="CQ178"/>
  <c r="CR178"/>
  <c r="CT178"/>
  <c r="CW178"/>
  <c r="CX178"/>
  <c r="CY178"/>
  <c r="CZ178"/>
  <c r="DA178"/>
  <c r="DB178"/>
  <c r="CK179"/>
  <c r="CL179"/>
  <c r="CM179"/>
  <c r="CN179"/>
  <c r="CO179"/>
  <c r="CP179"/>
  <c r="CQ179"/>
  <c r="CR179"/>
  <c r="CT179"/>
  <c r="CW179"/>
  <c r="CX179"/>
  <c r="CY179"/>
  <c r="CZ179"/>
  <c r="DA179"/>
  <c r="DB179"/>
  <c r="CK180"/>
  <c r="CL180"/>
  <c r="CM180"/>
  <c r="CN180"/>
  <c r="CO180"/>
  <c r="CP180"/>
  <c r="CQ180"/>
  <c r="CR180"/>
  <c r="CT180"/>
  <c r="CW180"/>
  <c r="CX180"/>
  <c r="CY180"/>
  <c r="CZ180"/>
  <c r="DA180"/>
  <c r="DB180"/>
  <c r="CK181"/>
  <c r="CL181"/>
  <c r="CM181"/>
  <c r="CN181"/>
  <c r="CO181"/>
  <c r="CP181"/>
  <c r="CQ181"/>
  <c r="CR181"/>
  <c r="CT181"/>
  <c r="CW181"/>
  <c r="CX181"/>
  <c r="CY181"/>
  <c r="CZ181"/>
  <c r="DA181"/>
  <c r="DB181"/>
  <c r="CK182"/>
  <c r="CL182"/>
  <c r="CM182"/>
  <c r="CN182"/>
  <c r="CO182"/>
  <c r="CP182"/>
  <c r="CQ182"/>
  <c r="CR182"/>
  <c r="CT182"/>
  <c r="CW182"/>
  <c r="CX182"/>
  <c r="CY182"/>
  <c r="CZ182"/>
  <c r="DA182"/>
  <c r="DB182"/>
  <c r="CK183"/>
  <c r="CL183"/>
  <c r="CM183"/>
  <c r="CN183"/>
  <c r="CO183"/>
  <c r="CP183"/>
  <c r="CQ183"/>
  <c r="CR183"/>
  <c r="CT183"/>
  <c r="CW183"/>
  <c r="CX183"/>
  <c r="CY183"/>
  <c r="CZ183"/>
  <c r="DA183"/>
  <c r="DB183"/>
  <c r="CK184"/>
  <c r="CL184"/>
  <c r="CM184"/>
  <c r="CN184"/>
  <c r="CO184"/>
  <c r="CP184"/>
  <c r="CQ184"/>
  <c r="CR184"/>
  <c r="CT184"/>
  <c r="CW184"/>
  <c r="CX184"/>
  <c r="CY184"/>
  <c r="CZ184"/>
  <c r="DA184"/>
  <c r="DB184"/>
  <c r="CK185"/>
  <c r="CL185"/>
  <c r="CM185"/>
  <c r="CN185"/>
  <c r="CO185"/>
  <c r="CP185"/>
  <c r="CQ185"/>
  <c r="CR185"/>
  <c r="CT185"/>
  <c r="CW185"/>
  <c r="CX185"/>
  <c r="CY185"/>
  <c r="CZ185"/>
  <c r="DA185"/>
  <c r="DB185"/>
  <c r="CK186"/>
  <c r="CL186"/>
  <c r="CM186"/>
  <c r="CN186"/>
  <c r="CO186"/>
  <c r="CP186"/>
  <c r="CQ186"/>
  <c r="CR186"/>
  <c r="CT186"/>
  <c r="CW186"/>
  <c r="CX186"/>
  <c r="CY186"/>
  <c r="CZ186"/>
  <c r="DA186"/>
  <c r="DB186"/>
  <c r="CK187"/>
  <c r="CL187"/>
  <c r="CM187"/>
  <c r="CN187"/>
  <c r="CO187"/>
  <c r="CP187"/>
  <c r="CQ187"/>
  <c r="CR187"/>
  <c r="CT187"/>
  <c r="CW187"/>
  <c r="CX187"/>
  <c r="CY187"/>
  <c r="CZ187"/>
  <c r="DA187"/>
  <c r="DB187"/>
  <c r="CK188"/>
  <c r="CL188"/>
  <c r="CM188"/>
  <c r="CN188"/>
  <c r="CO188"/>
  <c r="CP188"/>
  <c r="CQ188"/>
  <c r="CR188"/>
  <c r="CT188"/>
  <c r="CW188"/>
  <c r="CX188"/>
  <c r="CY188"/>
  <c r="CZ188"/>
  <c r="DA188"/>
  <c r="DB188"/>
  <c r="CK189"/>
  <c r="CL189"/>
  <c r="CM189"/>
  <c r="CN189"/>
  <c r="CO189"/>
  <c r="CP189"/>
  <c r="CQ189"/>
  <c r="CR189"/>
  <c r="CT189"/>
  <c r="CW189"/>
  <c r="CX189"/>
  <c r="CY189"/>
  <c r="CZ189"/>
  <c r="DA189"/>
  <c r="DB189"/>
  <c r="CK190"/>
  <c r="CL190"/>
  <c r="CM190"/>
  <c r="CN190"/>
  <c r="CO190"/>
  <c r="CP190"/>
  <c r="CQ190"/>
  <c r="CR190"/>
  <c r="CT190"/>
  <c r="CW190"/>
  <c r="CX190"/>
  <c r="CY190"/>
  <c r="CZ190"/>
  <c r="DA190"/>
  <c r="DB190"/>
  <c r="CK129"/>
  <c r="CL129"/>
  <c r="CM129"/>
  <c r="CN129"/>
  <c r="CO129"/>
  <c r="CP129"/>
  <c r="CQ129"/>
  <c r="CR129"/>
  <c r="CT129"/>
  <c r="CW129"/>
  <c r="CX129"/>
  <c r="CY129"/>
  <c r="CZ129"/>
  <c r="DA129"/>
  <c r="DB129"/>
  <c r="CK130"/>
  <c r="CL130"/>
  <c r="CM130"/>
  <c r="CN130"/>
  <c r="CO130"/>
  <c r="CP130"/>
  <c r="CQ130"/>
  <c r="CR130"/>
  <c r="CT130"/>
  <c r="CW130"/>
  <c r="CX130"/>
  <c r="CY130"/>
  <c r="CZ130"/>
  <c r="DA130"/>
  <c r="DB130"/>
  <c r="CK131"/>
  <c r="CL131"/>
  <c r="CM131"/>
  <c r="CN131"/>
  <c r="CO131"/>
  <c r="CP131"/>
  <c r="CQ131"/>
  <c r="CR131"/>
  <c r="CT131"/>
  <c r="CW131"/>
  <c r="CX131"/>
  <c r="CY131"/>
  <c r="CZ131"/>
  <c r="DA131"/>
  <c r="DB131"/>
  <c r="CK132"/>
  <c r="CL132"/>
  <c r="CM132"/>
  <c r="CN132"/>
  <c r="CO132"/>
  <c r="CP132"/>
  <c r="CQ132"/>
  <c r="CR132"/>
  <c r="CT132"/>
  <c r="CW132"/>
  <c r="CX132"/>
  <c r="CY132"/>
  <c r="CZ132"/>
  <c r="DA132"/>
  <c r="DB132"/>
  <c r="CK133"/>
  <c r="CL133"/>
  <c r="CM133"/>
  <c r="CN133"/>
  <c r="CO133"/>
  <c r="CP133"/>
  <c r="CQ133"/>
  <c r="CR133"/>
  <c r="CT133"/>
  <c r="CW133"/>
  <c r="CX133"/>
  <c r="CY133"/>
  <c r="CZ133"/>
  <c r="DA133"/>
  <c r="DB133"/>
  <c r="CK134"/>
  <c r="CL134"/>
  <c r="CM134"/>
  <c r="CN134"/>
  <c r="CO134"/>
  <c r="CP134"/>
  <c r="CQ134"/>
  <c r="CR134"/>
  <c r="CT134"/>
  <c r="CW134"/>
  <c r="CX134"/>
  <c r="CY134"/>
  <c r="CZ134"/>
  <c r="DA134"/>
  <c r="DB134"/>
  <c r="CK135"/>
  <c r="CL135"/>
  <c r="CM135"/>
  <c r="CN135"/>
  <c r="CO135"/>
  <c r="CP135"/>
  <c r="CQ135"/>
  <c r="CR135"/>
  <c r="CT135"/>
  <c r="CW135"/>
  <c r="CX135"/>
  <c r="CY135"/>
  <c r="CZ135"/>
  <c r="DA135"/>
  <c r="DB135"/>
  <c r="CK136"/>
  <c r="CL136"/>
  <c r="CM136"/>
  <c r="CN136"/>
  <c r="CO136"/>
  <c r="CP136"/>
  <c r="CQ136"/>
  <c r="CR136"/>
  <c r="CT136"/>
  <c r="CW136"/>
  <c r="CX136"/>
  <c r="CY136"/>
  <c r="CZ136"/>
  <c r="DA136"/>
  <c r="DB136"/>
  <c r="CK137"/>
  <c r="CL137"/>
  <c r="CM137"/>
  <c r="CN137"/>
  <c r="CO137"/>
  <c r="CP137"/>
  <c r="CQ137"/>
  <c r="CR137"/>
  <c r="CT137"/>
  <c r="CW137"/>
  <c r="CX137"/>
  <c r="CY137"/>
  <c r="CZ137"/>
  <c r="DA137"/>
  <c r="DB137"/>
  <c r="CK138"/>
  <c r="CL138"/>
  <c r="CM138"/>
  <c r="CN138"/>
  <c r="CO138"/>
  <c r="CP138"/>
  <c r="CQ138"/>
  <c r="CR138"/>
  <c r="CT138"/>
  <c r="CW138"/>
  <c r="CX138"/>
  <c r="CY138"/>
  <c r="CZ138"/>
  <c r="DA138"/>
  <c r="DB138"/>
  <c r="CK139"/>
  <c r="CL139"/>
  <c r="CM139"/>
  <c r="CN139"/>
  <c r="CO139"/>
  <c r="CP139"/>
  <c r="CQ139"/>
  <c r="CR139"/>
  <c r="CT139"/>
  <c r="CW139"/>
  <c r="CX139"/>
  <c r="CY139"/>
  <c r="CZ139"/>
  <c r="DA139"/>
  <c r="DB139"/>
  <c r="CK140"/>
  <c r="CL140"/>
  <c r="CM140"/>
  <c r="CN140"/>
  <c r="CO140"/>
  <c r="CP140"/>
  <c r="CQ140"/>
  <c r="CR140"/>
  <c r="CT140"/>
  <c r="CW140"/>
  <c r="CX140"/>
  <c r="CY140"/>
  <c r="CZ140"/>
  <c r="DA140"/>
  <c r="DB140"/>
  <c r="CK141"/>
  <c r="CL141"/>
  <c r="CM141"/>
  <c r="CN141"/>
  <c r="CO141"/>
  <c r="CP141"/>
  <c r="CQ141"/>
  <c r="CR141"/>
  <c r="CT141"/>
  <c r="CW141"/>
  <c r="CX141"/>
  <c r="CY141"/>
  <c r="CZ141"/>
  <c r="DA141"/>
  <c r="DB141"/>
  <c r="CK142"/>
  <c r="CL142"/>
  <c r="CM142"/>
  <c r="CN142"/>
  <c r="CO142"/>
  <c r="CP142"/>
  <c r="CQ142"/>
  <c r="CR142"/>
  <c r="CT142"/>
  <c r="CW142"/>
  <c r="CX142"/>
  <c r="CY142"/>
  <c r="CZ142"/>
  <c r="DA142"/>
  <c r="DB142"/>
  <c r="CK143"/>
  <c r="CL143"/>
  <c r="CM143"/>
  <c r="CN143"/>
  <c r="CO143"/>
  <c r="CP143"/>
  <c r="CQ143"/>
  <c r="CR143"/>
  <c r="CT143"/>
  <c r="CW143"/>
  <c r="CX143"/>
  <c r="CY143"/>
  <c r="CZ143"/>
  <c r="DA143"/>
  <c r="DB143"/>
  <c r="CK144"/>
  <c r="CL144"/>
  <c r="CM144"/>
  <c r="CN144"/>
  <c r="CO144"/>
  <c r="CP144"/>
  <c r="CQ144"/>
  <c r="CR144"/>
  <c r="CT144"/>
  <c r="CW144"/>
  <c r="CX144"/>
  <c r="CY144"/>
  <c r="CZ144"/>
  <c r="DA144"/>
  <c r="DB144"/>
  <c r="CK145"/>
  <c r="CL145"/>
  <c r="CM145"/>
  <c r="CN145"/>
  <c r="CO145"/>
  <c r="CP145"/>
  <c r="CQ145"/>
  <c r="CR145"/>
  <c r="CT145"/>
  <c r="CW145"/>
  <c r="CX145"/>
  <c r="CY145"/>
  <c r="CZ145"/>
  <c r="DA145"/>
  <c r="DB145"/>
  <c r="CK146"/>
  <c r="CL146"/>
  <c r="CM146"/>
  <c r="CN146"/>
  <c r="CO146"/>
  <c r="CP146"/>
  <c r="CQ146"/>
  <c r="CR146"/>
  <c r="CT146"/>
  <c r="CW146"/>
  <c r="CX146"/>
  <c r="CY146"/>
  <c r="CZ146"/>
  <c r="DA146"/>
  <c r="DB146"/>
  <c r="CK147"/>
  <c r="CL147"/>
  <c r="CM147"/>
  <c r="CN147"/>
  <c r="CO147"/>
  <c r="CP147"/>
  <c r="CQ147"/>
  <c r="CR147"/>
  <c r="CT147"/>
  <c r="CW147"/>
  <c r="CX147"/>
  <c r="CY147"/>
  <c r="CZ147"/>
  <c r="DA147"/>
  <c r="DB147"/>
  <c r="CK148"/>
  <c r="CL148"/>
  <c r="CM148"/>
  <c r="CN148"/>
  <c r="CO148"/>
  <c r="CP148"/>
  <c r="CQ148"/>
  <c r="CR148"/>
  <c r="CT148"/>
  <c r="CW148"/>
  <c r="CX148"/>
  <c r="CY148"/>
  <c r="CZ148"/>
  <c r="DA148"/>
  <c r="DB148"/>
  <c r="CK92"/>
  <c r="CL92"/>
  <c r="CM92"/>
  <c r="CN92"/>
  <c r="CO92"/>
  <c r="CP92"/>
  <c r="CQ92"/>
  <c r="CR92"/>
  <c r="CT92"/>
  <c r="CW92"/>
  <c r="CX92"/>
  <c r="CY92"/>
  <c r="CZ92"/>
  <c r="DA92"/>
  <c r="DB92"/>
  <c r="CK93"/>
  <c r="CL93"/>
  <c r="CM93"/>
  <c r="CN93"/>
  <c r="CO93"/>
  <c r="CP93"/>
  <c r="CQ93"/>
  <c r="CR93"/>
  <c r="CT93"/>
  <c r="CW93"/>
  <c r="CX93"/>
  <c r="CY93"/>
  <c r="CZ93"/>
  <c r="DA93"/>
  <c r="DB93"/>
  <c r="CK94"/>
  <c r="CL94"/>
  <c r="CM94"/>
  <c r="CN94"/>
  <c r="CO94"/>
  <c r="CP94"/>
  <c r="CQ94"/>
  <c r="CR94"/>
  <c r="CT94"/>
  <c r="CW94"/>
  <c r="CX94"/>
  <c r="CY94"/>
  <c r="CZ94"/>
  <c r="DA94"/>
  <c r="DB94"/>
  <c r="CK95"/>
  <c r="CL95"/>
  <c r="CM95"/>
  <c r="CN95"/>
  <c r="CO95"/>
  <c r="CP95"/>
  <c r="CQ95"/>
  <c r="CR95"/>
  <c r="CT95"/>
  <c r="CW95"/>
  <c r="CX95"/>
  <c r="CY95"/>
  <c r="CZ95"/>
  <c r="DA95"/>
  <c r="DB95"/>
  <c r="CK96"/>
  <c r="CL96"/>
  <c r="CM96"/>
  <c r="CN96"/>
  <c r="CO96"/>
  <c r="CP96"/>
  <c r="CQ96"/>
  <c r="CR96"/>
  <c r="CT96"/>
  <c r="CW96"/>
  <c r="CX96"/>
  <c r="CY96"/>
  <c r="CZ96"/>
  <c r="DA96"/>
  <c r="DB96"/>
  <c r="CK97"/>
  <c r="CL97"/>
  <c r="CM97"/>
  <c r="CN97"/>
  <c r="CO97"/>
  <c r="CP97"/>
  <c r="CQ97"/>
  <c r="CR97"/>
  <c r="CT97"/>
  <c r="CW97"/>
  <c r="CX97"/>
  <c r="CY97"/>
  <c r="CZ97"/>
  <c r="DA97"/>
  <c r="DB97"/>
  <c r="CK98"/>
  <c r="CL98"/>
  <c r="CM98"/>
  <c r="CN98"/>
  <c r="CO98"/>
  <c r="CP98"/>
  <c r="CQ98"/>
  <c r="CR98"/>
  <c r="CT98"/>
  <c r="CW98"/>
  <c r="CX98"/>
  <c r="CY98"/>
  <c r="CZ98"/>
  <c r="DA98"/>
  <c r="DB98"/>
  <c r="CK99"/>
  <c r="CL99"/>
  <c r="CM99"/>
  <c r="CN99"/>
  <c r="CO99"/>
  <c r="CP99"/>
  <c r="CQ99"/>
  <c r="CR99"/>
  <c r="CT99"/>
  <c r="CW99"/>
  <c r="CX99"/>
  <c r="CY99"/>
  <c r="CZ99"/>
  <c r="DA99"/>
  <c r="DB99"/>
  <c r="CK100"/>
  <c r="CL100"/>
  <c r="CM100"/>
  <c r="CN100"/>
  <c r="CO100"/>
  <c r="CP100"/>
  <c r="CQ100"/>
  <c r="CR100"/>
  <c r="CT100"/>
  <c r="CW100"/>
  <c r="CX100"/>
  <c r="CY100"/>
  <c r="CZ100"/>
  <c r="DA100"/>
  <c r="DB100"/>
  <c r="CK101"/>
  <c r="CL101"/>
  <c r="CM101"/>
  <c r="CN101"/>
  <c r="CO101"/>
  <c r="CP101"/>
  <c r="CQ101"/>
  <c r="CR101"/>
  <c r="CT101"/>
  <c r="CW101"/>
  <c r="CX101"/>
  <c r="CY101"/>
  <c r="CZ101"/>
  <c r="DA101"/>
  <c r="DB101"/>
  <c r="CK102"/>
  <c r="CL102"/>
  <c r="CM102"/>
  <c r="CN102"/>
  <c r="CO102"/>
  <c r="CP102"/>
  <c r="CQ102"/>
  <c r="CR102"/>
  <c r="CT102"/>
  <c r="CW102"/>
  <c r="CX102"/>
  <c r="CY102"/>
  <c r="CZ102"/>
  <c r="DA102"/>
  <c r="DB102"/>
  <c r="CK103"/>
  <c r="CL103"/>
  <c r="CM103"/>
  <c r="CN103"/>
  <c r="CO103"/>
  <c r="CP103"/>
  <c r="CQ103"/>
  <c r="CR103"/>
  <c r="CT103"/>
  <c r="CW103"/>
  <c r="CX103"/>
  <c r="CY103"/>
  <c r="CZ103"/>
  <c r="DA103"/>
  <c r="DB103"/>
  <c r="CK104"/>
  <c r="CL104"/>
  <c r="CM104"/>
  <c r="CN104"/>
  <c r="CO104"/>
  <c r="CP104"/>
  <c r="CQ104"/>
  <c r="CR104"/>
  <c r="CT104"/>
  <c r="CW104"/>
  <c r="CX104"/>
  <c r="CY104"/>
  <c r="CZ104"/>
  <c r="DA104"/>
  <c r="DB104"/>
  <c r="CL105"/>
  <c r="CM105"/>
  <c r="CN105"/>
  <c r="CO105"/>
  <c r="CP105"/>
  <c r="CQ105"/>
  <c r="CR105"/>
  <c r="CT105"/>
  <c r="CW105"/>
  <c r="CX105"/>
  <c r="CY105"/>
  <c r="CZ105"/>
  <c r="DA105"/>
  <c r="DB105"/>
  <c r="CK106"/>
  <c r="CL106"/>
  <c r="CM106"/>
  <c r="CN106"/>
  <c r="CO106"/>
  <c r="CP106"/>
  <c r="CQ106"/>
  <c r="CR106"/>
  <c r="CT106"/>
  <c r="CW106"/>
  <c r="CX106"/>
  <c r="CY106"/>
  <c r="CZ106"/>
  <c r="DA106"/>
  <c r="DB106"/>
  <c r="CK107"/>
  <c r="CL107"/>
  <c r="CM107"/>
  <c r="CN107"/>
  <c r="CO107"/>
  <c r="CP107"/>
  <c r="CQ107"/>
  <c r="CR107"/>
  <c r="CT107"/>
  <c r="CW107"/>
  <c r="CX107"/>
  <c r="CY107"/>
  <c r="CZ107"/>
  <c r="DA107"/>
  <c r="DB107"/>
  <c r="CK108"/>
  <c r="CL108"/>
  <c r="CM108"/>
  <c r="CN108"/>
  <c r="CO108"/>
  <c r="CP108"/>
  <c r="CQ108"/>
  <c r="CR108"/>
  <c r="CT108"/>
  <c r="CW108"/>
  <c r="CX108"/>
  <c r="CY108"/>
  <c r="CZ108"/>
  <c r="DA108"/>
  <c r="DB108"/>
  <c r="CK109"/>
  <c r="CL109"/>
  <c r="CM109"/>
  <c r="CN109"/>
  <c r="CO109"/>
  <c r="CP109"/>
  <c r="CQ109"/>
  <c r="CR109"/>
  <c r="CT109"/>
  <c r="CW109"/>
  <c r="CX109"/>
  <c r="CY109"/>
  <c r="CZ109"/>
  <c r="DA109"/>
  <c r="DB109"/>
  <c r="CK110"/>
  <c r="CL110"/>
  <c r="CM110"/>
  <c r="CN110"/>
  <c r="CO110"/>
  <c r="CP110"/>
  <c r="CQ110"/>
  <c r="CR110"/>
  <c r="CT110"/>
  <c r="CW110"/>
  <c r="CX110"/>
  <c r="CY110"/>
  <c r="CZ110"/>
  <c r="DA110"/>
  <c r="DB110"/>
  <c r="CK111"/>
  <c r="CL111"/>
  <c r="CM111"/>
  <c r="CN111"/>
  <c r="CO111"/>
  <c r="CP111"/>
  <c r="CQ111"/>
  <c r="CR111"/>
  <c r="CT111"/>
  <c r="CW111"/>
  <c r="CX111"/>
  <c r="CY111"/>
  <c r="CZ111"/>
  <c r="DA111"/>
  <c r="DB111"/>
  <c r="CK54"/>
  <c r="CL54"/>
  <c r="CM54"/>
  <c r="CN54"/>
  <c r="CO54"/>
  <c r="CP54"/>
  <c r="CQ54"/>
  <c r="CR54"/>
  <c r="CT54"/>
  <c r="CW54"/>
  <c r="CX54"/>
  <c r="CY54"/>
  <c r="CZ54"/>
  <c r="DA54"/>
  <c r="DB54"/>
  <c r="CK55"/>
  <c r="CL55"/>
  <c r="CM55"/>
  <c r="CN55"/>
  <c r="CO55"/>
  <c r="CP55"/>
  <c r="CQ55"/>
  <c r="CR55"/>
  <c r="CT55"/>
  <c r="CW55"/>
  <c r="CX55"/>
  <c r="CY55"/>
  <c r="CZ55"/>
  <c r="DA55"/>
  <c r="DB55"/>
  <c r="CK56"/>
  <c r="CL56"/>
  <c r="CM56"/>
  <c r="CN56"/>
  <c r="CO56"/>
  <c r="CP56"/>
  <c r="CQ56"/>
  <c r="CR56"/>
  <c r="CT56"/>
  <c r="CW56"/>
  <c r="CX56"/>
  <c r="CY56"/>
  <c r="CZ56"/>
  <c r="DA56"/>
  <c r="DB56"/>
  <c r="CK57"/>
  <c r="CL57"/>
  <c r="CM57"/>
  <c r="CN57"/>
  <c r="CO57"/>
  <c r="CP57"/>
  <c r="CQ57"/>
  <c r="CR57"/>
  <c r="CT57"/>
  <c r="CW57"/>
  <c r="CX57"/>
  <c r="CY57"/>
  <c r="CZ57"/>
  <c r="DA57"/>
  <c r="DB57"/>
  <c r="CK58"/>
  <c r="CL58"/>
  <c r="CM58"/>
  <c r="CN58"/>
  <c r="CO58"/>
  <c r="CP58"/>
  <c r="CQ58"/>
  <c r="CR58"/>
  <c r="CT58"/>
  <c r="CW58"/>
  <c r="CX58"/>
  <c r="CY58"/>
  <c r="CZ58"/>
  <c r="DA58"/>
  <c r="DB58"/>
  <c r="CK59"/>
  <c r="CL59"/>
  <c r="CM59"/>
  <c r="CN59"/>
  <c r="CO59"/>
  <c r="CP59"/>
  <c r="CQ59"/>
  <c r="CR59"/>
  <c r="CT59"/>
  <c r="CW59"/>
  <c r="CX59"/>
  <c r="CY59"/>
  <c r="CZ59"/>
  <c r="DA59"/>
  <c r="DB59"/>
  <c r="CK60"/>
  <c r="CL60"/>
  <c r="CM60"/>
  <c r="CN60"/>
  <c r="CO60"/>
  <c r="CP60"/>
  <c r="CQ60"/>
  <c r="CR60"/>
  <c r="CT60"/>
  <c r="CW60"/>
  <c r="CX60"/>
  <c r="CY60"/>
  <c r="CZ60"/>
  <c r="DA60"/>
  <c r="DB60"/>
  <c r="CK61"/>
  <c r="CL61"/>
  <c r="CM61"/>
  <c r="CN61"/>
  <c r="CO61"/>
  <c r="CP61"/>
  <c r="CQ61"/>
  <c r="CR61"/>
  <c r="CT61"/>
  <c r="CW61"/>
  <c r="CX61"/>
  <c r="CY61"/>
  <c r="CZ61"/>
  <c r="DA61"/>
  <c r="DB61"/>
  <c r="CK62"/>
  <c r="CL62"/>
  <c r="CM62"/>
  <c r="CN62"/>
  <c r="CO62"/>
  <c r="CP62"/>
  <c r="CQ62"/>
  <c r="CR62"/>
  <c r="CT62"/>
  <c r="CW62"/>
  <c r="CX62"/>
  <c r="CY62"/>
  <c r="CZ62"/>
  <c r="DA62"/>
  <c r="DB62"/>
  <c r="CK63"/>
  <c r="CL63"/>
  <c r="CM63"/>
  <c r="CN63"/>
  <c r="CO63"/>
  <c r="CP63"/>
  <c r="CQ63"/>
  <c r="CR63"/>
  <c r="CT63"/>
  <c r="CW63"/>
  <c r="CX63"/>
  <c r="CY63"/>
  <c r="CZ63"/>
  <c r="DA63"/>
  <c r="DB63"/>
  <c r="CK64"/>
  <c r="CL64"/>
  <c r="CM64"/>
  <c r="CN64"/>
  <c r="CO64"/>
  <c r="CP64"/>
  <c r="CQ64"/>
  <c r="CR64"/>
  <c r="CT64"/>
  <c r="CW64"/>
  <c r="CX64"/>
  <c r="CY64"/>
  <c r="CZ64"/>
  <c r="DA64"/>
  <c r="DB64"/>
  <c r="CK65"/>
  <c r="CL65"/>
  <c r="CM65"/>
  <c r="CN65"/>
  <c r="CO65"/>
  <c r="CP65"/>
  <c r="CQ65"/>
  <c r="CR65"/>
  <c r="CT65"/>
  <c r="CW65"/>
  <c r="CX65"/>
  <c r="CY65"/>
  <c r="CZ65"/>
  <c r="DA65"/>
  <c r="DB65"/>
  <c r="CK66"/>
  <c r="CL66"/>
  <c r="CM66"/>
  <c r="CN66"/>
  <c r="CO66"/>
  <c r="CP66"/>
  <c r="CQ66"/>
  <c r="CR66"/>
  <c r="CT66"/>
  <c r="CW66"/>
  <c r="CX66"/>
  <c r="CY66"/>
  <c r="CZ66"/>
  <c r="DA66"/>
  <c r="DB66"/>
  <c r="CK67"/>
  <c r="CL67"/>
  <c r="CM67"/>
  <c r="CN67"/>
  <c r="CO67"/>
  <c r="CP67"/>
  <c r="CQ67"/>
  <c r="CR67"/>
  <c r="CT67"/>
  <c r="CW67"/>
  <c r="CX67"/>
  <c r="CY67"/>
  <c r="CZ67"/>
  <c r="DA67"/>
  <c r="DB67"/>
  <c r="CK68"/>
  <c r="CL68"/>
  <c r="CM68"/>
  <c r="CN68"/>
  <c r="CO68"/>
  <c r="CP68"/>
  <c r="CQ68"/>
  <c r="CR68"/>
  <c r="CT68"/>
  <c r="CW68"/>
  <c r="CX68"/>
  <c r="CY68"/>
  <c r="CZ68"/>
  <c r="DA68"/>
  <c r="DB68"/>
  <c r="CK69"/>
  <c r="CL69"/>
  <c r="CM69"/>
  <c r="CN69"/>
  <c r="CO69"/>
  <c r="CP69"/>
  <c r="CQ69"/>
  <c r="CR69"/>
  <c r="CT69"/>
  <c r="CW69"/>
  <c r="CX69"/>
  <c r="CY69"/>
  <c r="CZ69"/>
  <c r="DA69"/>
  <c r="DB69"/>
  <c r="CK70"/>
  <c r="CL70"/>
  <c r="CM70"/>
  <c r="CN70"/>
  <c r="CO70"/>
  <c r="CP70"/>
  <c r="CQ70"/>
  <c r="CR70"/>
  <c r="CT70"/>
  <c r="CW70"/>
  <c r="CX70"/>
  <c r="CY70"/>
  <c r="CZ70"/>
  <c r="DA70"/>
  <c r="DB70"/>
  <c r="CK71"/>
  <c r="CL71"/>
  <c r="CM71"/>
  <c r="CN71"/>
  <c r="CO71"/>
  <c r="CP71"/>
  <c r="CQ71"/>
  <c r="CR71"/>
  <c r="CT71"/>
  <c r="CW71"/>
  <c r="CX71"/>
  <c r="CY71"/>
  <c r="CZ71"/>
  <c r="DA71"/>
  <c r="DB71"/>
  <c r="CK72"/>
  <c r="CL72"/>
  <c r="CM72"/>
  <c r="CN72"/>
  <c r="CO72"/>
  <c r="CP72"/>
  <c r="CQ72"/>
  <c r="CR72"/>
  <c r="CT72"/>
  <c r="CW72"/>
  <c r="CX72"/>
  <c r="CY72"/>
  <c r="CZ72"/>
  <c r="DA72"/>
  <c r="DB72"/>
  <c r="CK73"/>
  <c r="CL73"/>
  <c r="CM73"/>
  <c r="CN73"/>
  <c r="CO73"/>
  <c r="CP73"/>
  <c r="CQ73"/>
  <c r="CR73"/>
  <c r="CT73"/>
  <c r="CW73"/>
  <c r="CX73"/>
  <c r="CY73"/>
  <c r="CZ73"/>
  <c r="DA73"/>
  <c r="DB73"/>
  <c r="CK12"/>
  <c r="CL12"/>
  <c r="CM12"/>
  <c r="CN12"/>
  <c r="CO12"/>
  <c r="CP12"/>
  <c r="CQ12"/>
  <c r="CR12"/>
  <c r="CT12"/>
  <c r="CW12"/>
  <c r="CX12"/>
  <c r="CZ12"/>
  <c r="DA12"/>
  <c r="DB12"/>
  <c r="CK13"/>
  <c r="CL13"/>
  <c r="CM13"/>
  <c r="CN13"/>
  <c r="CO13"/>
  <c r="CP13"/>
  <c r="CQ13"/>
  <c r="CR13"/>
  <c r="CT13"/>
  <c r="CW13"/>
  <c r="CX13"/>
  <c r="CY13"/>
  <c r="CZ13"/>
  <c r="DA13"/>
  <c r="DB13"/>
  <c r="CL14"/>
  <c r="CM14"/>
  <c r="CN14"/>
  <c r="CO14"/>
  <c r="CP14"/>
  <c r="CQ14"/>
  <c r="CR14"/>
  <c r="CT14"/>
  <c r="CW14"/>
  <c r="CX14"/>
  <c r="CZ14"/>
  <c r="DA14"/>
  <c r="DB14"/>
  <c r="CK15"/>
  <c r="CL15"/>
  <c r="CM15"/>
  <c r="CN15"/>
  <c r="CO15"/>
  <c r="CP15"/>
  <c r="CQ15"/>
  <c r="CR15"/>
  <c r="CT15"/>
  <c r="CW15"/>
  <c r="CX15"/>
  <c r="CY15"/>
  <c r="CZ15"/>
  <c r="DA15"/>
  <c r="DB15"/>
  <c r="CK16"/>
  <c r="CL16"/>
  <c r="CM16"/>
  <c r="CN16"/>
  <c r="CO16"/>
  <c r="CP16"/>
  <c r="CQ16"/>
  <c r="CR16"/>
  <c r="CT16"/>
  <c r="CW16"/>
  <c r="CX16"/>
  <c r="CY16"/>
  <c r="CZ16"/>
  <c r="DA16"/>
  <c r="DB16"/>
  <c r="CK17"/>
  <c r="CL17"/>
  <c r="CM17"/>
  <c r="CN17"/>
  <c r="CP17"/>
  <c r="CQ17"/>
  <c r="CR17"/>
  <c r="CT17"/>
  <c r="CW17"/>
  <c r="CX17"/>
  <c r="CY17"/>
  <c r="CZ17"/>
  <c r="DA17"/>
  <c r="DB17"/>
  <c r="CK18"/>
  <c r="CL18"/>
  <c r="CM18"/>
  <c r="CN18"/>
  <c r="CO18"/>
  <c r="CP18"/>
  <c r="CQ18"/>
  <c r="CR18"/>
  <c r="CT18"/>
  <c r="CW18"/>
  <c r="CX18"/>
  <c r="CY18"/>
  <c r="CZ18"/>
  <c r="DA18"/>
  <c r="DB18"/>
  <c r="CK19"/>
  <c r="CL19"/>
  <c r="CM19"/>
  <c r="CN19"/>
  <c r="CO19"/>
  <c r="CP19"/>
  <c r="CQ19"/>
  <c r="CR19"/>
  <c r="CT19"/>
  <c r="CW19"/>
  <c r="CX19"/>
  <c r="CY19"/>
  <c r="CZ19"/>
  <c r="DA19"/>
  <c r="DB19"/>
  <c r="CK20"/>
  <c r="CL20"/>
  <c r="CM20"/>
  <c r="CN20"/>
  <c r="CO20"/>
  <c r="CP20"/>
  <c r="CQ20"/>
  <c r="CR20"/>
  <c r="CT20"/>
  <c r="CW20"/>
  <c r="CX20"/>
  <c r="CY20"/>
  <c r="CZ20"/>
  <c r="DA20"/>
  <c r="DB20"/>
  <c r="CK21"/>
  <c r="CL21"/>
  <c r="CM21"/>
  <c r="CN21"/>
  <c r="CO21"/>
  <c r="CP21"/>
  <c r="CQ21"/>
  <c r="CR21"/>
  <c r="CT21"/>
  <c r="CW21"/>
  <c r="CX21"/>
  <c r="CY21"/>
  <c r="CZ21"/>
  <c r="DA21"/>
  <c r="DB21"/>
  <c r="CK22"/>
  <c r="CL22"/>
  <c r="CM22"/>
  <c r="CN22"/>
  <c r="CO22"/>
  <c r="CP22"/>
  <c r="CQ22"/>
  <c r="CR22"/>
  <c r="CT22"/>
  <c r="CW22"/>
  <c r="CX22"/>
  <c r="CY22"/>
  <c r="CZ22"/>
  <c r="DA22"/>
  <c r="DB22"/>
  <c r="CK23"/>
  <c r="CL23"/>
  <c r="CM23"/>
  <c r="CN23"/>
  <c r="CO23"/>
  <c r="CP23"/>
  <c r="CQ23"/>
  <c r="CR23"/>
  <c r="CT23"/>
  <c r="CW23"/>
  <c r="CX23"/>
  <c r="CY23"/>
  <c r="CZ23"/>
  <c r="DA23"/>
  <c r="DB23"/>
  <c r="CK24"/>
  <c r="CL24"/>
  <c r="CM24"/>
  <c r="CN24"/>
  <c r="CO24"/>
  <c r="CP24"/>
  <c r="CQ24"/>
  <c r="CR24"/>
  <c r="CT24"/>
  <c r="CW24"/>
  <c r="CX24"/>
  <c r="CY24"/>
  <c r="CZ24"/>
  <c r="DA24"/>
  <c r="DB24"/>
  <c r="CK25"/>
  <c r="CL25"/>
  <c r="CM25"/>
  <c r="CN25"/>
  <c r="CO25"/>
  <c r="CP25"/>
  <c r="CQ25"/>
  <c r="CR25"/>
  <c r="CT25"/>
  <c r="CW25"/>
  <c r="CX25"/>
  <c r="CY25"/>
  <c r="CZ25"/>
  <c r="DA25"/>
  <c r="DB25"/>
  <c r="CK26"/>
  <c r="CL26"/>
  <c r="CM26"/>
  <c r="CN26"/>
  <c r="CO26"/>
  <c r="CP26"/>
  <c r="CQ26"/>
  <c r="CR26"/>
  <c r="CT26"/>
  <c r="CW26"/>
  <c r="CX26"/>
  <c r="CY26"/>
  <c r="CZ26"/>
  <c r="DA26"/>
  <c r="DB26"/>
  <c r="CK27"/>
  <c r="CL27"/>
  <c r="CM27"/>
  <c r="CN27"/>
  <c r="CO27"/>
  <c r="CP27"/>
  <c r="CQ27"/>
  <c r="CR27"/>
  <c r="CT27"/>
  <c r="CW27"/>
  <c r="CX27"/>
  <c r="CY27"/>
  <c r="CZ27"/>
  <c r="DA27"/>
  <c r="DB27"/>
  <c r="CK28"/>
  <c r="CL28"/>
  <c r="CM28"/>
  <c r="CN28"/>
  <c r="CO28"/>
  <c r="CP28"/>
  <c r="CQ28"/>
  <c r="CR28"/>
  <c r="CT28"/>
  <c r="CW28"/>
  <c r="CX28"/>
  <c r="CY28"/>
  <c r="CZ28"/>
  <c r="DA28"/>
  <c r="DB28"/>
  <c r="CK29"/>
  <c r="CL29"/>
  <c r="CM29"/>
  <c r="CN29"/>
  <c r="CO29"/>
  <c r="CP29"/>
  <c r="CQ29"/>
  <c r="CR29"/>
  <c r="CT29"/>
  <c r="CW29"/>
  <c r="CX29"/>
  <c r="CY29"/>
  <c r="CZ29"/>
  <c r="DA29"/>
  <c r="DB29"/>
  <c r="CK30"/>
  <c r="CL30"/>
  <c r="CM30"/>
  <c r="CN30"/>
  <c r="CO30"/>
  <c r="CP30"/>
  <c r="CQ30"/>
  <c r="CR30"/>
  <c r="CT30"/>
  <c r="CW30"/>
  <c r="CX30"/>
  <c r="CY30"/>
  <c r="CZ30"/>
  <c r="DA30"/>
  <c r="DB30"/>
  <c r="CK31"/>
  <c r="CL31"/>
  <c r="CM31"/>
  <c r="CN31"/>
  <c r="CO31"/>
  <c r="CP31"/>
  <c r="CQ31"/>
  <c r="CR31"/>
  <c r="CT31"/>
  <c r="CW31"/>
  <c r="CX31"/>
  <c r="CY31"/>
  <c r="CZ31"/>
  <c r="DA31"/>
  <c r="DB31"/>
  <c r="F22" i="3"/>
  <c r="F16"/>
  <c r="F12"/>
  <c r="F10"/>
  <c r="J7"/>
  <c r="F25"/>
  <c r="J22"/>
  <c r="J18"/>
  <c r="F15"/>
  <c r="F6"/>
  <c r="F23"/>
  <c r="F14"/>
  <c r="F11"/>
  <c r="J5"/>
  <c r="J26"/>
  <c r="J23"/>
  <c r="J20"/>
  <c r="J4"/>
  <c r="J25"/>
  <c r="F19"/>
  <c r="J16"/>
  <c r="J13"/>
  <c r="F9"/>
  <c r="F28"/>
  <c r="F20"/>
  <c r="J14"/>
  <c r="J8"/>
  <c r="F27"/>
  <c r="J24"/>
  <c r="F18"/>
  <c r="J12"/>
  <c r="J9"/>
  <c r="J27"/>
  <c r="F21"/>
  <c r="J15"/>
  <c r="F13"/>
  <c r="F7"/>
  <c r="F24"/>
  <c r="J21"/>
  <c r="J19"/>
  <c r="J10"/>
  <c r="J6"/>
  <c r="F26"/>
  <c r="F17"/>
  <c r="F8"/>
  <c r="F5"/>
  <c r="J28"/>
  <c r="J17"/>
  <c r="J11"/>
  <c r="F4"/>
  <c r="O34" i="6"/>
  <c r="O31"/>
  <c r="O28"/>
  <c r="O27"/>
  <c r="O35"/>
  <c r="S32"/>
  <c r="O30"/>
  <c r="S28"/>
  <c r="O33"/>
  <c r="S30"/>
  <c r="S29"/>
  <c r="S27"/>
  <c r="S35"/>
  <c r="S31"/>
  <c r="O29"/>
  <c r="O26"/>
  <c r="AF103"/>
  <c r="AF102"/>
  <c r="AF101"/>
  <c r="AF100"/>
  <c r="AF93"/>
  <c r="AF92"/>
  <c r="AF91"/>
  <c r="AF85"/>
  <c r="AF84"/>
  <c r="AF83"/>
  <c r="AF82"/>
  <c r="AF76"/>
  <c r="AF75"/>
  <c r="AF74"/>
  <c r="AF73"/>
  <c r="AF67"/>
  <c r="AF66"/>
  <c r="AF65"/>
  <c r="AF64"/>
  <c r="AF4"/>
  <c r="AF5"/>
  <c r="AF58"/>
  <c r="AF57"/>
  <c r="AF56"/>
  <c r="AF55"/>
  <c r="AF54"/>
  <c r="AF48"/>
  <c r="AF47"/>
  <c r="AF46"/>
  <c r="AF45"/>
  <c r="AF44"/>
  <c r="AF38"/>
  <c r="AF37"/>
  <c r="AF36"/>
  <c r="AF35"/>
  <c r="AF34"/>
  <c r="AF28"/>
  <c r="AF27"/>
  <c r="AF26"/>
  <c r="AF25"/>
  <c r="AF24"/>
  <c r="AF18"/>
  <c r="AF17"/>
  <c r="AF16"/>
  <c r="AF15"/>
  <c r="AF14"/>
  <c r="AF8"/>
  <c r="AF7"/>
  <c r="AF6"/>
  <c r="O19"/>
  <c r="O17"/>
  <c r="S14"/>
  <c r="S12"/>
  <c r="S6"/>
  <c r="S17"/>
  <c r="S13"/>
  <c r="S10"/>
  <c r="S9"/>
  <c r="S7"/>
  <c r="S20"/>
  <c r="O16"/>
  <c r="O12"/>
  <c r="O11"/>
  <c r="O7"/>
  <c r="O20"/>
  <c r="O18"/>
  <c r="O14"/>
  <c r="O10"/>
  <c r="O8"/>
  <c r="S19"/>
  <c r="O15"/>
  <c r="O13"/>
  <c r="S11"/>
  <c r="S8"/>
  <c r="S18"/>
  <c r="S16"/>
  <c r="S15"/>
  <c r="O9"/>
  <c r="O6"/>
  <c r="C12" i="3"/>
  <c r="C11"/>
  <c r="C10"/>
  <c r="C9"/>
  <c r="G8"/>
  <c r="G7"/>
  <c r="C6"/>
  <c r="O48" i="6" l="1"/>
  <c r="AF96"/>
  <c r="CY250" i="15"/>
  <c r="CS329" i="2"/>
  <c r="H35" i="3"/>
  <c r="C10" i="16" s="1"/>
  <c r="X30" i="6"/>
  <c r="D35" i="3"/>
  <c r="X96" i="6"/>
  <c r="CY7" i="15"/>
  <c r="CS14" i="2"/>
  <c r="CY14" s="1"/>
  <c r="E35" i="3"/>
  <c r="J10" i="16" s="1"/>
  <c r="Y96" i="6"/>
  <c r="AA96" s="1"/>
  <c r="AB96" s="1"/>
  <c r="CY246" i="15"/>
  <c r="CS325" i="2"/>
  <c r="Y30" i="6"/>
  <c r="N48" s="1"/>
  <c r="Y59"/>
  <c r="AE95" s="1"/>
  <c r="X95"/>
  <c r="AD59" s="1"/>
  <c r="CY37" i="15"/>
  <c r="CS53" i="2"/>
  <c r="CY33" i="15"/>
  <c r="CS49" i="2"/>
  <c r="X59" i="6"/>
  <c r="CY307" i="15"/>
  <c r="CS404" i="2"/>
  <c r="CY304" i="15"/>
  <c r="CS401" i="2"/>
  <c r="CY5" i="15"/>
  <c r="CS12" i="2"/>
  <c r="CY12" s="1"/>
  <c r="CY3" i="15"/>
  <c r="CS10" i="2"/>
  <c r="CY4" i="15"/>
  <c r="CS11" i="2"/>
  <c r="CK14"/>
  <c r="O23" i="8"/>
  <c r="AN46"/>
  <c r="AM46"/>
  <c r="AO46" s="1"/>
  <c r="O24" s="1"/>
  <c r="Z196" i="2"/>
  <c r="CH147" i="15"/>
  <c r="CH145"/>
  <c r="R196" i="2"/>
  <c r="CH34" i="15"/>
  <c r="CH59"/>
  <c r="CH57"/>
  <c r="Z118" i="2"/>
  <c r="R118"/>
  <c r="CH91" i="15"/>
  <c r="CH89"/>
  <c r="CK105" i="2"/>
  <c r="Z40"/>
  <c r="R40"/>
  <c r="R391"/>
  <c r="CH202" i="15"/>
  <c r="CH200"/>
  <c r="Y21" i="17"/>
  <c r="AA21" s="1"/>
  <c r="R274" i="2"/>
  <c r="CH187" i="15"/>
  <c r="D13" i="17"/>
  <c r="G13" s="1"/>
  <c r="D5"/>
  <c r="CF73" i="15"/>
  <c r="DO73"/>
  <c r="Y24" i="17"/>
  <c r="Z24"/>
  <c r="E25"/>
  <c r="Y22"/>
  <c r="Z22"/>
  <c r="BF79" i="2"/>
  <c r="DK32" i="15"/>
  <c r="AP79" i="2"/>
  <c r="AA10" i="8" s="1"/>
  <c r="CY32" i="15"/>
  <c r="E158" i="2"/>
  <c r="D80"/>
  <c r="G236"/>
  <c r="F80"/>
  <c r="G197"/>
  <c r="G80"/>
  <c r="F197"/>
  <c r="E119"/>
  <c r="F158"/>
  <c r="F119"/>
  <c r="BF157"/>
  <c r="DK92" i="15"/>
  <c r="AP157" i="2"/>
  <c r="CY92" i="15"/>
  <c r="D197" i="2"/>
  <c r="D158"/>
  <c r="BF196"/>
  <c r="DK122" i="15"/>
  <c r="AP196" i="2"/>
  <c r="CY122" i="15"/>
  <c r="F236" i="2"/>
  <c r="E197"/>
  <c r="AH235"/>
  <c r="CS152" i="15"/>
  <c r="BF235" i="2"/>
  <c r="DK152" i="15"/>
  <c r="AP235" i="2"/>
  <c r="CY152" i="15"/>
  <c r="BF274" i="2"/>
  <c r="DK182" i="15"/>
  <c r="CW243" i="2"/>
  <c r="AP274"/>
  <c r="CY182" i="15"/>
  <c r="DK183"/>
  <c r="CW244" i="2"/>
  <c r="DK185" i="15"/>
  <c r="CW246" i="2"/>
  <c r="DK186" i="15"/>
  <c r="CW247" i="2"/>
  <c r="DK187" i="15"/>
  <c r="CW248" i="2"/>
  <c r="DK188" i="15"/>
  <c r="CW249" i="2"/>
  <c r="CY249" s="1"/>
  <c r="DK189" i="15"/>
  <c r="CW250" i="2"/>
  <c r="CY250" s="1"/>
  <c r="DK190" i="15"/>
  <c r="CW251" i="2"/>
  <c r="CY251" s="1"/>
  <c r="DK191" i="15"/>
  <c r="CW252" i="2"/>
  <c r="CY252" s="1"/>
  <c r="DK192" i="15"/>
  <c r="CW253" i="2"/>
  <c r="CY253" s="1"/>
  <c r="DK193" i="15"/>
  <c r="CW254" i="2"/>
  <c r="CY254" s="1"/>
  <c r="DK194" i="15"/>
  <c r="CW255" i="2"/>
  <c r="CY255" s="1"/>
  <c r="DK195" i="15"/>
  <c r="CW256" i="2"/>
  <c r="CY256" s="1"/>
  <c r="DK196" i="15"/>
  <c r="CW257" i="2"/>
  <c r="CY257" s="1"/>
  <c r="DK197" i="15"/>
  <c r="CW258" i="2"/>
  <c r="CY258" s="1"/>
  <c r="DK198" i="15"/>
  <c r="CW259" i="2"/>
  <c r="CY259" s="1"/>
  <c r="DK199" i="15"/>
  <c r="CW260" i="2"/>
  <c r="CY260" s="1"/>
  <c r="DK200" i="15"/>
  <c r="CW261" i="2"/>
  <c r="CY261" s="1"/>
  <c r="DK201" i="15"/>
  <c r="CW262" i="2"/>
  <c r="CY262" s="1"/>
  <c r="DK202" i="15"/>
  <c r="CW263" i="2"/>
  <c r="CY263" s="1"/>
  <c r="DK203" i="15"/>
  <c r="CW264" i="2"/>
  <c r="CY264" s="1"/>
  <c r="DK204" i="15"/>
  <c r="CW265" i="2"/>
  <c r="CY265" s="1"/>
  <c r="DK205" i="15"/>
  <c r="CW266" i="2"/>
  <c r="CY266" s="1"/>
  <c r="DK206" i="15"/>
  <c r="CW267" i="2"/>
  <c r="CY267" s="1"/>
  <c r="DK207" i="15"/>
  <c r="CW268" i="2"/>
  <c r="CY268" s="1"/>
  <c r="DK208" i="15"/>
  <c r="CW269" i="2"/>
  <c r="DK209" i="15"/>
  <c r="CW270" i="2"/>
  <c r="DK210" i="15"/>
  <c r="CW271" i="2"/>
  <c r="DK211" i="15"/>
  <c r="CW272" i="2"/>
  <c r="E353"/>
  <c r="D275"/>
  <c r="F392"/>
  <c r="E275"/>
  <c r="F431"/>
  <c r="F275"/>
  <c r="BF313"/>
  <c r="DK212" i="15"/>
  <c r="CW282" i="2"/>
  <c r="AP313"/>
  <c r="CY212" i="15"/>
  <c r="DK213"/>
  <c r="CW283" i="2"/>
  <c r="DK214" i="15"/>
  <c r="CW284" i="2"/>
  <c r="DK215" i="15"/>
  <c r="CW285" i="2"/>
  <c r="CY285" s="1"/>
  <c r="DK216" i="15"/>
  <c r="CW286" i="2"/>
  <c r="CY286" s="1"/>
  <c r="DK217" i="15"/>
  <c r="CW287" i="2"/>
  <c r="CY287" s="1"/>
  <c r="DK218" i="15"/>
  <c r="CW288" i="2"/>
  <c r="CY288" s="1"/>
  <c r="DK219" i="15"/>
  <c r="CW289" i="2"/>
  <c r="CY289" s="1"/>
  <c r="DK220" i="15"/>
  <c r="CW290" i="2"/>
  <c r="CY290" s="1"/>
  <c r="DK221" i="15"/>
  <c r="CW291" i="2"/>
  <c r="CY291" s="1"/>
  <c r="DK222" i="15"/>
  <c r="CW292" i="2"/>
  <c r="CY292" s="1"/>
  <c r="DK223" i="15"/>
  <c r="CW293" i="2"/>
  <c r="CY293" s="1"/>
  <c r="DK224" i="15"/>
  <c r="CW294" i="2"/>
  <c r="CY294" s="1"/>
  <c r="DK225" i="15"/>
  <c r="CW295" i="2"/>
  <c r="CY295" s="1"/>
  <c r="DK226" i="15"/>
  <c r="CW296" i="2"/>
  <c r="CY296" s="1"/>
  <c r="DK227" i="15"/>
  <c r="CW297" i="2"/>
  <c r="CY297" s="1"/>
  <c r="DK228" i="15"/>
  <c r="CW298" i="2"/>
  <c r="CY298" s="1"/>
  <c r="DK229" i="15"/>
  <c r="CW299" i="2"/>
  <c r="CY299" s="1"/>
  <c r="DK230" i="15"/>
  <c r="CW300" i="2"/>
  <c r="CY300" s="1"/>
  <c r="DK231" i="15"/>
  <c r="CW301" i="2"/>
  <c r="CY301" s="1"/>
  <c r="DK232" i="15"/>
  <c r="CW302" i="2"/>
  <c r="CY302" s="1"/>
  <c r="DK233" i="15"/>
  <c r="CW303" i="2"/>
  <c r="CY303" s="1"/>
  <c r="DK234" i="15"/>
  <c r="CW304" i="2"/>
  <c r="CY304" s="1"/>
  <c r="DK235" i="15"/>
  <c r="CW305" i="2"/>
  <c r="CY305" s="1"/>
  <c r="DK236" i="15"/>
  <c r="CW306" i="2"/>
  <c r="DK237" i="15"/>
  <c r="CW307" i="2"/>
  <c r="DK238" i="15"/>
  <c r="CW308" i="2"/>
  <c r="DK239" i="15"/>
  <c r="CW309" i="2"/>
  <c r="DK240" i="15"/>
  <c r="CW310" i="2"/>
  <c r="DK241" i="15"/>
  <c r="CW311" i="2"/>
  <c r="E431"/>
  <c r="E314"/>
  <c r="F353"/>
  <c r="F314"/>
  <c r="DK243" i="15"/>
  <c r="CW322" i="2"/>
  <c r="DK244" i="15"/>
  <c r="CW323" i="2"/>
  <c r="DK245" i="15"/>
  <c r="CW324" i="2"/>
  <c r="DK246" i="15"/>
  <c r="CW325" i="2"/>
  <c r="DK247" i="15"/>
  <c r="CW326" i="2"/>
  <c r="DK248" i="15"/>
  <c r="CW327" i="2"/>
  <c r="DK249" i="15"/>
  <c r="CW328" i="2"/>
  <c r="DK250" i="15"/>
  <c r="CW329" i="2"/>
  <c r="CY329" s="1"/>
  <c r="DK251" i="15"/>
  <c r="CW330" i="2"/>
  <c r="CY330" s="1"/>
  <c r="DK252" i="15"/>
  <c r="CW331" i="2"/>
  <c r="CY331" s="1"/>
  <c r="DK253" i="15"/>
  <c r="CW332" i="2"/>
  <c r="CY332" s="1"/>
  <c r="DK254" i="15"/>
  <c r="CW333" i="2"/>
  <c r="CY333" s="1"/>
  <c r="DK255" i="15"/>
  <c r="CW334" i="2"/>
  <c r="CY334" s="1"/>
  <c r="DK256" i="15"/>
  <c r="CW335" i="2"/>
  <c r="CY335" s="1"/>
  <c r="DK257" i="15"/>
  <c r="CW336" i="2"/>
  <c r="CY336" s="1"/>
  <c r="DK258" i="15"/>
  <c r="CW337" i="2"/>
  <c r="CY337" s="1"/>
  <c r="DK259" i="15"/>
  <c r="CW338" i="2"/>
  <c r="CY338" s="1"/>
  <c r="DK260" i="15"/>
  <c r="CW339" i="2"/>
  <c r="CY339" s="1"/>
  <c r="DK261" i="15"/>
  <c r="CW340" i="2"/>
  <c r="CY340" s="1"/>
  <c r="DK262" i="15"/>
  <c r="CW341" i="2"/>
  <c r="CY341" s="1"/>
  <c r="DK263" i="15"/>
  <c r="CW342" i="2"/>
  <c r="CY342" s="1"/>
  <c r="DK264" i="15"/>
  <c r="CW343" i="2"/>
  <c r="CY343" s="1"/>
  <c r="DK265" i="15"/>
  <c r="CW344" i="2"/>
  <c r="CY344" s="1"/>
  <c r="DK266" i="15"/>
  <c r="CW345" i="2"/>
  <c r="CY345" s="1"/>
  <c r="DK267" i="15"/>
  <c r="CW346" i="2"/>
  <c r="CY346" s="1"/>
  <c r="DK268" i="15"/>
  <c r="CW347" i="2"/>
  <c r="CY347" s="1"/>
  <c r="DK269" i="15"/>
  <c r="CW348" i="2"/>
  <c r="CY348" s="1"/>
  <c r="DK270" i="15"/>
  <c r="CW349" i="2"/>
  <c r="DK271" i="15"/>
  <c r="CW350" i="2"/>
  <c r="E392"/>
  <c r="D353"/>
  <c r="DK273" i="15"/>
  <c r="CW361" i="2"/>
  <c r="DK274" i="15"/>
  <c r="CW362" i="2"/>
  <c r="DK275" i="15"/>
  <c r="CW363" i="2"/>
  <c r="DK276" i="15"/>
  <c r="CW364" i="2"/>
  <c r="DK277" i="15"/>
  <c r="CW365" i="2"/>
  <c r="DK278" i="15"/>
  <c r="CW366" i="2"/>
  <c r="CY366" s="1"/>
  <c r="DK279" i="15"/>
  <c r="CW367" i="2"/>
  <c r="CY367" s="1"/>
  <c r="DK280" i="15"/>
  <c r="CW368" i="2"/>
  <c r="CY368" s="1"/>
  <c r="DK281" i="15"/>
  <c r="CW369" i="2"/>
  <c r="CY369" s="1"/>
  <c r="DK282" i="15"/>
  <c r="CW370" i="2"/>
  <c r="CY370" s="1"/>
  <c r="DK283" i="15"/>
  <c r="CW371" i="2"/>
  <c r="CY371" s="1"/>
  <c r="DK284" i="15"/>
  <c r="CW372" i="2"/>
  <c r="CY372" s="1"/>
  <c r="DK285" i="15"/>
  <c r="CW373" i="2"/>
  <c r="CY373" s="1"/>
  <c r="DK286" i="15"/>
  <c r="CW374" i="2"/>
  <c r="CY374" s="1"/>
  <c r="DK287" i="15"/>
  <c r="CW375" i="2"/>
  <c r="CY375" s="1"/>
  <c r="DK288" i="15"/>
  <c r="CW376" i="2"/>
  <c r="CY376" s="1"/>
  <c r="DK289" i="15"/>
  <c r="CW377" i="2"/>
  <c r="CY377" s="1"/>
  <c r="DK290" i="15"/>
  <c r="CW378" i="2"/>
  <c r="CY378" s="1"/>
  <c r="DK291" i="15"/>
  <c r="CW379" i="2"/>
  <c r="CY379" s="1"/>
  <c r="DK292" i="15"/>
  <c r="CW380" i="2"/>
  <c r="CY380" s="1"/>
  <c r="DK293" i="15"/>
  <c r="CW381" i="2"/>
  <c r="CY381" s="1"/>
  <c r="DK294" i="15"/>
  <c r="CW382" i="2"/>
  <c r="CY382" s="1"/>
  <c r="DK295" i="15"/>
  <c r="CW383" i="2"/>
  <c r="CY383" s="1"/>
  <c r="DK296" i="15"/>
  <c r="CW384" i="2"/>
  <c r="CY384" s="1"/>
  <c r="DK297" i="15"/>
  <c r="CW385" i="2"/>
  <c r="CY385" s="1"/>
  <c r="DK298" i="15"/>
  <c r="CW386" i="2"/>
  <c r="CY386" s="1"/>
  <c r="DK299" i="15"/>
  <c r="CW387" i="2"/>
  <c r="DK300" i="15"/>
  <c r="CW388" i="2"/>
  <c r="DK301" i="15"/>
  <c r="CW389" i="2"/>
  <c r="BF430"/>
  <c r="DK302" i="15"/>
  <c r="CW399" i="2"/>
  <c r="AP430"/>
  <c r="AA8" i="8" s="1"/>
  <c r="CY302" i="15"/>
  <c r="DK303"/>
  <c r="CW400" i="2"/>
  <c r="DK304" i="15"/>
  <c r="CW401" i="2"/>
  <c r="DK305" i="15"/>
  <c r="CW402" i="2"/>
  <c r="DK306" i="15"/>
  <c r="CW403" i="2"/>
  <c r="DK307" i="15"/>
  <c r="CW404" i="2"/>
  <c r="CY404" s="1"/>
  <c r="DK308" i="15"/>
  <c r="CW405" i="2"/>
  <c r="CY405" s="1"/>
  <c r="DK309" i="15"/>
  <c r="CW406" i="2"/>
  <c r="CY406" s="1"/>
  <c r="DK310" i="15"/>
  <c r="CW407" i="2"/>
  <c r="CY407" s="1"/>
  <c r="DK311" i="15"/>
  <c r="CW408" i="2"/>
  <c r="CY408" s="1"/>
  <c r="DK312" i="15"/>
  <c r="CW409" i="2"/>
  <c r="CY409" s="1"/>
  <c r="DK313" i="15"/>
  <c r="CW410" i="2"/>
  <c r="CY410" s="1"/>
  <c r="DK314" i="15"/>
  <c r="CW411" i="2"/>
  <c r="CY411" s="1"/>
  <c r="DK315" i="15"/>
  <c r="CW412" i="2"/>
  <c r="CY412" s="1"/>
  <c r="DK316" i="15"/>
  <c r="CW413" i="2"/>
  <c r="CY413" s="1"/>
  <c r="DK317" i="15"/>
  <c r="CW414" i="2"/>
  <c r="CY414" s="1"/>
  <c r="DK318" i="15"/>
  <c r="CW415" i="2"/>
  <c r="CY415" s="1"/>
  <c r="DK319" i="15"/>
  <c r="CW416" i="2"/>
  <c r="CY416" s="1"/>
  <c r="DK320" i="15"/>
  <c r="CW417" i="2"/>
  <c r="CY417" s="1"/>
  <c r="DK321" i="15"/>
  <c r="CW418" i="2"/>
  <c r="CY418" s="1"/>
  <c r="DK322" i="15"/>
  <c r="CW419" i="2"/>
  <c r="CY419" s="1"/>
  <c r="DK323" i="15"/>
  <c r="CW420" i="2"/>
  <c r="CY420" s="1"/>
  <c r="DK324" i="15"/>
  <c r="CW421" i="2"/>
  <c r="CY421" s="1"/>
  <c r="DK325" i="15"/>
  <c r="CW422" i="2"/>
  <c r="CY422" s="1"/>
  <c r="DK326" i="15"/>
  <c r="CW423" i="2"/>
  <c r="CY423" s="1"/>
  <c r="DK327" i="15"/>
  <c r="CW424" i="2"/>
  <c r="DK328" i="15"/>
  <c r="CW425" i="2"/>
  <c r="DK329" i="15"/>
  <c r="CW426" i="2"/>
  <c r="DK330" i="15"/>
  <c r="CW427" i="2"/>
  <c r="DK331" i="15"/>
  <c r="CW428" i="2"/>
  <c r="BF118"/>
  <c r="D392"/>
  <c r="D314"/>
  <c r="CH2" i="15"/>
  <c r="CH22"/>
  <c r="CH24"/>
  <c r="CH28"/>
  <c r="CH18"/>
  <c r="CH20"/>
  <c r="CH26"/>
  <c r="CH30"/>
  <c r="CH318"/>
  <c r="CH317"/>
  <c r="CH311"/>
  <c r="CH310"/>
  <c r="CH309"/>
  <c r="CH303"/>
  <c r="CH302"/>
  <c r="CH301"/>
  <c r="CH295"/>
  <c r="CH294"/>
  <c r="CH293"/>
  <c r="CH287"/>
  <c r="CH286"/>
  <c r="CH285"/>
  <c r="CH279"/>
  <c r="CH278"/>
  <c r="CH277"/>
  <c r="CH271"/>
  <c r="CH270"/>
  <c r="CH269"/>
  <c r="CH263"/>
  <c r="CH262"/>
  <c r="CH261"/>
  <c r="CH255"/>
  <c r="CH254"/>
  <c r="CH253"/>
  <c r="CH247"/>
  <c r="CH246"/>
  <c r="CH245"/>
  <c r="CH239"/>
  <c r="CH238"/>
  <c r="CH237"/>
  <c r="CH231"/>
  <c r="CH230"/>
  <c r="CH229"/>
  <c r="CH223"/>
  <c r="CH222"/>
  <c r="CH221"/>
  <c r="CH215"/>
  <c r="CH214"/>
  <c r="CH213"/>
  <c r="CH207"/>
  <c r="CH206"/>
  <c r="CH205"/>
  <c r="CH199"/>
  <c r="CH198"/>
  <c r="CH197"/>
  <c r="CH191"/>
  <c r="CH190"/>
  <c r="CH189"/>
  <c r="CH183"/>
  <c r="CH181"/>
  <c r="CH175"/>
  <c r="CH174"/>
  <c r="CH173"/>
  <c r="CH172"/>
  <c r="CH167"/>
  <c r="CH166"/>
  <c r="CH165"/>
  <c r="CH159"/>
  <c r="CH158"/>
  <c r="CH157"/>
  <c r="CH156"/>
  <c r="CH151"/>
  <c r="CH150"/>
  <c r="CH149"/>
  <c r="CH143"/>
  <c r="CH142"/>
  <c r="CH140"/>
  <c r="CH135"/>
  <c r="CH134"/>
  <c r="CH133"/>
  <c r="CH127"/>
  <c r="CH125"/>
  <c r="CH124"/>
  <c r="CH119"/>
  <c r="CH118"/>
  <c r="CH117"/>
  <c r="CH111"/>
  <c r="CH110"/>
  <c r="CH109"/>
  <c r="CH108"/>
  <c r="CH103"/>
  <c r="CH102"/>
  <c r="CH101"/>
  <c r="CH95"/>
  <c r="CH94"/>
  <c r="CH93"/>
  <c r="CH92"/>
  <c r="CH87"/>
  <c r="CH86"/>
  <c r="CH85"/>
  <c r="CH79"/>
  <c r="CH78"/>
  <c r="CH77"/>
  <c r="CH76"/>
  <c r="CH70"/>
  <c r="CH63"/>
  <c r="CH61"/>
  <c r="CH60"/>
  <c r="CH55"/>
  <c r="CH54"/>
  <c r="CH53"/>
  <c r="CH47"/>
  <c r="CH46"/>
  <c r="CH45"/>
  <c r="CH44"/>
  <c r="CH39"/>
  <c r="CH38"/>
  <c r="CH37"/>
  <c r="CH14"/>
  <c r="CH308"/>
  <c r="CH292"/>
  <c r="CH276"/>
  <c r="CH260"/>
  <c r="CH244"/>
  <c r="CH228"/>
  <c r="CH212"/>
  <c r="CH196"/>
  <c r="CH180"/>
  <c r="CH148"/>
  <c r="CH116"/>
  <c r="CH84"/>
  <c r="CH52"/>
  <c r="CH6"/>
  <c r="CH300"/>
  <c r="CH268"/>
  <c r="CH236"/>
  <c r="CH204"/>
  <c r="CH164"/>
  <c r="CH100"/>
  <c r="CH36"/>
  <c r="CH316"/>
  <c r="CH252"/>
  <c r="CH220"/>
  <c r="CH188"/>
  <c r="CH132"/>
  <c r="CH68"/>
  <c r="CH284"/>
  <c r="CH75"/>
  <c r="CH72"/>
  <c r="CH62"/>
  <c r="D236" i="2"/>
  <c r="D119"/>
  <c r="AH40"/>
  <c r="CS2" i="15"/>
  <c r="AH196" i="2"/>
  <c r="CS122" i="15"/>
  <c r="J196" i="2"/>
  <c r="CM122" i="15"/>
  <c r="AP352" i="2"/>
  <c r="AA7" i="8" s="1"/>
  <c r="CY242" i="15"/>
  <c r="BF352" i="2"/>
  <c r="DK242" i="15"/>
  <c r="CW321" i="2"/>
  <c r="AH352"/>
  <c r="CS242" i="15"/>
  <c r="J352" i="2"/>
  <c r="CM242" i="15"/>
  <c r="D431" i="2"/>
  <c r="C353"/>
  <c r="X91" i="6"/>
  <c r="AH157" i="2"/>
  <c r="CS92" i="15"/>
  <c r="J157" i="2"/>
  <c r="CM92" i="15"/>
  <c r="J235" i="2"/>
  <c r="CM152" i="15"/>
  <c r="C236" i="2"/>
  <c r="C158"/>
  <c r="AH79"/>
  <c r="CS32" i="15"/>
  <c r="J79" i="2"/>
  <c r="CM32" i="15"/>
  <c r="AP118" i="2"/>
  <c r="AH118"/>
  <c r="C119"/>
  <c r="C80"/>
  <c r="BF391"/>
  <c r="DK272" i="15"/>
  <c r="CW360" i="2"/>
  <c r="AH391"/>
  <c r="CS272" i="15"/>
  <c r="AP391" i="2"/>
  <c r="CY272" i="15"/>
  <c r="J391" i="2"/>
  <c r="CM272" i="15"/>
  <c r="AH430" i="2"/>
  <c r="CS302" i="15"/>
  <c r="J430" i="2"/>
  <c r="CM302" i="15"/>
  <c r="C431" i="2"/>
  <c r="C392"/>
  <c r="C314"/>
  <c r="C275"/>
  <c r="AA23" i="17"/>
  <c r="BP403" i="15"/>
  <c r="BO403"/>
  <c r="AP40" i="2"/>
  <c r="AA6" i="8" s="1"/>
  <c r="CY2" i="15"/>
  <c r="BF40" i="2"/>
  <c r="DK2" i="15"/>
  <c r="D16" i="17"/>
  <c r="G16" s="1"/>
  <c r="J40" i="2"/>
  <c r="CM2" i="15"/>
  <c r="AA274" i="2"/>
  <c r="AH273"/>
  <c r="CQ273" s="1"/>
  <c r="CU243"/>
  <c r="AH274"/>
  <c r="C56" i="15"/>
  <c r="DK184"/>
  <c r="CW245" i="2"/>
  <c r="C59" i="15"/>
  <c r="C62"/>
  <c r="J274" i="2"/>
  <c r="CM182" i="15"/>
  <c r="C47"/>
  <c r="C50"/>
  <c r="AH313" i="2"/>
  <c r="CS212" i="15"/>
  <c r="J313" i="2"/>
  <c r="CM212" i="15"/>
  <c r="C48"/>
  <c r="C43"/>
  <c r="C53"/>
  <c r="C54"/>
  <c r="J118" i="2"/>
  <c r="AO9" i="6"/>
  <c r="AO10"/>
  <c r="AO11"/>
  <c r="AO12"/>
  <c r="AO13"/>
  <c r="AO15"/>
  <c r="AO16"/>
  <c r="AO17"/>
  <c r="AO18"/>
  <c r="AO19"/>
  <c r="AO21"/>
  <c r="AO22"/>
  <c r="AO23"/>
  <c r="AO24"/>
  <c r="AO25"/>
  <c r="AO27"/>
  <c r="AO28"/>
  <c r="AO29"/>
  <c r="AO30"/>
  <c r="AO31"/>
  <c r="AO33"/>
  <c r="AO34"/>
  <c r="AO35"/>
  <c r="AO36"/>
  <c r="AO37"/>
  <c r="AO39"/>
  <c r="AO40"/>
  <c r="AO41"/>
  <c r="AO42"/>
  <c r="AO43"/>
  <c r="AO45"/>
  <c r="AO46"/>
  <c r="AO47"/>
  <c r="AO48"/>
  <c r="AO49"/>
  <c r="AO51"/>
  <c r="AO52"/>
  <c r="AO53"/>
  <c r="AO54"/>
  <c r="AO55"/>
  <c r="AO57"/>
  <c r="AO58"/>
  <c r="AO59"/>
  <c r="AO60"/>
  <c r="AO61"/>
  <c r="AO63"/>
  <c r="AO64"/>
  <c r="AO65"/>
  <c r="AO66"/>
  <c r="AO67"/>
  <c r="AO69"/>
  <c r="AO70"/>
  <c r="AO71"/>
  <c r="AO72"/>
  <c r="AO73"/>
  <c r="AO75"/>
  <c r="AO76"/>
  <c r="AO77"/>
  <c r="AO78"/>
  <c r="AO79"/>
  <c r="AO81"/>
  <c r="AO82"/>
  <c r="AO83"/>
  <c r="AO84"/>
  <c r="AO85"/>
  <c r="AO87"/>
  <c r="AO88"/>
  <c r="AO89"/>
  <c r="AO90"/>
  <c r="AO91"/>
  <c r="AO93"/>
  <c r="AO94"/>
  <c r="AO95"/>
  <c r="AO96"/>
  <c r="AO97"/>
  <c r="AO99"/>
  <c r="AO100"/>
  <c r="AO101"/>
  <c r="AO102"/>
  <c r="AO103"/>
  <c r="AO105"/>
  <c r="AO106"/>
  <c r="AO107"/>
  <c r="AO108"/>
  <c r="AO109"/>
  <c r="AO111"/>
  <c r="AO112"/>
  <c r="AO113"/>
  <c r="AO114"/>
  <c r="AO115"/>
  <c r="AO117"/>
  <c r="AO118"/>
  <c r="AO119"/>
  <c r="AO120"/>
  <c r="AO121"/>
  <c r="AN63"/>
  <c r="AP63" s="1"/>
  <c r="AN64"/>
  <c r="AP64" s="1"/>
  <c r="AN65"/>
  <c r="AP65" s="1"/>
  <c r="AN66"/>
  <c r="AP66" s="1"/>
  <c r="AN67"/>
  <c r="AP67" s="1"/>
  <c r="AN68"/>
  <c r="AP68" s="1"/>
  <c r="AN69"/>
  <c r="AN70"/>
  <c r="AN71"/>
  <c r="AN72"/>
  <c r="AN73"/>
  <c r="AN74"/>
  <c r="AP74" s="1"/>
  <c r="AN75"/>
  <c r="AP75" s="1"/>
  <c r="AN76"/>
  <c r="AP76" s="1"/>
  <c r="AN77"/>
  <c r="AP77" s="1"/>
  <c r="AN78"/>
  <c r="AP78" s="1"/>
  <c r="AN79"/>
  <c r="AP79" s="1"/>
  <c r="AN80"/>
  <c r="AP80" s="1"/>
  <c r="AN81"/>
  <c r="AN82"/>
  <c r="AN83"/>
  <c r="AN84"/>
  <c r="AN85"/>
  <c r="AN86"/>
  <c r="AP86" s="1"/>
  <c r="AN87"/>
  <c r="AP87" s="1"/>
  <c r="AN88"/>
  <c r="AP88" s="1"/>
  <c r="AN89"/>
  <c r="AP89" s="1"/>
  <c r="AN90"/>
  <c r="AP90" s="1"/>
  <c r="AN91"/>
  <c r="AP91" s="1"/>
  <c r="AN92"/>
  <c r="AP92" s="1"/>
  <c r="AN93"/>
  <c r="AN94"/>
  <c r="AN95"/>
  <c r="AN96"/>
  <c r="AN97"/>
  <c r="AN98"/>
  <c r="AP98" s="1"/>
  <c r="AN99"/>
  <c r="AP99" s="1"/>
  <c r="AN100"/>
  <c r="AP100" s="1"/>
  <c r="AN101"/>
  <c r="AP101" s="1"/>
  <c r="AN102"/>
  <c r="AP102" s="1"/>
  <c r="AN103"/>
  <c r="AP103" s="1"/>
  <c r="AN104"/>
  <c r="AP104" s="1"/>
  <c r="AN105"/>
  <c r="AN106"/>
  <c r="AN107"/>
  <c r="AN108"/>
  <c r="AN109"/>
  <c r="AN110"/>
  <c r="AP110" s="1"/>
  <c r="AN111"/>
  <c r="AP111" s="1"/>
  <c r="AN112"/>
  <c r="AP112" s="1"/>
  <c r="AN113"/>
  <c r="AP113" s="1"/>
  <c r="AN114"/>
  <c r="AP114" s="1"/>
  <c r="AN115"/>
  <c r="AP115" s="1"/>
  <c r="AN116"/>
  <c r="AP116" s="1"/>
  <c r="AN117"/>
  <c r="AN118"/>
  <c r="AN119"/>
  <c r="AN120"/>
  <c r="AN121"/>
  <c r="AN122"/>
  <c r="AP122" s="1"/>
  <c r="AN62"/>
  <c r="AP62" s="1"/>
  <c r="AN9"/>
  <c r="AP9" s="1"/>
  <c r="AN10"/>
  <c r="AP10" s="1"/>
  <c r="AN11"/>
  <c r="AP11" s="1"/>
  <c r="AN12"/>
  <c r="AP12" s="1"/>
  <c r="AN13"/>
  <c r="AP13" s="1"/>
  <c r="AN14"/>
  <c r="AP14" s="1"/>
  <c r="AN15"/>
  <c r="AN16"/>
  <c r="AN17"/>
  <c r="AN18"/>
  <c r="AN19"/>
  <c r="AN20"/>
  <c r="AP20" s="1"/>
  <c r="AN21"/>
  <c r="AP21" s="1"/>
  <c r="AN22"/>
  <c r="AP22" s="1"/>
  <c r="AN23"/>
  <c r="AP23" s="1"/>
  <c r="AN24"/>
  <c r="AP24" s="1"/>
  <c r="AN25"/>
  <c r="AP25" s="1"/>
  <c r="AN26"/>
  <c r="AP26" s="1"/>
  <c r="AN27"/>
  <c r="AN28"/>
  <c r="AN29"/>
  <c r="AN30"/>
  <c r="AN31"/>
  <c r="AN32"/>
  <c r="AP32" s="1"/>
  <c r="AN33"/>
  <c r="AP33" s="1"/>
  <c r="AN34"/>
  <c r="AP34" s="1"/>
  <c r="AN35"/>
  <c r="AP35" s="1"/>
  <c r="AN36"/>
  <c r="AP36" s="1"/>
  <c r="AN37"/>
  <c r="AP37" s="1"/>
  <c r="AN38"/>
  <c r="AP38" s="1"/>
  <c r="AN39"/>
  <c r="AN40"/>
  <c r="AN41"/>
  <c r="AN42"/>
  <c r="AN43"/>
  <c r="AN44"/>
  <c r="AP44" s="1"/>
  <c r="AN45"/>
  <c r="AP45" s="1"/>
  <c r="AN46"/>
  <c r="AP46" s="1"/>
  <c r="AN47"/>
  <c r="AP47" s="1"/>
  <c r="AN48"/>
  <c r="AP48" s="1"/>
  <c r="AN49"/>
  <c r="AP49" s="1"/>
  <c r="AN50"/>
  <c r="AP50" s="1"/>
  <c r="AN51"/>
  <c r="AN52"/>
  <c r="AN53"/>
  <c r="AN54"/>
  <c r="AN55"/>
  <c r="AN56"/>
  <c r="AP56" s="1"/>
  <c r="AN57"/>
  <c r="AP57" s="1"/>
  <c r="AN58"/>
  <c r="AP58" s="1"/>
  <c r="AN59"/>
  <c r="AP59" s="1"/>
  <c r="AN60"/>
  <c r="AP60" s="1"/>
  <c r="AN61"/>
  <c r="AP61" s="1"/>
  <c r="AO4"/>
  <c r="AO5"/>
  <c r="AO6"/>
  <c r="AO7"/>
  <c r="AO8"/>
  <c r="AO3"/>
  <c r="AN4"/>
  <c r="AP4" s="1"/>
  <c r="AN5"/>
  <c r="AP5" s="1"/>
  <c r="AN6"/>
  <c r="AP6" s="1"/>
  <c r="AN7"/>
  <c r="AP7" s="1"/>
  <c r="AN8"/>
  <c r="AP8" s="1"/>
  <c r="AN3"/>
  <c r="AP3" s="1"/>
  <c r="M48" l="1"/>
  <c r="AD96"/>
  <c r="I10" i="16"/>
  <c r="K35" i="3"/>
  <c r="AE96" i="6"/>
  <c r="AG96" s="1"/>
  <c r="AH96" s="1"/>
  <c r="AA30"/>
  <c r="AB30" s="1"/>
  <c r="AE59"/>
  <c r="AG59" s="1"/>
  <c r="AH59" s="1"/>
  <c r="AA95"/>
  <c r="AB95" s="1"/>
  <c r="AA59"/>
  <c r="AB59"/>
  <c r="AD95"/>
  <c r="AA24" i="17"/>
  <c r="H24" s="1"/>
  <c r="AA22"/>
  <c r="G22" s="1"/>
  <c r="H21"/>
  <c r="G21"/>
  <c r="Y25"/>
  <c r="Z25"/>
  <c r="G23"/>
  <c r="H23"/>
  <c r="C67" i="15"/>
  <c r="C17" s="1"/>
  <c r="C42"/>
  <c r="C44"/>
  <c r="C41"/>
  <c r="AP54" i="6"/>
  <c r="AP52"/>
  <c r="AP42"/>
  <c r="AP40"/>
  <c r="AP30"/>
  <c r="AP28"/>
  <c r="AP18"/>
  <c r="AP16"/>
  <c r="AP121"/>
  <c r="AP119"/>
  <c r="AP117"/>
  <c r="AP109"/>
  <c r="AP107"/>
  <c r="AP105"/>
  <c r="AP97"/>
  <c r="AP95"/>
  <c r="AP93"/>
  <c r="AP85"/>
  <c r="AP83"/>
  <c r="AP81"/>
  <c r="AP73"/>
  <c r="AP71"/>
  <c r="AP69"/>
  <c r="AP55"/>
  <c r="AP53"/>
  <c r="AP51"/>
  <c r="AP43"/>
  <c r="AP41"/>
  <c r="AP39"/>
  <c r="AP31"/>
  <c r="AP29"/>
  <c r="AP27"/>
  <c r="AP19"/>
  <c r="AP17"/>
  <c r="AP15"/>
  <c r="AP120"/>
  <c r="AP118"/>
  <c r="AP108"/>
  <c r="AP106"/>
  <c r="AP96"/>
  <c r="AP94"/>
  <c r="AP84"/>
  <c r="AP82"/>
  <c r="AP72"/>
  <c r="AP70"/>
  <c r="AG95" l="1"/>
  <c r="AH95"/>
  <c r="G24" i="17"/>
  <c r="H22"/>
  <c r="AA25"/>
  <c r="C65" i="15"/>
  <c r="C13" s="1"/>
  <c r="C66"/>
  <c r="C15" s="1"/>
  <c r="C14" i="16"/>
  <c r="DU54" i="15"/>
  <c r="DB38" i="2"/>
  <c r="DB37"/>
  <c r="DB36"/>
  <c r="DB35"/>
  <c r="DB34"/>
  <c r="DB33"/>
  <c r="DB32"/>
  <c r="DB11"/>
  <c r="DB10"/>
  <c r="DB9"/>
  <c r="DB77"/>
  <c r="DB76"/>
  <c r="DB75"/>
  <c r="DB74"/>
  <c r="DB53"/>
  <c r="DB52"/>
  <c r="DB51"/>
  <c r="DB50"/>
  <c r="DB49"/>
  <c r="DB48"/>
  <c r="CZ48"/>
  <c r="CZ49"/>
  <c r="CZ50"/>
  <c r="CZ51"/>
  <c r="CZ52"/>
  <c r="CZ53"/>
  <c r="CZ74"/>
  <c r="CZ75"/>
  <c r="CZ76"/>
  <c r="CZ77"/>
  <c r="DB116"/>
  <c r="DB115"/>
  <c r="DB114"/>
  <c r="DB113"/>
  <c r="DB112"/>
  <c r="DB91"/>
  <c r="DB90"/>
  <c r="DB89"/>
  <c r="DB88"/>
  <c r="DB87"/>
  <c r="DB155"/>
  <c r="DB154"/>
  <c r="DB153"/>
  <c r="DB152"/>
  <c r="DB151"/>
  <c r="DB150"/>
  <c r="DB149"/>
  <c r="DB128"/>
  <c r="DB127"/>
  <c r="DB126"/>
  <c r="DB194"/>
  <c r="DB193"/>
  <c r="DB192"/>
  <c r="DB191"/>
  <c r="DB170"/>
  <c r="DB169"/>
  <c r="DB168"/>
  <c r="DB167"/>
  <c r="DB166"/>
  <c r="DB165"/>
  <c r="DB233"/>
  <c r="DB232"/>
  <c r="DB211"/>
  <c r="DB210"/>
  <c r="DB209"/>
  <c r="DB208"/>
  <c r="DB207"/>
  <c r="DB206"/>
  <c r="DB205"/>
  <c r="DB204"/>
  <c r="DB272"/>
  <c r="DB271"/>
  <c r="DB270"/>
  <c r="DB269"/>
  <c r="DB248"/>
  <c r="DB247"/>
  <c r="DB246"/>
  <c r="DB245"/>
  <c r="DB244"/>
  <c r="DB243"/>
  <c r="DB311"/>
  <c r="DB310"/>
  <c r="DB309"/>
  <c r="DB308"/>
  <c r="DB307"/>
  <c r="DB306"/>
  <c r="DB284"/>
  <c r="DB283"/>
  <c r="DB282"/>
  <c r="DB350"/>
  <c r="DB349"/>
  <c r="DB328"/>
  <c r="DB327"/>
  <c r="DB326"/>
  <c r="DB325"/>
  <c r="DB324"/>
  <c r="DB323"/>
  <c r="DB322"/>
  <c r="DB321"/>
  <c r="DB389"/>
  <c r="DB388"/>
  <c r="DB387"/>
  <c r="DB365"/>
  <c r="DB364"/>
  <c r="DB363"/>
  <c r="DB362"/>
  <c r="DB361"/>
  <c r="DB360"/>
  <c r="DB400"/>
  <c r="DB401"/>
  <c r="DB402"/>
  <c r="DB403"/>
  <c r="DB424"/>
  <c r="DB425"/>
  <c r="DB426"/>
  <c r="DB427"/>
  <c r="DB428"/>
  <c r="DB399"/>
  <c r="CZ428"/>
  <c r="CX428"/>
  <c r="CT428"/>
  <c r="CR428"/>
  <c r="CP428"/>
  <c r="CN428"/>
  <c r="CL428"/>
  <c r="CZ427"/>
  <c r="CX427"/>
  <c r="CT427"/>
  <c r="CR427"/>
  <c r="CP427"/>
  <c r="CN427"/>
  <c r="CL427"/>
  <c r="CZ426"/>
  <c r="CX426"/>
  <c r="CT426"/>
  <c r="CR426"/>
  <c r="CP426"/>
  <c r="CN426"/>
  <c r="CL426"/>
  <c r="CZ425"/>
  <c r="CX425"/>
  <c r="CT425"/>
  <c r="CR425"/>
  <c r="CP425"/>
  <c r="CN425"/>
  <c r="CL425"/>
  <c r="CZ424"/>
  <c r="CX424"/>
  <c r="CT424"/>
  <c r="CR424"/>
  <c r="CP424"/>
  <c r="CN424"/>
  <c r="CL424"/>
  <c r="CZ403"/>
  <c r="CX403"/>
  <c r="CT403"/>
  <c r="CR403"/>
  <c r="CP403"/>
  <c r="CN403"/>
  <c r="CL403"/>
  <c r="CZ402"/>
  <c r="CX402"/>
  <c r="CT402"/>
  <c r="CR402"/>
  <c r="CP402"/>
  <c r="CN402"/>
  <c r="CL402"/>
  <c r="CZ401"/>
  <c r="CX401"/>
  <c r="CT401"/>
  <c r="CR401"/>
  <c r="CP401"/>
  <c r="CN401"/>
  <c r="CL401"/>
  <c r="CZ400"/>
  <c r="CX400"/>
  <c r="CT400"/>
  <c r="CR400"/>
  <c r="CP400"/>
  <c r="CN400"/>
  <c r="CL400"/>
  <c r="CZ399"/>
  <c r="CX399"/>
  <c r="J37" i="8"/>
  <c r="I37" s="1"/>
  <c r="CT399" i="2"/>
  <c r="CR399"/>
  <c r="CP399"/>
  <c r="CN399"/>
  <c r="CL399"/>
  <c r="CZ389"/>
  <c r="CX389"/>
  <c r="CT389"/>
  <c r="CR389"/>
  <c r="CP389"/>
  <c r="CN389"/>
  <c r="CL389"/>
  <c r="CZ388"/>
  <c r="CX388"/>
  <c r="CT388"/>
  <c r="CR388"/>
  <c r="CP388"/>
  <c r="CN388"/>
  <c r="CL388"/>
  <c r="CZ387"/>
  <c r="CX387"/>
  <c r="CT387"/>
  <c r="CR387"/>
  <c r="CP387"/>
  <c r="CN387"/>
  <c r="CL387"/>
  <c r="CZ365"/>
  <c r="CX365"/>
  <c r="CT365"/>
  <c r="CR365"/>
  <c r="CP365"/>
  <c r="CN365"/>
  <c r="CL365"/>
  <c r="CZ364"/>
  <c r="CX364"/>
  <c r="CT364"/>
  <c r="CR364"/>
  <c r="CP364"/>
  <c r="CN364"/>
  <c r="CL364"/>
  <c r="CZ363"/>
  <c r="CX363"/>
  <c r="CT363"/>
  <c r="CR363"/>
  <c r="CP363"/>
  <c r="CN363"/>
  <c r="CL363"/>
  <c r="CZ362"/>
  <c r="CX362"/>
  <c r="CT362"/>
  <c r="CR362"/>
  <c r="CP362"/>
  <c r="CN362"/>
  <c r="CL362"/>
  <c r="CZ361"/>
  <c r="CX361"/>
  <c r="CT361"/>
  <c r="CR361"/>
  <c r="CP361"/>
  <c r="CN361"/>
  <c r="CL361"/>
  <c r="CZ360"/>
  <c r="CX360"/>
  <c r="J33" i="8"/>
  <c r="I33" s="1"/>
  <c r="CT360" i="2"/>
  <c r="CR360"/>
  <c r="CP360"/>
  <c r="CN360"/>
  <c r="CL360"/>
  <c r="CZ350"/>
  <c r="CX350"/>
  <c r="CT350"/>
  <c r="CR350"/>
  <c r="CP350"/>
  <c r="CN350"/>
  <c r="CL350"/>
  <c r="CZ349"/>
  <c r="CX349"/>
  <c r="CT349"/>
  <c r="CR349"/>
  <c r="CP349"/>
  <c r="CN349"/>
  <c r="CL349"/>
  <c r="CZ328"/>
  <c r="CX328"/>
  <c r="CT328"/>
  <c r="CR328"/>
  <c r="CP328"/>
  <c r="CN328"/>
  <c r="CL328"/>
  <c r="CZ327"/>
  <c r="CX327"/>
  <c r="CT327"/>
  <c r="CR327"/>
  <c r="CP327"/>
  <c r="CN327"/>
  <c r="CL327"/>
  <c r="CZ326"/>
  <c r="CX326"/>
  <c r="CT326"/>
  <c r="CR326"/>
  <c r="CP326"/>
  <c r="CN326"/>
  <c r="CL326"/>
  <c r="CZ325"/>
  <c r="CX325"/>
  <c r="CT325"/>
  <c r="CR325"/>
  <c r="CP325"/>
  <c r="CN325"/>
  <c r="CL325"/>
  <c r="CZ324"/>
  <c r="CX324"/>
  <c r="CT324"/>
  <c r="CR324"/>
  <c r="CP324"/>
  <c r="CN324"/>
  <c r="CL324"/>
  <c r="CZ323"/>
  <c r="CX323"/>
  <c r="CT323"/>
  <c r="CR323"/>
  <c r="CP323"/>
  <c r="CN323"/>
  <c r="CL323"/>
  <c r="CZ322"/>
  <c r="CX322"/>
  <c r="CT322"/>
  <c r="CR322"/>
  <c r="CP322"/>
  <c r="CN322"/>
  <c r="CL322"/>
  <c r="CZ321"/>
  <c r="CX321"/>
  <c r="J36" i="8"/>
  <c r="I36" s="1"/>
  <c r="CT321" i="2"/>
  <c r="CR321"/>
  <c r="CP321"/>
  <c r="CN321"/>
  <c r="CL321"/>
  <c r="CZ311"/>
  <c r="CX311"/>
  <c r="CT311"/>
  <c r="CR311"/>
  <c r="CP311"/>
  <c r="CN311"/>
  <c r="CL311"/>
  <c r="CZ310"/>
  <c r="CX310"/>
  <c r="CT310"/>
  <c r="CR310"/>
  <c r="CP310"/>
  <c r="CN310"/>
  <c r="CL310"/>
  <c r="CZ309"/>
  <c r="CX309"/>
  <c r="CT309"/>
  <c r="CR309"/>
  <c r="CP309"/>
  <c r="CN309"/>
  <c r="CL309"/>
  <c r="CZ308"/>
  <c r="CX308"/>
  <c r="CT308"/>
  <c r="CR308"/>
  <c r="CP308"/>
  <c r="CN308"/>
  <c r="CL308"/>
  <c r="CZ307"/>
  <c r="CX307"/>
  <c r="CT307"/>
  <c r="CR307"/>
  <c r="CP307"/>
  <c r="CN307"/>
  <c r="CL307"/>
  <c r="CZ306"/>
  <c r="CX306"/>
  <c r="CT306"/>
  <c r="CR306"/>
  <c r="CP306"/>
  <c r="CN306"/>
  <c r="CL306"/>
  <c r="CZ284"/>
  <c r="CX284"/>
  <c r="CT284"/>
  <c r="CR284"/>
  <c r="CP284"/>
  <c r="CN284"/>
  <c r="CL284"/>
  <c r="CZ283"/>
  <c r="CX283"/>
  <c r="CT283"/>
  <c r="CR283"/>
  <c r="CP283"/>
  <c r="CN283"/>
  <c r="CL283"/>
  <c r="CZ282"/>
  <c r="CX282"/>
  <c r="J39" i="8"/>
  <c r="I39" s="1"/>
  <c r="CT282" i="2"/>
  <c r="CR282"/>
  <c r="CP282"/>
  <c r="CN282"/>
  <c r="CL282"/>
  <c r="X24" i="6"/>
  <c r="D40" i="2"/>
  <c r="E40"/>
  <c r="F40"/>
  <c r="G40"/>
  <c r="X54" i="6"/>
  <c r="X55"/>
  <c r="X56"/>
  <c r="X57"/>
  <c r="X58"/>
  <c r="X4"/>
  <c r="X5"/>
  <c r="X6"/>
  <c r="X7"/>
  <c r="X8"/>
  <c r="D24" i="3" s="1"/>
  <c r="X34" i="6"/>
  <c r="X35"/>
  <c r="X36"/>
  <c r="X37"/>
  <c r="X38"/>
  <c r="X14"/>
  <c r="X15"/>
  <c r="X17"/>
  <c r="X44"/>
  <c r="X45"/>
  <c r="X46"/>
  <c r="X47"/>
  <c r="X48"/>
  <c r="X64"/>
  <c r="X65"/>
  <c r="X66"/>
  <c r="X67"/>
  <c r="X73"/>
  <c r="X74"/>
  <c r="X75"/>
  <c r="X92"/>
  <c r="X93"/>
  <c r="X82"/>
  <c r="X83"/>
  <c r="X84"/>
  <c r="X85"/>
  <c r="X100"/>
  <c r="X101"/>
  <c r="X102"/>
  <c r="X103"/>
  <c r="Z528" i="15" l="1"/>
  <c r="AA584"/>
  <c r="BN528"/>
  <c r="D17" i="17" s="1"/>
  <c r="G17" s="1"/>
  <c r="AF528" i="15"/>
  <c r="CN126" s="1"/>
  <c r="G25" i="17"/>
  <c r="H25"/>
  <c r="X28" i="6"/>
  <c r="G158" i="2"/>
  <c r="G41"/>
  <c r="X27" i="6"/>
  <c r="M18" s="1"/>
  <c r="G119" i="2"/>
  <c r="F41"/>
  <c r="X26" i="6"/>
  <c r="E80" i="2"/>
  <c r="E41"/>
  <c r="X25" i="6"/>
  <c r="H12" i="3" s="1"/>
  <c r="E236" i="2"/>
  <c r="D41"/>
  <c r="H26" i="3"/>
  <c r="Q34" i="6"/>
  <c r="H23" i="3"/>
  <c r="Q33" i="6"/>
  <c r="H20" i="3"/>
  <c r="M32" i="6"/>
  <c r="H4" i="3"/>
  <c r="Q26" i="6"/>
  <c r="D26" i="3"/>
  <c r="AD67" i="6"/>
  <c r="M34"/>
  <c r="D17" i="3"/>
  <c r="AD75" i="6"/>
  <c r="M31"/>
  <c r="D8" i="3"/>
  <c r="AD91" i="6"/>
  <c r="M28"/>
  <c r="D5" i="3"/>
  <c r="AD82" i="6"/>
  <c r="M27"/>
  <c r="D23" i="3"/>
  <c r="K23" s="1"/>
  <c r="AI66" i="6" s="1"/>
  <c r="AI85" s="1"/>
  <c r="AD66"/>
  <c r="M33"/>
  <c r="D14" i="3"/>
  <c r="AD92" i="6"/>
  <c r="Q30"/>
  <c r="D11" i="3"/>
  <c r="AD74" i="6"/>
  <c r="Q29"/>
  <c r="H5" i="3"/>
  <c r="AD100" i="6"/>
  <c r="Q27"/>
  <c r="D28" i="3"/>
  <c r="AD76" i="6"/>
  <c r="M35"/>
  <c r="D20" i="3"/>
  <c r="K20" s="1"/>
  <c r="AI65" i="6" s="1"/>
  <c r="AI93" s="1"/>
  <c r="AD65"/>
  <c r="Q32"/>
  <c r="H14" i="3"/>
  <c r="AD84" i="6"/>
  <c r="M30"/>
  <c r="H8" i="3"/>
  <c r="AD101" i="6"/>
  <c r="Q28"/>
  <c r="H28" i="3"/>
  <c r="Q35" i="6"/>
  <c r="H17" i="3"/>
  <c r="AD102" i="6"/>
  <c r="Q31"/>
  <c r="H11" i="3"/>
  <c r="AD83" i="6"/>
  <c r="M29"/>
  <c r="D4" i="3"/>
  <c r="AD64" i="6"/>
  <c r="M26"/>
  <c r="E16" s="1"/>
  <c r="D16" i="3"/>
  <c r="Q13" i="6"/>
  <c r="AD16"/>
  <c r="D12" i="3"/>
  <c r="Q10" i="6"/>
  <c r="AD25"/>
  <c r="D10" i="3"/>
  <c r="Q9" i="6"/>
  <c r="AD5"/>
  <c r="D21" i="3"/>
  <c r="M16" i="6"/>
  <c r="AD7"/>
  <c r="H15" i="3"/>
  <c r="M12" i="6"/>
  <c r="AD55"/>
  <c r="D13" i="3"/>
  <c r="M11" i="6"/>
  <c r="AD15"/>
  <c r="H22" i="3"/>
  <c r="M17" i="6"/>
  <c r="AD48"/>
  <c r="H18" i="3"/>
  <c r="Q14" i="6"/>
  <c r="AD26"/>
  <c r="D15" i="3"/>
  <c r="K15" s="1"/>
  <c r="Q12" i="6"/>
  <c r="AD36"/>
  <c r="D6" i="3"/>
  <c r="Q6" i="6"/>
  <c r="AD4"/>
  <c r="K26" i="3"/>
  <c r="AI67" i="6" s="1"/>
  <c r="AI103" s="1"/>
  <c r="D22" i="3"/>
  <c r="AD57" i="6"/>
  <c r="D19" i="3"/>
  <c r="AD6" i="6"/>
  <c r="M15"/>
  <c r="H13" i="3"/>
  <c r="K13" s="1"/>
  <c r="AI15" i="6" s="1"/>
  <c r="AI35" s="1"/>
  <c r="AD35"/>
  <c r="Q11"/>
  <c r="D9" i="3"/>
  <c r="AD24" i="6"/>
  <c r="Q8"/>
  <c r="H27" i="3"/>
  <c r="AD28" i="6"/>
  <c r="H21" i="3"/>
  <c r="K21" s="1"/>
  <c r="AI7" i="6" s="1"/>
  <c r="AI37" s="1"/>
  <c r="H19" i="3"/>
  <c r="H10"/>
  <c r="H6"/>
  <c r="D25"/>
  <c r="AD18" i="6"/>
  <c r="M19"/>
  <c r="D18" i="3"/>
  <c r="AD56" i="6"/>
  <c r="AD46"/>
  <c r="H7" i="3"/>
  <c r="AD34" i="6"/>
  <c r="Q7"/>
  <c r="D7" i="3"/>
  <c r="AD44" i="6"/>
  <c r="M7"/>
  <c r="D27" i="3"/>
  <c r="AD8" i="6"/>
  <c r="M8"/>
  <c r="H9" i="3"/>
  <c r="AD14" i="6"/>
  <c r="AD103"/>
  <c r="AD85"/>
  <c r="AD93"/>
  <c r="AD73"/>
  <c r="Q18"/>
  <c r="AD27"/>
  <c r="Q16"/>
  <c r="AD37"/>
  <c r="Q15"/>
  <c r="AD17"/>
  <c r="M9"/>
  <c r="AD45"/>
  <c r="AD54"/>
  <c r="M20"/>
  <c r="AD38"/>
  <c r="Q20"/>
  <c r="Q17"/>
  <c r="M14"/>
  <c r="X18"/>
  <c r="M6"/>
  <c r="D18"/>
  <c r="B6" i="19" s="1"/>
  <c r="E15" i="6"/>
  <c r="E18"/>
  <c r="C6" i="19" s="1"/>
  <c r="C14" i="6"/>
  <c r="C15"/>
  <c r="CM397" i="2"/>
  <c r="CO397" s="1"/>
  <c r="CQ397" s="1"/>
  <c r="CS397" s="1"/>
  <c r="CU397" s="1"/>
  <c r="CY397" s="1"/>
  <c r="CW397" s="1"/>
  <c r="DA397" s="1"/>
  <c r="CM358"/>
  <c r="CO358" s="1"/>
  <c r="CQ358" s="1"/>
  <c r="CS358" s="1"/>
  <c r="CU358" s="1"/>
  <c r="CY358" s="1"/>
  <c r="CW358" s="1"/>
  <c r="DA358" s="1"/>
  <c r="CM319"/>
  <c r="CO319" s="1"/>
  <c r="CQ319" s="1"/>
  <c r="CS319" s="1"/>
  <c r="CU319" s="1"/>
  <c r="CY319" s="1"/>
  <c r="CW319" s="1"/>
  <c r="DA319" s="1"/>
  <c r="CM280"/>
  <c r="CO280" s="1"/>
  <c r="CQ280" s="1"/>
  <c r="CS280" s="1"/>
  <c r="CU280" s="1"/>
  <c r="CY280" s="1"/>
  <c r="CW280" s="1"/>
  <c r="DA280" s="1"/>
  <c r="CM241"/>
  <c r="CO241" s="1"/>
  <c r="CQ241" s="1"/>
  <c r="CS241" s="1"/>
  <c r="CU241" s="1"/>
  <c r="CY241" s="1"/>
  <c r="CW241" s="1"/>
  <c r="DA241" s="1"/>
  <c r="CM163"/>
  <c r="CO163" s="1"/>
  <c r="CQ163" s="1"/>
  <c r="CS163" s="1"/>
  <c r="CU163" s="1"/>
  <c r="CY163" s="1"/>
  <c r="CW163" s="1"/>
  <c r="DA163" s="1"/>
  <c r="CM124"/>
  <c r="CO124" s="1"/>
  <c r="CQ124" s="1"/>
  <c r="CS124" s="1"/>
  <c r="CU124" s="1"/>
  <c r="CY124" s="1"/>
  <c r="CW124" s="1"/>
  <c r="DA124" s="1"/>
  <c r="CM85"/>
  <c r="CO85" s="1"/>
  <c r="CQ85" s="1"/>
  <c r="CS85" s="1"/>
  <c r="CU85" s="1"/>
  <c r="CY85" s="1"/>
  <c r="CW85" s="1"/>
  <c r="DA85" s="1"/>
  <c r="CM46"/>
  <c r="CO46" s="1"/>
  <c r="CQ46" s="1"/>
  <c r="CS46" s="1"/>
  <c r="CU46" s="1"/>
  <c r="CM7"/>
  <c r="CO7" s="1"/>
  <c r="CQ7" s="1"/>
  <c r="CS7" s="1"/>
  <c r="CU7" s="1"/>
  <c r="CY7" s="1"/>
  <c r="CW7" s="1"/>
  <c r="DA7" s="1"/>
  <c r="CX272"/>
  <c r="CZ272"/>
  <c r="CT272"/>
  <c r="CR272"/>
  <c r="CP272"/>
  <c r="CN272"/>
  <c r="CL272"/>
  <c r="CX271"/>
  <c r="CZ271"/>
  <c r="CT271"/>
  <c r="CR271"/>
  <c r="CP271"/>
  <c r="CN271"/>
  <c r="CL271"/>
  <c r="CX270"/>
  <c r="CZ270"/>
  <c r="CT270"/>
  <c r="CR270"/>
  <c r="CP270"/>
  <c r="CN270"/>
  <c r="CL270"/>
  <c r="CX269"/>
  <c r="CZ269"/>
  <c r="CT269"/>
  <c r="CR269"/>
  <c r="CP269"/>
  <c r="CN269"/>
  <c r="CL269"/>
  <c r="CX248"/>
  <c r="CZ248"/>
  <c r="CT248"/>
  <c r="CR248"/>
  <c r="CP248"/>
  <c r="CN248"/>
  <c r="CL248"/>
  <c r="CX247"/>
  <c r="CZ247"/>
  <c r="CT247"/>
  <c r="CR247"/>
  <c r="CP247"/>
  <c r="CN247"/>
  <c r="CL247"/>
  <c r="CX246"/>
  <c r="CZ246"/>
  <c r="CT246"/>
  <c r="CR246"/>
  <c r="CP246"/>
  <c r="CN246"/>
  <c r="CL246"/>
  <c r="CX245"/>
  <c r="CZ245"/>
  <c r="CT245"/>
  <c r="CR245"/>
  <c r="CP245"/>
  <c r="CN245"/>
  <c r="CL245"/>
  <c r="CX244"/>
  <c r="CZ244"/>
  <c r="CT244"/>
  <c r="CR244"/>
  <c r="CP244"/>
  <c r="CN244"/>
  <c r="CL244"/>
  <c r="CX243"/>
  <c r="J34" i="8"/>
  <c r="I34" s="1"/>
  <c r="CZ243" i="2"/>
  <c r="CT243"/>
  <c r="CR243"/>
  <c r="CP243"/>
  <c r="CN243"/>
  <c r="CL243"/>
  <c r="CX233"/>
  <c r="CZ233"/>
  <c r="CT233"/>
  <c r="CR233"/>
  <c r="CP233"/>
  <c r="CN233"/>
  <c r="CL233"/>
  <c r="CX232"/>
  <c r="CZ232"/>
  <c r="CT232"/>
  <c r="CR232"/>
  <c r="CP232"/>
  <c r="CN232"/>
  <c r="CL232"/>
  <c r="CX211"/>
  <c r="CZ211"/>
  <c r="CT211"/>
  <c r="CR211"/>
  <c r="CP211"/>
  <c r="CN211"/>
  <c r="CL211"/>
  <c r="CX210"/>
  <c r="CZ210"/>
  <c r="CT210"/>
  <c r="CR210"/>
  <c r="CP210"/>
  <c r="CN210"/>
  <c r="CL210"/>
  <c r="CX209"/>
  <c r="CZ209"/>
  <c r="CT209"/>
  <c r="CR209"/>
  <c r="CP209"/>
  <c r="CN209"/>
  <c r="CL209"/>
  <c r="CX208"/>
  <c r="CZ208"/>
  <c r="CT208"/>
  <c r="CR208"/>
  <c r="CP208"/>
  <c r="CN208"/>
  <c r="CL208"/>
  <c r="CX207"/>
  <c r="CZ207"/>
  <c r="CT207"/>
  <c r="CR207"/>
  <c r="CP207"/>
  <c r="CN207"/>
  <c r="CL207"/>
  <c r="CX206"/>
  <c r="CZ206"/>
  <c r="CT206"/>
  <c r="CR206"/>
  <c r="CP206"/>
  <c r="CN206"/>
  <c r="CL206"/>
  <c r="CX205"/>
  <c r="CZ205"/>
  <c r="CT205"/>
  <c r="CR205"/>
  <c r="CP205"/>
  <c r="CN205"/>
  <c r="CL205"/>
  <c r="CX204"/>
  <c r="CZ204"/>
  <c r="CT204"/>
  <c r="CR204"/>
  <c r="CP204"/>
  <c r="CN204"/>
  <c r="CL204"/>
  <c r="CX194"/>
  <c r="CZ194"/>
  <c r="CT194"/>
  <c r="CR194"/>
  <c r="CP194"/>
  <c r="CN194"/>
  <c r="CL194"/>
  <c r="CX193"/>
  <c r="CZ193"/>
  <c r="CT193"/>
  <c r="CR193"/>
  <c r="CP193"/>
  <c r="CN193"/>
  <c r="CL193"/>
  <c r="CX192"/>
  <c r="CZ192"/>
  <c r="CT192"/>
  <c r="CR192"/>
  <c r="CP192"/>
  <c r="CN192"/>
  <c r="CL192"/>
  <c r="CX191"/>
  <c r="CZ191"/>
  <c r="CT191"/>
  <c r="CR191"/>
  <c r="CP191"/>
  <c r="CN191"/>
  <c r="CL191"/>
  <c r="CX170"/>
  <c r="CZ170"/>
  <c r="CT170"/>
  <c r="CR170"/>
  <c r="CP170"/>
  <c r="CN170"/>
  <c r="CL170"/>
  <c r="CX169"/>
  <c r="CZ169"/>
  <c r="CT169"/>
  <c r="CR169"/>
  <c r="CP169"/>
  <c r="CN169"/>
  <c r="CL169"/>
  <c r="CX168"/>
  <c r="CZ168"/>
  <c r="CT168"/>
  <c r="CR168"/>
  <c r="CP168"/>
  <c r="CN168"/>
  <c r="CL168"/>
  <c r="CX167"/>
  <c r="CZ167"/>
  <c r="CT167"/>
  <c r="CR167"/>
  <c r="CP167"/>
  <c r="CN167"/>
  <c r="CL167"/>
  <c r="CX166"/>
  <c r="CZ166"/>
  <c r="CT166"/>
  <c r="CR166"/>
  <c r="CP166"/>
  <c r="CN166"/>
  <c r="CL166"/>
  <c r="CX165"/>
  <c r="CZ165"/>
  <c r="CT165"/>
  <c r="CR165"/>
  <c r="CP165"/>
  <c r="CN165"/>
  <c r="CL165"/>
  <c r="CX155"/>
  <c r="CZ155"/>
  <c r="CT155"/>
  <c r="CR155"/>
  <c r="CP155"/>
  <c r="CN155"/>
  <c r="CL155"/>
  <c r="CX154"/>
  <c r="CZ154"/>
  <c r="CT154"/>
  <c r="CR154"/>
  <c r="CP154"/>
  <c r="CN154"/>
  <c r="CL154"/>
  <c r="CX153"/>
  <c r="CZ153"/>
  <c r="CT153"/>
  <c r="CR153"/>
  <c r="CP153"/>
  <c r="CN153"/>
  <c r="CL153"/>
  <c r="CX152"/>
  <c r="CZ152"/>
  <c r="CT152"/>
  <c r="CR152"/>
  <c r="CP152"/>
  <c r="CN152"/>
  <c r="CL152"/>
  <c r="CX151"/>
  <c r="CZ151"/>
  <c r="CT151"/>
  <c r="CR151"/>
  <c r="CP151"/>
  <c r="CN151"/>
  <c r="CL151"/>
  <c r="CX150"/>
  <c r="CZ150"/>
  <c r="CT150"/>
  <c r="CR150"/>
  <c r="CP150"/>
  <c r="CN150"/>
  <c r="CL150"/>
  <c r="CX149"/>
  <c r="CZ149"/>
  <c r="CT149"/>
  <c r="CR149"/>
  <c r="CP149"/>
  <c r="CN149"/>
  <c r="CL149"/>
  <c r="CX128"/>
  <c r="CZ128"/>
  <c r="CT128"/>
  <c r="CR128"/>
  <c r="CP128"/>
  <c r="CN128"/>
  <c r="CL128"/>
  <c r="CX127"/>
  <c r="CZ127"/>
  <c r="CT127"/>
  <c r="CR127"/>
  <c r="CP127"/>
  <c r="CN127"/>
  <c r="CL127"/>
  <c r="CX126"/>
  <c r="CZ126"/>
  <c r="CT126"/>
  <c r="CR126"/>
  <c r="CP126"/>
  <c r="CN126"/>
  <c r="CL126"/>
  <c r="CX116"/>
  <c r="CX115"/>
  <c r="CX114"/>
  <c r="CX113"/>
  <c r="CX112"/>
  <c r="CX91"/>
  <c r="CX90"/>
  <c r="CX89"/>
  <c r="CX88"/>
  <c r="CX87"/>
  <c r="CX77"/>
  <c r="CX76"/>
  <c r="CX75"/>
  <c r="CX74"/>
  <c r="CX53"/>
  <c r="CX52"/>
  <c r="CX51"/>
  <c r="CX50"/>
  <c r="CX49"/>
  <c r="CX48"/>
  <c r="CX10"/>
  <c r="CX11"/>
  <c r="CX32"/>
  <c r="CX33"/>
  <c r="CX34"/>
  <c r="CX35"/>
  <c r="CX36"/>
  <c r="CX37"/>
  <c r="CX38"/>
  <c r="CX9"/>
  <c r="BN584" i="15" l="1"/>
  <c r="AF584"/>
  <c r="CN182" s="1"/>
  <c r="CH182" s="1"/>
  <c r="C16" i="6"/>
  <c r="C18"/>
  <c r="A6" i="19" s="1"/>
  <c r="D17" i="6"/>
  <c r="M10"/>
  <c r="H24" i="3"/>
  <c r="K27"/>
  <c r="AI28" i="6" s="1"/>
  <c r="AI38" s="1"/>
  <c r="K18" i="3"/>
  <c r="AI26" i="6" s="1"/>
  <c r="AI56" s="1"/>
  <c r="E14"/>
  <c r="C17"/>
  <c r="D15"/>
  <c r="D16"/>
  <c r="E17"/>
  <c r="D14"/>
  <c r="D14" i="17"/>
  <c r="G14" s="1"/>
  <c r="D8"/>
  <c r="D15"/>
  <c r="G15" s="1"/>
  <c r="K22" i="3"/>
  <c r="AI48" i="6" s="1"/>
  <c r="AI57" s="1"/>
  <c r="CH126" i="15"/>
  <c r="C32" s="1"/>
  <c r="C30" s="1"/>
  <c r="C31" s="1"/>
  <c r="C37"/>
  <c r="K12" i="3"/>
  <c r="AI25" i="6" s="1"/>
  <c r="AI46" s="1"/>
  <c r="K11" i="3"/>
  <c r="AI74" i="6" s="1"/>
  <c r="AI83" s="1"/>
  <c r="K14" i="3"/>
  <c r="AI84" i="6" s="1"/>
  <c r="AI92" s="1"/>
  <c r="K9" i="3"/>
  <c r="AI14" i="6" s="1"/>
  <c r="AI24" s="1"/>
  <c r="K6" i="3"/>
  <c r="AI4" i="6" s="1"/>
  <c r="AI54" s="1"/>
  <c r="K10" i="3"/>
  <c r="AI5" i="6" s="1"/>
  <c r="AI45" s="1"/>
  <c r="K4" i="3"/>
  <c r="AI64" i="6" s="1"/>
  <c r="AI73" s="1"/>
  <c r="CW49" i="2"/>
  <c r="CW50"/>
  <c r="CW51"/>
  <c r="CW52"/>
  <c r="CW53"/>
  <c r="CW74"/>
  <c r="CW75"/>
  <c r="CW76"/>
  <c r="CW77"/>
  <c r="CW88"/>
  <c r="CW89"/>
  <c r="CW90"/>
  <c r="CW91"/>
  <c r="CW112"/>
  <c r="CW113"/>
  <c r="CW114"/>
  <c r="CW115"/>
  <c r="CW116"/>
  <c r="CW166"/>
  <c r="CW167"/>
  <c r="CW168"/>
  <c r="CW169"/>
  <c r="CW170"/>
  <c r="CW191"/>
  <c r="CW192"/>
  <c r="CW193"/>
  <c r="CW194"/>
  <c r="CY46"/>
  <c r="CW46" s="1"/>
  <c r="DA46" s="1"/>
  <c r="F15" i="6"/>
  <c r="G15" s="1"/>
  <c r="F14"/>
  <c r="F17"/>
  <c r="G17" s="1"/>
  <c r="F18"/>
  <c r="D6" i="19" s="1"/>
  <c r="F16" i="6"/>
  <c r="G14"/>
  <c r="AI36"/>
  <c r="AI55" s="1"/>
  <c r="K28" i="3"/>
  <c r="AI76" i="6" s="1"/>
  <c r="AI94" s="1"/>
  <c r="K5" i="3"/>
  <c r="AI82" i="6" s="1"/>
  <c r="AI100" s="1"/>
  <c r="K8" i="3"/>
  <c r="AI91" i="6" s="1"/>
  <c r="AI101" s="1"/>
  <c r="K17" i="3"/>
  <c r="AI75" i="6" s="1"/>
  <c r="AI102" s="1"/>
  <c r="CW10" i="2"/>
  <c r="CW32"/>
  <c r="CW33"/>
  <c r="CW34"/>
  <c r="CW35"/>
  <c r="CW36"/>
  <c r="CW37"/>
  <c r="CW38"/>
  <c r="H16" i="3"/>
  <c r="AD47" i="6"/>
  <c r="M13"/>
  <c r="H25" i="3"/>
  <c r="K25" s="1"/>
  <c r="AI18" i="6" s="1"/>
  <c r="AI58" s="1"/>
  <c r="AD58"/>
  <c r="Q19"/>
  <c r="K19" i="3"/>
  <c r="AI6" i="6" s="1"/>
  <c r="AI17" s="1"/>
  <c r="CW205" i="2"/>
  <c r="CW207"/>
  <c r="CW209"/>
  <c r="CW211"/>
  <c r="CW232"/>
  <c r="CW206"/>
  <c r="CW208"/>
  <c r="CW210"/>
  <c r="CW233"/>
  <c r="CW155"/>
  <c r="CW154"/>
  <c r="CW153"/>
  <c r="CW152"/>
  <c r="CW151"/>
  <c r="CW150"/>
  <c r="CW149"/>
  <c r="CW128"/>
  <c r="CW127"/>
  <c r="CW11"/>
  <c r="AG13" i="8"/>
  <c r="AG7"/>
  <c r="AG14"/>
  <c r="AG6"/>
  <c r="AG12"/>
  <c r="AG15"/>
  <c r="AG9"/>
  <c r="AG16"/>
  <c r="AG8"/>
  <c r="AG10"/>
  <c r="AG11"/>
  <c r="CW165" i="2"/>
  <c r="CW204"/>
  <c r="J42" i="8" s="1"/>
  <c r="I42" s="1"/>
  <c r="CW9" i="2"/>
  <c r="CW126"/>
  <c r="J41" i="8" s="1"/>
  <c r="I41" s="1"/>
  <c r="CW87" i="2"/>
  <c r="CW48"/>
  <c r="J32" i="8" s="1"/>
  <c r="I32" s="1"/>
  <c r="C9" i="6"/>
  <c r="CZ88" i="2"/>
  <c r="CZ89"/>
  <c r="CZ90"/>
  <c r="CZ91"/>
  <c r="CZ112"/>
  <c r="CZ113"/>
  <c r="CZ114"/>
  <c r="CZ115"/>
  <c r="CZ116"/>
  <c r="CZ87"/>
  <c r="CZ38"/>
  <c r="CZ10"/>
  <c r="CZ11"/>
  <c r="CZ32"/>
  <c r="CZ33"/>
  <c r="CZ34"/>
  <c r="CZ35"/>
  <c r="CZ36"/>
  <c r="CZ37"/>
  <c r="CZ9"/>
  <c r="CT88"/>
  <c r="CT89"/>
  <c r="CT90"/>
  <c r="CT91"/>
  <c r="CT112"/>
  <c r="CT113"/>
  <c r="CT114"/>
  <c r="CT115"/>
  <c r="CT116"/>
  <c r="CT87"/>
  <c r="CR88"/>
  <c r="CR89"/>
  <c r="CR90"/>
  <c r="CR91"/>
  <c r="CR112"/>
  <c r="CR113"/>
  <c r="CR114"/>
  <c r="CR115"/>
  <c r="CR116"/>
  <c r="CR87"/>
  <c r="CP88"/>
  <c r="CP89"/>
  <c r="CP90"/>
  <c r="CP91"/>
  <c r="CP112"/>
  <c r="CP113"/>
  <c r="CP114"/>
  <c r="CP115"/>
  <c r="CP116"/>
  <c r="CP87"/>
  <c r="CN88"/>
  <c r="CN89"/>
  <c r="CN90"/>
  <c r="CN91"/>
  <c r="CN112"/>
  <c r="CN113"/>
  <c r="CN114"/>
  <c r="CN115"/>
  <c r="CN116"/>
  <c r="CN87"/>
  <c r="CT49"/>
  <c r="CT50"/>
  <c r="CT51"/>
  <c r="CT52"/>
  <c r="CT53"/>
  <c r="CT74"/>
  <c r="CT75"/>
  <c r="CT76"/>
  <c r="CT77"/>
  <c r="CT48"/>
  <c r="CR49"/>
  <c r="CR50"/>
  <c r="CR51"/>
  <c r="CR52"/>
  <c r="CR53"/>
  <c r="CR74"/>
  <c r="CR75"/>
  <c r="CR76"/>
  <c r="CR77"/>
  <c r="CR48"/>
  <c r="CP49"/>
  <c r="CP50"/>
  <c r="CP51"/>
  <c r="CP52"/>
  <c r="CP53"/>
  <c r="CP74"/>
  <c r="CP75"/>
  <c r="CP76"/>
  <c r="CP77"/>
  <c r="CP48"/>
  <c r="CN49"/>
  <c r="CN50"/>
  <c r="CN51"/>
  <c r="CN52"/>
  <c r="CN53"/>
  <c r="CN74"/>
  <c r="CN75"/>
  <c r="CN76"/>
  <c r="CN77"/>
  <c r="CN48"/>
  <c r="CL48"/>
  <c r="CT10"/>
  <c r="CT11"/>
  <c r="CT32"/>
  <c r="CT33"/>
  <c r="CT34"/>
  <c r="CT35"/>
  <c r="CT36"/>
  <c r="CT37"/>
  <c r="CT38"/>
  <c r="CT9"/>
  <c r="CR10"/>
  <c r="CR11"/>
  <c r="CR32"/>
  <c r="CR33"/>
  <c r="CR34"/>
  <c r="CR35"/>
  <c r="CR36"/>
  <c r="CR37"/>
  <c r="CR38"/>
  <c r="CR9"/>
  <c r="CP10"/>
  <c r="CP11"/>
  <c r="CP32"/>
  <c r="CP33"/>
  <c r="CP34"/>
  <c r="CP35"/>
  <c r="CP36"/>
  <c r="CP37"/>
  <c r="CP38"/>
  <c r="CP9"/>
  <c r="CN10"/>
  <c r="CN11"/>
  <c r="CN32"/>
  <c r="CN33"/>
  <c r="CN34"/>
  <c r="CN35"/>
  <c r="CN36"/>
  <c r="CN37"/>
  <c r="CN38"/>
  <c r="CN9"/>
  <c r="CL88"/>
  <c r="CL89"/>
  <c r="CL90"/>
  <c r="CL91"/>
  <c r="CL112"/>
  <c r="CL113"/>
  <c r="CL114"/>
  <c r="CL115"/>
  <c r="CL116"/>
  <c r="CL87"/>
  <c r="CL49"/>
  <c r="CL50"/>
  <c r="CL51"/>
  <c r="CL52"/>
  <c r="CL53"/>
  <c r="CL74"/>
  <c r="CL75"/>
  <c r="CL76"/>
  <c r="CL77"/>
  <c r="CL10"/>
  <c r="CL11"/>
  <c r="CL32"/>
  <c r="CL33"/>
  <c r="CL34"/>
  <c r="CL35"/>
  <c r="CL36"/>
  <c r="CL37"/>
  <c r="CL38"/>
  <c r="CL9"/>
  <c r="K24" i="3" l="1"/>
  <c r="AI8" i="6" s="1"/>
  <c r="AI27" s="1"/>
  <c r="J35" i="8"/>
  <c r="I35" s="1"/>
  <c r="J38"/>
  <c r="I38" s="1"/>
  <c r="J40"/>
  <c r="I40" s="1"/>
  <c r="G18" i="6"/>
  <c r="E6" i="19" s="1"/>
  <c r="G16" i="6"/>
  <c r="C36" i="15"/>
  <c r="C38"/>
  <c r="C35"/>
  <c r="K16" i="3"/>
  <c r="AI16" i="6" s="1"/>
  <c r="AI47" s="1"/>
  <c r="C7"/>
  <c r="Y67" l="1"/>
  <c r="R34" s="1"/>
  <c r="Y75"/>
  <c r="Y91"/>
  <c r="Y82"/>
  <c r="CY428" i="2"/>
  <c r="CO428"/>
  <c r="CM428"/>
  <c r="CY427"/>
  <c r="CO427"/>
  <c r="CM427"/>
  <c r="CY426"/>
  <c r="CO426"/>
  <c r="CM426"/>
  <c r="CY425"/>
  <c r="CO425"/>
  <c r="CM425"/>
  <c r="CY424"/>
  <c r="CO424"/>
  <c r="CM424"/>
  <c r="CY403"/>
  <c r="CO403"/>
  <c r="CM403"/>
  <c r="CY402"/>
  <c r="CO402"/>
  <c r="CM402"/>
  <c r="CY401"/>
  <c r="CO401"/>
  <c r="CM401"/>
  <c r="CY400"/>
  <c r="CO400"/>
  <c r="CM400"/>
  <c r="Y66" i="6"/>
  <c r="R33" s="1"/>
  <c r="Y92"/>
  <c r="Y74"/>
  <c r="Y100"/>
  <c r="CO389" i="2"/>
  <c r="CM389"/>
  <c r="CO388"/>
  <c r="CM388"/>
  <c r="CO387"/>
  <c r="CM387"/>
  <c r="CO365"/>
  <c r="CM365"/>
  <c r="CO364"/>
  <c r="CM364"/>
  <c r="CO363"/>
  <c r="CM363"/>
  <c r="CY362"/>
  <c r="CO362"/>
  <c r="CM362"/>
  <c r="CY361"/>
  <c r="CO361"/>
  <c r="CM361"/>
  <c r="Y65" i="6"/>
  <c r="N32" s="1"/>
  <c r="Y84"/>
  <c r="Y101"/>
  <c r="CY350" i="2"/>
  <c r="CO350"/>
  <c r="CM350"/>
  <c r="CY349"/>
  <c r="CO349"/>
  <c r="CM349"/>
  <c r="CY328"/>
  <c r="CO328"/>
  <c r="CM328"/>
  <c r="CY327"/>
  <c r="CO327"/>
  <c r="CM327"/>
  <c r="CY326"/>
  <c r="CO326"/>
  <c r="CM326"/>
  <c r="CY325"/>
  <c r="CO325"/>
  <c r="CM325"/>
  <c r="CY324"/>
  <c r="CO324"/>
  <c r="CM324"/>
  <c r="CY323"/>
  <c r="CO323"/>
  <c r="CM323"/>
  <c r="CY322"/>
  <c r="CO322"/>
  <c r="CM322"/>
  <c r="Y102" i="6"/>
  <c r="Y83"/>
  <c r="Y64"/>
  <c r="R26" s="1"/>
  <c r="CO311" i="2"/>
  <c r="CM311"/>
  <c r="CO310"/>
  <c r="CM310"/>
  <c r="CO309"/>
  <c r="CM309"/>
  <c r="CO308"/>
  <c r="CM308"/>
  <c r="CO307"/>
  <c r="CM307"/>
  <c r="CO306"/>
  <c r="CM306"/>
  <c r="CY284"/>
  <c r="CO284"/>
  <c r="CM284"/>
  <c r="CY283"/>
  <c r="CO283"/>
  <c r="CM283"/>
  <c r="E27" i="8" s="1"/>
  <c r="Y103" i="6"/>
  <c r="Y85"/>
  <c r="Y93"/>
  <c r="Y73"/>
  <c r="CO272" i="2"/>
  <c r="CM272"/>
  <c r="CO271"/>
  <c r="CM271"/>
  <c r="CO270"/>
  <c r="CM270"/>
  <c r="CO269"/>
  <c r="CM269"/>
  <c r="CO248"/>
  <c r="CM248"/>
  <c r="CO247"/>
  <c r="CM247"/>
  <c r="CO246"/>
  <c r="CM246"/>
  <c r="CO245"/>
  <c r="CM245"/>
  <c r="CO244"/>
  <c r="CM244"/>
  <c r="Y57" i="6"/>
  <c r="Y16"/>
  <c r="Y25"/>
  <c r="Y5"/>
  <c r="Y34"/>
  <c r="CO233" i="2"/>
  <c r="CM233"/>
  <c r="CO232"/>
  <c r="CM232"/>
  <c r="CO211"/>
  <c r="CM211"/>
  <c r="CO210"/>
  <c r="CM210"/>
  <c r="CO209"/>
  <c r="CM209"/>
  <c r="CO208"/>
  <c r="CM208"/>
  <c r="CO207"/>
  <c r="CM207"/>
  <c r="CO206"/>
  <c r="CM206"/>
  <c r="CO205"/>
  <c r="CM205"/>
  <c r="Y58" i="6"/>
  <c r="Y24"/>
  <c r="C8"/>
  <c r="CO194" i="2"/>
  <c r="CM194"/>
  <c r="CO193"/>
  <c r="CM193"/>
  <c r="CO192"/>
  <c r="CM192"/>
  <c r="CO191"/>
  <c r="CM191"/>
  <c r="CO170"/>
  <c r="CM170"/>
  <c r="CO169"/>
  <c r="CM169"/>
  <c r="CO168"/>
  <c r="CM168"/>
  <c r="CO167"/>
  <c r="CM167"/>
  <c r="CO166"/>
  <c r="CM166"/>
  <c r="Y28" i="6"/>
  <c r="Y7"/>
  <c r="Y55"/>
  <c r="Y15"/>
  <c r="Y44"/>
  <c r="CO155" i="2"/>
  <c r="CM155"/>
  <c r="CO154"/>
  <c r="CM154"/>
  <c r="CO153"/>
  <c r="CM153"/>
  <c r="CO152"/>
  <c r="CM152"/>
  <c r="CO151"/>
  <c r="CM151"/>
  <c r="CO150"/>
  <c r="CM150"/>
  <c r="CO149"/>
  <c r="CM149"/>
  <c r="CO128"/>
  <c r="CM128"/>
  <c r="CO127"/>
  <c r="CM127"/>
  <c r="Y27" i="6"/>
  <c r="Y17"/>
  <c r="Y45"/>
  <c r="CY116" i="2"/>
  <c r="CO116"/>
  <c r="CM116"/>
  <c r="CY115"/>
  <c r="CO115"/>
  <c r="CM115"/>
  <c r="CY114"/>
  <c r="CO114"/>
  <c r="CM114"/>
  <c r="CY113"/>
  <c r="CO113"/>
  <c r="CM113"/>
  <c r="CY112"/>
  <c r="CO112"/>
  <c r="CM112"/>
  <c r="CY91"/>
  <c r="CO91"/>
  <c r="CM91"/>
  <c r="CY90"/>
  <c r="CO90"/>
  <c r="CM90"/>
  <c r="CY89"/>
  <c r="CO89"/>
  <c r="CM89"/>
  <c r="CY88"/>
  <c r="CO88"/>
  <c r="CM88"/>
  <c r="Y18" i="6"/>
  <c r="Y48"/>
  <c r="Y26"/>
  <c r="Y36"/>
  <c r="CY77" i="2"/>
  <c r="CO77"/>
  <c r="CM77"/>
  <c r="CY76"/>
  <c r="CO76"/>
  <c r="CM76"/>
  <c r="CY75"/>
  <c r="CO75"/>
  <c r="CM75"/>
  <c r="CY74"/>
  <c r="CO74"/>
  <c r="CM74"/>
  <c r="CY53"/>
  <c r="CO53"/>
  <c r="CM53"/>
  <c r="CY52"/>
  <c r="CO52"/>
  <c r="CM52"/>
  <c r="CY51"/>
  <c r="CO51"/>
  <c r="CM51"/>
  <c r="CY50"/>
  <c r="CO50"/>
  <c r="CM50"/>
  <c r="CY49"/>
  <c r="CO49"/>
  <c r="CM49"/>
  <c r="Y38" i="6"/>
  <c r="Y8"/>
  <c r="Y56"/>
  <c r="Y46"/>
  <c r="CO38" i="2"/>
  <c r="CM38"/>
  <c r="CO37"/>
  <c r="CM37"/>
  <c r="CO36"/>
  <c r="CM36"/>
  <c r="CO35"/>
  <c r="CM35"/>
  <c r="CO34"/>
  <c r="CM34"/>
  <c r="CO33"/>
  <c r="CM33"/>
  <c r="CO32"/>
  <c r="CM32"/>
  <c r="CO11"/>
  <c r="CM11"/>
  <c r="CO10"/>
  <c r="CM10"/>
  <c r="CQ48" l="1"/>
  <c r="CK49"/>
  <c r="CQ49"/>
  <c r="DA49" s="1"/>
  <c r="CK50"/>
  <c r="CQ50"/>
  <c r="DA50" s="1"/>
  <c r="CK51"/>
  <c r="CQ51"/>
  <c r="DA51" s="1"/>
  <c r="CK52"/>
  <c r="CQ52"/>
  <c r="DA52" s="1"/>
  <c r="CK53"/>
  <c r="CQ53"/>
  <c r="DA53" s="1"/>
  <c r="CK74"/>
  <c r="CQ74"/>
  <c r="DA74" s="1"/>
  <c r="CK75"/>
  <c r="CQ75"/>
  <c r="DA75" s="1"/>
  <c r="CK76"/>
  <c r="CQ76"/>
  <c r="DA76" s="1"/>
  <c r="CK77"/>
  <c r="CQ77"/>
  <c r="DA77" s="1"/>
  <c r="I15" i="3"/>
  <c r="N12" i="6"/>
  <c r="AE55"/>
  <c r="AG55" s="1"/>
  <c r="AH55" s="1"/>
  <c r="AA36"/>
  <c r="AB36" s="1"/>
  <c r="E18" i="3"/>
  <c r="N14" i="6"/>
  <c r="AE56"/>
  <c r="AG56" s="1"/>
  <c r="AH56" s="1"/>
  <c r="AA26"/>
  <c r="AB26" s="1"/>
  <c r="E22" i="3"/>
  <c r="R17" i="6"/>
  <c r="AE57"/>
  <c r="AG57" s="1"/>
  <c r="AH57" s="1"/>
  <c r="AA48"/>
  <c r="AB48" s="1"/>
  <c r="CK87" i="2"/>
  <c r="CQ87"/>
  <c r="CK88"/>
  <c r="CQ88"/>
  <c r="DA88" s="1"/>
  <c r="CK89"/>
  <c r="CQ89"/>
  <c r="DA89" s="1"/>
  <c r="CK90"/>
  <c r="CQ90"/>
  <c r="DA90" s="1"/>
  <c r="CK91"/>
  <c r="CQ91"/>
  <c r="DA91" s="1"/>
  <c r="CK112"/>
  <c r="CQ112"/>
  <c r="DA112" s="1"/>
  <c r="CK113"/>
  <c r="CQ113"/>
  <c r="DA113" s="1"/>
  <c r="CK114"/>
  <c r="CQ114"/>
  <c r="DA114" s="1"/>
  <c r="CK115"/>
  <c r="CQ115"/>
  <c r="DA115" s="1"/>
  <c r="CK116"/>
  <c r="CQ116"/>
  <c r="DA116" s="1"/>
  <c r="I6" i="3"/>
  <c r="AA4" i="6"/>
  <c r="AA11" s="1"/>
  <c r="R16"/>
  <c r="Y37"/>
  <c r="I13" i="3"/>
  <c r="R11" i="6"/>
  <c r="AE35"/>
  <c r="AG35" s="1"/>
  <c r="AH35" s="1"/>
  <c r="AA15"/>
  <c r="AB15" s="1"/>
  <c r="E27" i="3"/>
  <c r="N20" i="6"/>
  <c r="AE38"/>
  <c r="AG38" s="1"/>
  <c r="AH38" s="1"/>
  <c r="AA28"/>
  <c r="CQ165" i="2"/>
  <c r="CK166"/>
  <c r="CQ166"/>
  <c r="DA166" s="1"/>
  <c r="CK167"/>
  <c r="CQ167"/>
  <c r="DA167" s="1"/>
  <c r="CK168"/>
  <c r="CQ168"/>
  <c r="DA168" s="1"/>
  <c r="CK169"/>
  <c r="CQ169"/>
  <c r="DA169" s="1"/>
  <c r="CK170"/>
  <c r="CQ170"/>
  <c r="DA170" s="1"/>
  <c r="CK191"/>
  <c r="CQ191"/>
  <c r="DA191" s="1"/>
  <c r="CK192"/>
  <c r="CQ192"/>
  <c r="DA192" s="1"/>
  <c r="CK193"/>
  <c r="CQ193"/>
  <c r="DA193" s="1"/>
  <c r="CK194"/>
  <c r="CQ194"/>
  <c r="DA194" s="1"/>
  <c r="I9" i="3"/>
  <c r="AE14" i="6"/>
  <c r="AG14" s="1"/>
  <c r="AA24"/>
  <c r="AB24" s="1"/>
  <c r="Y35"/>
  <c r="Y47"/>
  <c r="I12" i="3"/>
  <c r="N10" i="6"/>
  <c r="AE46"/>
  <c r="AG46" s="1"/>
  <c r="AH46" s="1"/>
  <c r="AA25"/>
  <c r="AB25" s="1"/>
  <c r="I16" i="3"/>
  <c r="N13" i="6"/>
  <c r="AE47"/>
  <c r="AG47" s="1"/>
  <c r="AH47" s="1"/>
  <c r="AA16"/>
  <c r="AB16" s="1"/>
  <c r="CK243" i="2"/>
  <c r="CQ243"/>
  <c r="CK244"/>
  <c r="CQ244"/>
  <c r="DA244" s="1"/>
  <c r="CK245"/>
  <c r="CQ245"/>
  <c r="DA245" s="1"/>
  <c r="CK246"/>
  <c r="CQ246"/>
  <c r="DA246" s="1"/>
  <c r="CK247"/>
  <c r="CQ247"/>
  <c r="DA247" s="1"/>
  <c r="CK248"/>
  <c r="CQ248"/>
  <c r="DA248" s="1"/>
  <c r="CK269"/>
  <c r="CQ269"/>
  <c r="DA269" s="1"/>
  <c r="CK270"/>
  <c r="CQ270"/>
  <c r="DA270" s="1"/>
  <c r="CK271"/>
  <c r="CQ271"/>
  <c r="DA271" s="1"/>
  <c r="CK272"/>
  <c r="CQ272"/>
  <c r="DA272" s="1"/>
  <c r="E4" i="3"/>
  <c r="AE64" i="6"/>
  <c r="AG64" s="1"/>
  <c r="N26"/>
  <c r="AA73"/>
  <c r="E20" i="3"/>
  <c r="AE65" i="6"/>
  <c r="AG65" s="1"/>
  <c r="AH65" s="1"/>
  <c r="R32"/>
  <c r="AA93"/>
  <c r="AB93" s="1"/>
  <c r="E23" i="3"/>
  <c r="AE66" i="6"/>
  <c r="AG66" s="1"/>
  <c r="AH66" s="1"/>
  <c r="N33"/>
  <c r="AA85"/>
  <c r="AB85" s="1"/>
  <c r="E26" i="3"/>
  <c r="AE67" i="6"/>
  <c r="AG67" s="1"/>
  <c r="AH67" s="1"/>
  <c r="N34"/>
  <c r="AA103"/>
  <c r="AB103" s="1"/>
  <c r="CQ282" i="2"/>
  <c r="DA282" s="1"/>
  <c r="CK283"/>
  <c r="CQ283"/>
  <c r="DA283" s="1"/>
  <c r="CK284"/>
  <c r="CQ284"/>
  <c r="DA284" s="1"/>
  <c r="CK306"/>
  <c r="CQ306"/>
  <c r="DA306" s="1"/>
  <c r="CK307"/>
  <c r="CQ307"/>
  <c r="DA307" s="1"/>
  <c r="CK308"/>
  <c r="CQ308"/>
  <c r="DA308" s="1"/>
  <c r="CK309"/>
  <c r="CQ309"/>
  <c r="DA309" s="1"/>
  <c r="CK310"/>
  <c r="CQ310"/>
  <c r="DA310" s="1"/>
  <c r="CK311"/>
  <c r="CQ311"/>
  <c r="DA311" s="1"/>
  <c r="I4" i="3"/>
  <c r="AE73" i="6"/>
  <c r="AG73" s="1"/>
  <c r="AA64"/>
  <c r="E11" i="3"/>
  <c r="AE74" i="6"/>
  <c r="AG74" s="1"/>
  <c r="AH74" s="1"/>
  <c r="R29"/>
  <c r="AA83"/>
  <c r="AB83" s="1"/>
  <c r="E17" i="3"/>
  <c r="AE75" i="6"/>
  <c r="AG75" s="1"/>
  <c r="AH75" s="1"/>
  <c r="N31"/>
  <c r="AA102"/>
  <c r="AB102" s="1"/>
  <c r="E28" i="3"/>
  <c r="AE76" i="6"/>
  <c r="AG76" s="1"/>
  <c r="AH76" s="1"/>
  <c r="N35"/>
  <c r="AA94"/>
  <c r="AB94" s="1"/>
  <c r="CQ321" i="2"/>
  <c r="DA321" s="1"/>
  <c r="CK322"/>
  <c r="CQ322"/>
  <c r="DA322" s="1"/>
  <c r="CK323"/>
  <c r="CQ323"/>
  <c r="DA323" s="1"/>
  <c r="CK324"/>
  <c r="CQ324"/>
  <c r="DA324" s="1"/>
  <c r="CK325"/>
  <c r="CQ325"/>
  <c r="DA325" s="1"/>
  <c r="CK326"/>
  <c r="CQ326"/>
  <c r="DA326" s="1"/>
  <c r="CK327"/>
  <c r="CQ327"/>
  <c r="DA327" s="1"/>
  <c r="CK328"/>
  <c r="CQ328"/>
  <c r="DA328" s="1"/>
  <c r="CK349"/>
  <c r="CQ349"/>
  <c r="DA349" s="1"/>
  <c r="CK350"/>
  <c r="CQ350"/>
  <c r="DA350" s="1"/>
  <c r="E8" i="3"/>
  <c r="AE91" i="6"/>
  <c r="AG91" s="1"/>
  <c r="N28"/>
  <c r="AA101"/>
  <c r="AB101" s="1"/>
  <c r="E14" i="3"/>
  <c r="AE92" i="6"/>
  <c r="AG92" s="1"/>
  <c r="AH92" s="1"/>
  <c r="R30"/>
  <c r="AA84"/>
  <c r="AB84" s="1"/>
  <c r="I20" i="3"/>
  <c r="AE93" i="6"/>
  <c r="AG93" s="1"/>
  <c r="AA65"/>
  <c r="AB65" s="1"/>
  <c r="I28" i="3"/>
  <c r="AG94" i="6"/>
  <c r="AH94" s="1"/>
  <c r="R35"/>
  <c r="AA76"/>
  <c r="AB76" s="1"/>
  <c r="CQ360" i="2"/>
  <c r="DA360" s="1"/>
  <c r="CK361"/>
  <c r="CQ361"/>
  <c r="DA361" s="1"/>
  <c r="CK362"/>
  <c r="CQ362"/>
  <c r="DA362" s="1"/>
  <c r="CK363"/>
  <c r="CQ363"/>
  <c r="DA363" s="1"/>
  <c r="CK364"/>
  <c r="CQ364"/>
  <c r="DA364" s="1"/>
  <c r="CK365"/>
  <c r="CQ365"/>
  <c r="DA365" s="1"/>
  <c r="CK387"/>
  <c r="CQ387"/>
  <c r="DA387" s="1"/>
  <c r="CK388"/>
  <c r="CQ388"/>
  <c r="DA388" s="1"/>
  <c r="CK389"/>
  <c r="CQ389"/>
  <c r="DA389" s="1"/>
  <c r="E5" i="3"/>
  <c r="AE82" i="6"/>
  <c r="AG82" s="1"/>
  <c r="N27"/>
  <c r="AA100"/>
  <c r="I11" i="3"/>
  <c r="AE83" i="6"/>
  <c r="AG83" s="1"/>
  <c r="AH83" s="1"/>
  <c r="N29"/>
  <c r="AA74"/>
  <c r="AB74" s="1"/>
  <c r="I14" i="3"/>
  <c r="AE84" i="6"/>
  <c r="AG84" s="1"/>
  <c r="AH84" s="1"/>
  <c r="N30"/>
  <c r="AA92"/>
  <c r="AB92" s="1"/>
  <c r="I23" i="3"/>
  <c r="AE85" i="6"/>
  <c r="AG85" s="1"/>
  <c r="AA66"/>
  <c r="AB66" s="1"/>
  <c r="CQ399" i="2"/>
  <c r="DA399" s="1"/>
  <c r="CK400"/>
  <c r="CQ400"/>
  <c r="DA400" s="1"/>
  <c r="CK401"/>
  <c r="CQ401"/>
  <c r="DA401" s="1"/>
  <c r="CK402"/>
  <c r="CQ402"/>
  <c r="DA402" s="1"/>
  <c r="CK403"/>
  <c r="CQ403"/>
  <c r="DA403" s="1"/>
  <c r="CK424"/>
  <c r="CQ424"/>
  <c r="DA424" s="1"/>
  <c r="CK425"/>
  <c r="CQ425"/>
  <c r="DA425" s="1"/>
  <c r="CK426"/>
  <c r="CQ426"/>
  <c r="DA426" s="1"/>
  <c r="CK427"/>
  <c r="CQ427"/>
  <c r="DA427" s="1"/>
  <c r="CK428"/>
  <c r="CQ428"/>
  <c r="DA428" s="1"/>
  <c r="I5" i="3"/>
  <c r="AE100" i="6"/>
  <c r="AG100" s="1"/>
  <c r="R27"/>
  <c r="AA82"/>
  <c r="I8" i="3"/>
  <c r="AE101" i="6"/>
  <c r="AG101" s="1"/>
  <c r="AH101" s="1"/>
  <c r="R28"/>
  <c r="AA91"/>
  <c r="I17" i="3"/>
  <c r="AE102" i="6"/>
  <c r="AG102" s="1"/>
  <c r="AH102" s="1"/>
  <c r="R31"/>
  <c r="AA75"/>
  <c r="AB75" s="1"/>
  <c r="I26" i="3"/>
  <c r="AE103" i="6"/>
  <c r="AG103" s="1"/>
  <c r="AA67"/>
  <c r="AB67" s="1"/>
  <c r="CQ9" i="2"/>
  <c r="CQ10"/>
  <c r="DA10" s="1"/>
  <c r="CK11"/>
  <c r="CQ11"/>
  <c r="DA11" s="1"/>
  <c r="CQ32"/>
  <c r="DA32" s="1"/>
  <c r="CK33"/>
  <c r="CQ33"/>
  <c r="DA33" s="1"/>
  <c r="CK34"/>
  <c r="CQ34"/>
  <c r="DA34" s="1"/>
  <c r="CK35"/>
  <c r="CQ35"/>
  <c r="DA35" s="1"/>
  <c r="CK36"/>
  <c r="CQ36"/>
  <c r="DA36" s="1"/>
  <c r="CK37"/>
  <c r="CQ37"/>
  <c r="DA37" s="1"/>
  <c r="CK38"/>
  <c r="CQ38"/>
  <c r="DA38" s="1"/>
  <c r="E12" i="3"/>
  <c r="R10" i="6"/>
  <c r="AE25"/>
  <c r="AG25" s="1"/>
  <c r="AH25" s="1"/>
  <c r="AA46"/>
  <c r="AB46" s="1"/>
  <c r="I27" i="3"/>
  <c r="R20" i="6"/>
  <c r="AE28"/>
  <c r="AG28" s="1"/>
  <c r="AH28" s="1"/>
  <c r="AA38"/>
  <c r="AB38" s="1"/>
  <c r="E9" i="3"/>
  <c r="AE24" i="6"/>
  <c r="AG24" s="1"/>
  <c r="AA14"/>
  <c r="I18" i="3"/>
  <c r="AE26" i="6"/>
  <c r="AG26" s="1"/>
  <c r="AH26" s="1"/>
  <c r="AA56"/>
  <c r="R19"/>
  <c r="I25" i="3"/>
  <c r="AE58" i="6"/>
  <c r="AG58" s="1"/>
  <c r="AA18"/>
  <c r="AA21" s="1"/>
  <c r="I24" i="3"/>
  <c r="AA27" i="6"/>
  <c r="AB27" s="1"/>
  <c r="E15" i="3"/>
  <c r="AE36" i="6"/>
  <c r="AG36" s="1"/>
  <c r="AH36" s="1"/>
  <c r="AA55"/>
  <c r="AB55" s="1"/>
  <c r="I21" i="3"/>
  <c r="AA7" i="6"/>
  <c r="AB7" s="1"/>
  <c r="E25" i="3"/>
  <c r="AE18" i="6"/>
  <c r="AG18" s="1"/>
  <c r="AH18" s="1"/>
  <c r="AA58"/>
  <c r="I10" i="3"/>
  <c r="AA5" i="6"/>
  <c r="I22" i="3"/>
  <c r="AE48" i="6"/>
  <c r="AG48" s="1"/>
  <c r="AH48" s="1"/>
  <c r="AA57"/>
  <c r="AB57" s="1"/>
  <c r="CQ233" i="2"/>
  <c r="DA233" s="1"/>
  <c r="CQ232"/>
  <c r="DA232" s="1"/>
  <c r="CQ211"/>
  <c r="DA211" s="1"/>
  <c r="CQ210"/>
  <c r="DA210" s="1"/>
  <c r="CQ209"/>
  <c r="DA209" s="1"/>
  <c r="CQ208"/>
  <c r="DA208" s="1"/>
  <c r="CQ207"/>
  <c r="DA207" s="1"/>
  <c r="CQ206"/>
  <c r="DA206" s="1"/>
  <c r="CQ205"/>
  <c r="DA205" s="1"/>
  <c r="CQ204"/>
  <c r="N7" i="6"/>
  <c r="E7" i="3"/>
  <c r="AE44" i="6"/>
  <c r="AG44" s="1"/>
  <c r="AA34"/>
  <c r="CY151" i="2"/>
  <c r="CY150"/>
  <c r="CY128"/>
  <c r="CY127"/>
  <c r="CQ155"/>
  <c r="DA155" s="1"/>
  <c r="CQ154"/>
  <c r="DA154" s="1"/>
  <c r="CQ152"/>
  <c r="DA152" s="1"/>
  <c r="CQ151"/>
  <c r="DA151" s="1"/>
  <c r="CQ128"/>
  <c r="DA128" s="1"/>
  <c r="CQ126"/>
  <c r="CK155"/>
  <c r="CK154"/>
  <c r="CQ150"/>
  <c r="DA150" s="1"/>
  <c r="CQ153"/>
  <c r="DA153" s="1"/>
  <c r="CK153"/>
  <c r="CQ127"/>
  <c r="DA127" s="1"/>
  <c r="CK152"/>
  <c r="CK233"/>
  <c r="CK232"/>
  <c r="CK211"/>
  <c r="CK210"/>
  <c r="CK209"/>
  <c r="CK208"/>
  <c r="CK207"/>
  <c r="CK206"/>
  <c r="CK205"/>
  <c r="CQ149"/>
  <c r="DA149" s="1"/>
  <c r="I7" i="3"/>
  <c r="AA44" i="6"/>
  <c r="R7"/>
  <c r="AE34"/>
  <c r="AG34" s="1"/>
  <c r="CK151" i="2"/>
  <c r="CK150"/>
  <c r="CK149"/>
  <c r="CK128"/>
  <c r="CK127"/>
  <c r="CK10"/>
  <c r="AA8" i="6"/>
  <c r="AB8" s="1"/>
  <c r="E24" i="3"/>
  <c r="CK32" i="2"/>
  <c r="E19" i="3"/>
  <c r="AA17" i="6"/>
  <c r="AB17" s="1"/>
  <c r="AE6"/>
  <c r="AG6" s="1"/>
  <c r="AH6" s="1"/>
  <c r="N15"/>
  <c r="E10" i="3"/>
  <c r="AA45" i="6"/>
  <c r="AE5"/>
  <c r="AG5" s="1"/>
  <c r="R9"/>
  <c r="AE8"/>
  <c r="N18"/>
  <c r="AE27"/>
  <c r="AG27" s="1"/>
  <c r="AE37"/>
  <c r="AG37" s="1"/>
  <c r="AE45"/>
  <c r="AG45" s="1"/>
  <c r="Y6"/>
  <c r="R15" s="1"/>
  <c r="J19" i="8"/>
  <c r="AE54" i="6"/>
  <c r="AG54" s="1"/>
  <c r="AG61" s="1"/>
  <c r="N17"/>
  <c r="N19"/>
  <c r="AB58"/>
  <c r="R12"/>
  <c r="Y54"/>
  <c r="R14"/>
  <c r="AB56"/>
  <c r="N8"/>
  <c r="AB28"/>
  <c r="AB5"/>
  <c r="N9"/>
  <c r="R18"/>
  <c r="N6"/>
  <c r="U15" i="8"/>
  <c r="CM282" i="2"/>
  <c r="J24" i="8"/>
  <c r="O6"/>
  <c r="CK321" i="2"/>
  <c r="E4" i="8" s="1"/>
  <c r="R11"/>
  <c r="CO321" i="2"/>
  <c r="J9" i="8" s="1"/>
  <c r="I9" s="1"/>
  <c r="U10"/>
  <c r="CM360" i="2"/>
  <c r="E23" i="8" s="1"/>
  <c r="D23" s="1"/>
  <c r="J25"/>
  <c r="O8"/>
  <c r="CK399" i="2"/>
  <c r="R8" i="8"/>
  <c r="CO399" i="2"/>
  <c r="J11" i="8" s="1"/>
  <c r="I11" s="1"/>
  <c r="D27"/>
  <c r="E8"/>
  <c r="O15"/>
  <c r="CK282" i="2"/>
  <c r="E13" i="8" s="1"/>
  <c r="R12"/>
  <c r="CO282" i="2"/>
  <c r="J7" i="8" s="1"/>
  <c r="I7" s="1"/>
  <c r="U6"/>
  <c r="CM321" i="2"/>
  <c r="E18" i="8" s="1"/>
  <c r="D18" s="1"/>
  <c r="O12"/>
  <c r="CK360" i="2"/>
  <c r="R13" i="8"/>
  <c r="CO360" i="2"/>
  <c r="U8" i="8"/>
  <c r="CM399" i="2"/>
  <c r="E19" i="8" s="1"/>
  <c r="D19" s="1"/>
  <c r="J20"/>
  <c r="CY306" i="2"/>
  <c r="CY307"/>
  <c r="CY308"/>
  <c r="CY309"/>
  <c r="CY310"/>
  <c r="CY311"/>
  <c r="E11" i="8"/>
  <c r="CY363" i="2"/>
  <c r="J10" i="8"/>
  <c r="I10" s="1"/>
  <c r="CY364" i="2"/>
  <c r="CY365"/>
  <c r="CY387"/>
  <c r="CY388"/>
  <c r="CY389"/>
  <c r="CY166"/>
  <c r="CY167"/>
  <c r="CY168"/>
  <c r="CY169"/>
  <c r="CY170"/>
  <c r="CY191"/>
  <c r="CY192"/>
  <c r="CY193"/>
  <c r="CY194"/>
  <c r="CY244"/>
  <c r="CY245"/>
  <c r="CY246"/>
  <c r="CY247"/>
  <c r="CY248"/>
  <c r="CY269"/>
  <c r="CY270"/>
  <c r="CY271"/>
  <c r="CY272"/>
  <c r="CY205"/>
  <c r="CY206"/>
  <c r="CY207"/>
  <c r="CY152"/>
  <c r="CY153"/>
  <c r="CY154"/>
  <c r="CY208"/>
  <c r="CY209"/>
  <c r="CY210"/>
  <c r="CY211"/>
  <c r="CY232"/>
  <c r="CY233"/>
  <c r="CY155"/>
  <c r="CY10"/>
  <c r="CY11"/>
  <c r="AM35" i="8" s="1"/>
  <c r="AN35" s="1"/>
  <c r="CY32" i="2"/>
  <c r="CY33"/>
  <c r="CY34"/>
  <c r="CY35"/>
  <c r="CY36"/>
  <c r="CY37"/>
  <c r="CY38"/>
  <c r="U12" i="8"/>
  <c r="CM126" i="2"/>
  <c r="E26" i="8" s="1"/>
  <c r="D26" s="1"/>
  <c r="AD14"/>
  <c r="R6"/>
  <c r="CO165" i="2"/>
  <c r="J5" i="8" s="1"/>
  <c r="I5" s="1"/>
  <c r="E37"/>
  <c r="D37" s="1"/>
  <c r="U16"/>
  <c r="CM204" i="2"/>
  <c r="E28" i="8" s="1"/>
  <c r="D28" s="1"/>
  <c r="AD15"/>
  <c r="R14"/>
  <c r="CO243" i="2"/>
  <c r="J12" i="8" s="1"/>
  <c r="I12" s="1"/>
  <c r="E41"/>
  <c r="D41" s="1"/>
  <c r="AD9"/>
  <c r="AD10"/>
  <c r="O11"/>
  <c r="CK126" i="2"/>
  <c r="R15" i="8"/>
  <c r="CO126" i="2"/>
  <c r="J13" i="8" s="1"/>
  <c r="I13" s="1"/>
  <c r="CY126" i="2"/>
  <c r="U13" i="8"/>
  <c r="CM165" i="2"/>
  <c r="E24" i="8" s="1"/>
  <c r="D24" s="1"/>
  <c r="AD7"/>
  <c r="O16"/>
  <c r="CK204" i="2"/>
  <c r="E14" i="8" s="1"/>
  <c r="R16"/>
  <c r="CO204" i="2"/>
  <c r="J14" i="8" s="1"/>
  <c r="I14" s="1"/>
  <c r="U14"/>
  <c r="CM243" i="2"/>
  <c r="E21" i="8" s="1"/>
  <c r="D21" s="1"/>
  <c r="J27"/>
  <c r="AL27" s="1"/>
  <c r="AD6"/>
  <c r="AD11"/>
  <c r="AD16"/>
  <c r="C5" i="6"/>
  <c r="C6"/>
  <c r="CK165" i="2"/>
  <c r="E10" i="8" s="1"/>
  <c r="U9"/>
  <c r="CM48" i="2"/>
  <c r="E25" i="8" s="1"/>
  <c r="D25" s="1"/>
  <c r="R10"/>
  <c r="CO48" i="2"/>
  <c r="J6" i="8" s="1"/>
  <c r="I6" s="1"/>
  <c r="AD8"/>
  <c r="U11"/>
  <c r="CM87" i="2"/>
  <c r="E22" i="8" s="1"/>
  <c r="D22" s="1"/>
  <c r="R9"/>
  <c r="CO87" i="2"/>
  <c r="J4" i="8" s="1"/>
  <c r="I4" s="1"/>
  <c r="CY87" i="2"/>
  <c r="O7" i="8"/>
  <c r="CK9" i="2"/>
  <c r="E7" i="8" s="1"/>
  <c r="U7"/>
  <c r="CM9" i="2"/>
  <c r="E20" i="8" s="1"/>
  <c r="D20" s="1"/>
  <c r="CO9" i="2"/>
  <c r="J8" i="8" s="1"/>
  <c r="I8" s="1"/>
  <c r="CY9" i="2"/>
  <c r="O9" i="8"/>
  <c r="CK48" i="2"/>
  <c r="E9" i="8" s="1"/>
  <c r="AD12"/>
  <c r="O14"/>
  <c r="O13"/>
  <c r="AL9" l="1"/>
  <c r="AL8"/>
  <c r="AL11"/>
  <c r="AL13"/>
  <c r="D9"/>
  <c r="AL7"/>
  <c r="D11"/>
  <c r="D8"/>
  <c r="I19"/>
  <c r="E5"/>
  <c r="AH61" i="6"/>
  <c r="AH44"/>
  <c r="AH100"/>
  <c r="AH82"/>
  <c r="AH91"/>
  <c r="AB73"/>
  <c r="AB31"/>
  <c r="CY360" i="2"/>
  <c r="E38" i="8"/>
  <c r="D38" s="1"/>
  <c r="CY282" i="2"/>
  <c r="E42" i="8"/>
  <c r="D42" s="1"/>
  <c r="CY399" i="2"/>
  <c r="E33" i="8"/>
  <c r="D33" s="1"/>
  <c r="CY321" i="2"/>
  <c r="E34" i="8"/>
  <c r="D34" s="1"/>
  <c r="AH106" i="6"/>
  <c r="AH103"/>
  <c r="AB97"/>
  <c r="AB91"/>
  <c r="AB88"/>
  <c r="AB82"/>
  <c r="AH88"/>
  <c r="H17" s="1"/>
  <c r="AH85"/>
  <c r="AB106"/>
  <c r="AB100"/>
  <c r="AH97"/>
  <c r="H14" s="1"/>
  <c r="AH93"/>
  <c r="AB70"/>
  <c r="AB64"/>
  <c r="AH79"/>
  <c r="AH73"/>
  <c r="AH70"/>
  <c r="AH64"/>
  <c r="E16" i="3"/>
  <c r="R13" i="6"/>
  <c r="AE16"/>
  <c r="AG16" s="1"/>
  <c r="AH16" s="1"/>
  <c r="AA47"/>
  <c r="AB47" s="1"/>
  <c r="E13" i="3"/>
  <c r="N11" i="6"/>
  <c r="AE15"/>
  <c r="AG15" s="1"/>
  <c r="AH15" s="1"/>
  <c r="AA35"/>
  <c r="AB35" s="1"/>
  <c r="E21" i="3"/>
  <c r="N16" i="6"/>
  <c r="AE7"/>
  <c r="AG7" s="1"/>
  <c r="AH7" s="1"/>
  <c r="AA37"/>
  <c r="AB37" s="1"/>
  <c r="CY48" i="2"/>
  <c r="AM38" i="8" s="1"/>
  <c r="AN38" s="1"/>
  <c r="DA48" i="2"/>
  <c r="X7" i="8" s="1"/>
  <c r="X11"/>
  <c r="X14"/>
  <c r="X10"/>
  <c r="J23"/>
  <c r="AL25" s="1"/>
  <c r="X15"/>
  <c r="DA243" i="2"/>
  <c r="X12" i="8" s="1"/>
  <c r="E6"/>
  <c r="AL6" s="1"/>
  <c r="R7"/>
  <c r="R17" s="1"/>
  <c r="O22" s="1"/>
  <c r="E6" i="3"/>
  <c r="AE4" i="6"/>
  <c r="AG4" s="1"/>
  <c r="AA54"/>
  <c r="I19" i="3"/>
  <c r="AA6" i="6"/>
  <c r="AB11" s="1"/>
  <c r="AG8"/>
  <c r="AH8" s="1"/>
  <c r="AH58"/>
  <c r="CY204" i="2"/>
  <c r="E40" i="8"/>
  <c r="D40" s="1"/>
  <c r="AB34" i="6"/>
  <c r="CY149" i="2"/>
  <c r="E39" i="8"/>
  <c r="D39" s="1"/>
  <c r="E12"/>
  <c r="AL12" s="1"/>
  <c r="AH5" i="6"/>
  <c r="AB45"/>
  <c r="AE17"/>
  <c r="AG17" s="1"/>
  <c r="AH17" s="1"/>
  <c r="J28" i="8"/>
  <c r="DA204" i="2"/>
  <c r="X16" i="8" s="1"/>
  <c r="J21"/>
  <c r="DA165" i="2"/>
  <c r="X9" i="8" s="1"/>
  <c r="J22"/>
  <c r="AL21" s="1"/>
  <c r="DA126" i="2"/>
  <c r="X13" i="8" s="1"/>
  <c r="J26"/>
  <c r="AL26" s="1"/>
  <c r="DA87" i="2"/>
  <c r="X8" i="8" s="1"/>
  <c r="R6" i="6"/>
  <c r="R8"/>
  <c r="AH14"/>
  <c r="O10" i="8"/>
  <c r="O17" s="1"/>
  <c r="O20" s="1"/>
  <c r="AH27" i="6"/>
  <c r="AH37"/>
  <c r="O28" i="8"/>
  <c r="AD13"/>
  <c r="AD17" s="1"/>
  <c r="AB4" i="6"/>
  <c r="AH54"/>
  <c r="J18" i="8"/>
  <c r="AL18" s="1"/>
  <c r="DA9" i="2"/>
  <c r="X6" i="8" s="1"/>
  <c r="I27"/>
  <c r="AM27" s="1"/>
  <c r="I20"/>
  <c r="I25"/>
  <c r="I24"/>
  <c r="D13"/>
  <c r="AM13" s="1"/>
  <c r="D4"/>
  <c r="AM11" s="1"/>
  <c r="CY243" i="2"/>
  <c r="CY165"/>
  <c r="D10" i="8"/>
  <c r="D14"/>
  <c r="AG17"/>
  <c r="O30" s="1"/>
  <c r="U17"/>
  <c r="O21" s="1"/>
  <c r="E35"/>
  <c r="D35" s="1"/>
  <c r="E36"/>
  <c r="D36" s="1"/>
  <c r="E32"/>
  <c r="D32" s="1"/>
  <c r="D7"/>
  <c r="AM9" s="1"/>
  <c r="AL19" l="1"/>
  <c r="AL23"/>
  <c r="AL24"/>
  <c r="AM8"/>
  <c r="AL10"/>
  <c r="AM7"/>
  <c r="I21"/>
  <c r="AM20" s="1"/>
  <c r="AL20"/>
  <c r="I28"/>
  <c r="AM28" s="1"/>
  <c r="AL28"/>
  <c r="D6"/>
  <c r="AL5"/>
  <c r="I23"/>
  <c r="AL22"/>
  <c r="D5"/>
  <c r="AM4" s="1"/>
  <c r="AL4"/>
  <c r="I26"/>
  <c r="AM26" s="1"/>
  <c r="AB6" i="6"/>
  <c r="AH4"/>
  <c r="AH11"/>
  <c r="H7" s="1"/>
  <c r="AH21"/>
  <c r="AB41"/>
  <c r="H16"/>
  <c r="H15"/>
  <c r="I22" i="8"/>
  <c r="AM21" s="1"/>
  <c r="D12"/>
  <c r="AM12" s="1"/>
  <c r="AB54" i="6"/>
  <c r="AB61"/>
  <c r="H6" s="1"/>
  <c r="AB14"/>
  <c r="AB18"/>
  <c r="AH45"/>
  <c r="AH51"/>
  <c r="I18" i="8"/>
  <c r="AM18" s="1"/>
  <c r="X17"/>
  <c r="O25" s="1"/>
  <c r="AA17"/>
  <c r="O26" s="1"/>
  <c r="AM22" l="1"/>
  <c r="AM19"/>
  <c r="AM25"/>
  <c r="AM24"/>
  <c r="AM23"/>
  <c r="AM5"/>
  <c r="AM6"/>
  <c r="AM10"/>
  <c r="O27"/>
  <c r="C26" i="15"/>
  <c r="C24" s="1"/>
  <c r="C8"/>
  <c r="C6" s="1"/>
  <c r="AB21" i="6"/>
  <c r="H8" s="1"/>
  <c r="AH24"/>
  <c r="AH31"/>
  <c r="H5" s="1"/>
  <c r="C22" i="15"/>
  <c r="C4" l="1"/>
  <c r="AB79" i="6"/>
  <c r="H18" s="1"/>
  <c r="F6" i="19" s="1"/>
  <c r="F6" i="6" l="1"/>
  <c r="F8"/>
  <c r="F9"/>
  <c r="F5"/>
  <c r="F10"/>
  <c r="C10"/>
  <c r="F7"/>
  <c r="E9"/>
  <c r="E5"/>
  <c r="E6"/>
  <c r="E8"/>
  <c r="E10"/>
  <c r="E7"/>
  <c r="D10"/>
  <c r="D6"/>
  <c r="D8"/>
  <c r="G8" s="1"/>
  <c r="D9"/>
  <c r="D5"/>
  <c r="K7" i="3"/>
  <c r="AI34" i="6" s="1"/>
  <c r="AI44" s="1"/>
  <c r="AH34"/>
  <c r="AH41"/>
  <c r="H9" s="1"/>
  <c r="AB44"/>
  <c r="D7"/>
  <c r="G7" s="1"/>
  <c r="G10" l="1"/>
  <c r="G5"/>
  <c r="G9"/>
  <c r="G6"/>
  <c r="AB51" l="1"/>
  <c r="H10" s="1"/>
</calcChain>
</file>

<file path=xl/sharedStrings.xml><?xml version="1.0" encoding="utf-8"?>
<sst xmlns="http://schemas.openxmlformats.org/spreadsheetml/2006/main" count="28099" uniqueCount="489">
  <si>
    <t>Fudeda</t>
  </si>
  <si>
    <t>May 2012</t>
  </si>
  <si>
    <t>Run's</t>
  </si>
  <si>
    <t>Four's</t>
  </si>
  <si>
    <t>Six's</t>
  </si>
  <si>
    <t>Wicket's</t>
  </si>
  <si>
    <t>Catch's</t>
  </si>
  <si>
    <t>Runout's</t>
  </si>
  <si>
    <t>Total</t>
  </si>
  <si>
    <t>No</t>
  </si>
  <si>
    <t>Name</t>
  </si>
  <si>
    <t>Dhanal</t>
  </si>
  <si>
    <t>Navi Hadol</t>
  </si>
  <si>
    <t>Rampur</t>
  </si>
  <si>
    <t>Bhrampuri</t>
  </si>
  <si>
    <t>Khodamli</t>
  </si>
  <si>
    <t>Opposite Team Extras</t>
  </si>
  <si>
    <t>Grand Total</t>
  </si>
  <si>
    <t>Fudeda's Result</t>
  </si>
  <si>
    <t>Rampur's Result</t>
  </si>
  <si>
    <t>Bhrampuri's Result</t>
  </si>
  <si>
    <t>Khodamli's Result</t>
  </si>
  <si>
    <t>Dhanal's Result</t>
  </si>
  <si>
    <t>Navi Hadol's Result</t>
  </si>
  <si>
    <t>Bhalusana</t>
  </si>
  <si>
    <t>Chandap</t>
  </si>
  <si>
    <t>Mahor</t>
  </si>
  <si>
    <t>Dobhada</t>
  </si>
  <si>
    <t>Satlasana</t>
  </si>
  <si>
    <t>Bhalusana's Result</t>
  </si>
  <si>
    <t>Chandap's Result</t>
  </si>
  <si>
    <t>Mahor's Result</t>
  </si>
  <si>
    <t>Dobhada's Result</t>
  </si>
  <si>
    <t>Satlasana's Result</t>
  </si>
  <si>
    <t>2012 Time Table</t>
  </si>
  <si>
    <t>Date</t>
  </si>
  <si>
    <t>Team</t>
  </si>
  <si>
    <t>Result</t>
  </si>
  <si>
    <t>BHRAMPURI</t>
  </si>
  <si>
    <t>CHANDAP</t>
  </si>
  <si>
    <t>06-May Sun</t>
  </si>
  <si>
    <t>BHALUSANA</t>
  </si>
  <si>
    <t>DHANAL</t>
  </si>
  <si>
    <t>SATLASANA</t>
  </si>
  <si>
    <t>DOBHADA</t>
  </si>
  <si>
    <t>FUDEDA</t>
  </si>
  <si>
    <t>MAHOR</t>
  </si>
  <si>
    <t>07-May Mon</t>
  </si>
  <si>
    <t>RAMPUR</t>
  </si>
  <si>
    <t>KHODAMLI</t>
  </si>
  <si>
    <t>NAVI HADOL</t>
  </si>
  <si>
    <t>08-May Tue</t>
  </si>
  <si>
    <t>09-May Wed</t>
  </si>
  <si>
    <t>10-May Thu</t>
  </si>
  <si>
    <t>11-May Fri</t>
  </si>
  <si>
    <t>12-May Sat</t>
  </si>
  <si>
    <t>13-May Sun</t>
  </si>
  <si>
    <t>14-May Mon</t>
  </si>
  <si>
    <t>15-May Tue</t>
  </si>
  <si>
    <t>16-May Wed</t>
  </si>
  <si>
    <t>17-May Thu</t>
  </si>
  <si>
    <t>18-May Fri</t>
  </si>
  <si>
    <t>19-May Sat</t>
  </si>
  <si>
    <t xml:space="preserve">                   Semi Finals 19-May 2012</t>
  </si>
  <si>
    <t>Winner</t>
  </si>
  <si>
    <t>Man of the match</t>
  </si>
  <si>
    <t>Group</t>
  </si>
  <si>
    <t>Teams</t>
  </si>
  <si>
    <t>Runs</t>
  </si>
  <si>
    <t>Wickets</t>
  </si>
  <si>
    <t>Overs</t>
  </si>
  <si>
    <t>Group A 1</t>
  </si>
  <si>
    <t>v/s</t>
  </si>
  <si>
    <t>Group B 2</t>
  </si>
  <si>
    <t>Group A 2</t>
  </si>
  <si>
    <t>Group B 1</t>
  </si>
  <si>
    <t xml:space="preserve">                     Final 20-May 2012</t>
  </si>
  <si>
    <t>NO</t>
  </si>
  <si>
    <t>Player</t>
  </si>
  <si>
    <t>6's</t>
  </si>
  <si>
    <t>4's</t>
  </si>
  <si>
    <t>Gadhwada Cricket Club Ranking 2012</t>
  </si>
  <si>
    <t>Counter</t>
  </si>
  <si>
    <t>SCORE</t>
  </si>
  <si>
    <t>FOUR'S</t>
  </si>
  <si>
    <t>SIX'S</t>
  </si>
  <si>
    <t>Best Bowler</t>
  </si>
  <si>
    <t>TEAM</t>
  </si>
  <si>
    <t>Tot.</t>
  </si>
  <si>
    <t>Best Batsman</t>
  </si>
  <si>
    <t>Best Fielder</t>
  </si>
  <si>
    <t>Catches</t>
  </si>
  <si>
    <t>Man of the series</t>
  </si>
  <si>
    <t>Best Innings</t>
  </si>
  <si>
    <t>Against</t>
  </si>
  <si>
    <t>Batting</t>
  </si>
  <si>
    <t>Played</t>
  </si>
  <si>
    <t>Won</t>
  </si>
  <si>
    <t>Lost</t>
  </si>
  <si>
    <t>Tie</t>
  </si>
  <si>
    <t>Points</t>
  </si>
  <si>
    <t>Score</t>
  </si>
  <si>
    <t>DATE</t>
  </si>
  <si>
    <t>TEAM 1</t>
  </si>
  <si>
    <t>TEAM 2</t>
  </si>
  <si>
    <t>Time</t>
  </si>
  <si>
    <t>7.30 - 12.30</t>
  </si>
  <si>
    <t>1.30 - 5.30</t>
  </si>
  <si>
    <t>GROUP A - FIXTURES</t>
  </si>
  <si>
    <t>GROUP B - FIXTURES</t>
  </si>
  <si>
    <t>Purple Cap</t>
  </si>
  <si>
    <t>Orange Cap</t>
  </si>
  <si>
    <t>Green Cap</t>
  </si>
  <si>
    <t>-</t>
  </si>
  <si>
    <t>No.</t>
  </si>
  <si>
    <t>Highest Run's 2012</t>
  </si>
  <si>
    <t>Highest 6's 2012</t>
  </si>
  <si>
    <t>Highest 4's 2012</t>
  </si>
  <si>
    <t>Highest Wicket's 2012</t>
  </si>
  <si>
    <t>Highest Runout's 2012</t>
  </si>
  <si>
    <t>Highest Catch's 2012</t>
  </si>
  <si>
    <t>C+RO</t>
  </si>
  <si>
    <t>Green Cap (Best Fielder)</t>
  </si>
  <si>
    <t>WICKETS</t>
  </si>
  <si>
    <t>runs</t>
  </si>
  <si>
    <t>wick</t>
  </si>
  <si>
    <t>hattrick</t>
  </si>
  <si>
    <t>cat</t>
  </si>
  <si>
    <t>ro</t>
  </si>
  <si>
    <t>Stumping</t>
  </si>
  <si>
    <t>CATCH'S</t>
  </si>
  <si>
    <t>RUNOUT'S</t>
  </si>
  <si>
    <t>STUMPING'S</t>
  </si>
  <si>
    <t>STUMPING</t>
  </si>
  <si>
    <t>NRR</t>
  </si>
  <si>
    <t>Highest Stumping's 2012</t>
  </si>
  <si>
    <t>Team Wicket's (Bold+catch+RO+St)</t>
  </si>
  <si>
    <t>Wk</t>
  </si>
  <si>
    <t>2012 Cup Winners</t>
  </si>
  <si>
    <t>2012 Runners Up</t>
  </si>
  <si>
    <t>Best Wicketkeeper</t>
  </si>
  <si>
    <t>Tournament 2012</t>
  </si>
  <si>
    <t>Balls</t>
  </si>
  <si>
    <t>TOTAL</t>
  </si>
  <si>
    <t>Avg</t>
  </si>
  <si>
    <t>Wick</t>
  </si>
  <si>
    <t>Won By</t>
  </si>
  <si>
    <t>Total Highest Points</t>
  </si>
  <si>
    <t>Highest Points (Runs)</t>
  </si>
  <si>
    <t>Highest Points (Wickets)</t>
  </si>
  <si>
    <t>Highest Points (Catch's)</t>
  </si>
  <si>
    <t>Highest Points (Runout's)</t>
  </si>
  <si>
    <t>Highest Points (Stumping)</t>
  </si>
  <si>
    <t>Highest Points (Fielder)</t>
  </si>
  <si>
    <t>Wkts</t>
  </si>
  <si>
    <t>TOT</t>
  </si>
  <si>
    <t>Catch</t>
  </si>
  <si>
    <t>R.O.</t>
  </si>
  <si>
    <t>Stmp</t>
  </si>
  <si>
    <t>Fileder</t>
  </si>
  <si>
    <t>2d</t>
  </si>
  <si>
    <t>3d</t>
  </si>
  <si>
    <t>4d</t>
  </si>
  <si>
    <t>5d</t>
  </si>
  <si>
    <t>2i</t>
  </si>
  <si>
    <t>3i</t>
  </si>
  <si>
    <t>4i</t>
  </si>
  <si>
    <t>5i</t>
  </si>
  <si>
    <t>1d</t>
  </si>
  <si>
    <t>1i</t>
  </si>
  <si>
    <t>1d+2i</t>
  </si>
  <si>
    <t>1d+3i</t>
  </si>
  <si>
    <t>1d+4i</t>
  </si>
  <si>
    <t>2d+1i</t>
  </si>
  <si>
    <t>2d+2i</t>
  </si>
  <si>
    <t>2d+3i</t>
  </si>
  <si>
    <t>3d+1i</t>
  </si>
  <si>
    <t>3d+2i</t>
  </si>
  <si>
    <t>1c&amp;b+1</t>
  </si>
  <si>
    <t>1c&amp;b+2</t>
  </si>
  <si>
    <t>1c&amp;b+3</t>
  </si>
  <si>
    <t>1c&amp;b+4</t>
  </si>
  <si>
    <t>1c&amp;b+5</t>
  </si>
  <si>
    <t>1c&amp;b+6</t>
  </si>
  <si>
    <t>2c&amp;b+1</t>
  </si>
  <si>
    <t>2c&amp;b+2</t>
  </si>
  <si>
    <t>2c&amp;b+3</t>
  </si>
  <si>
    <t>2c&amp;b+4</t>
  </si>
  <si>
    <t>2c&amp;b+5</t>
  </si>
  <si>
    <t>2c&amp;b+6</t>
  </si>
  <si>
    <t>3c&amp;b+1</t>
  </si>
  <si>
    <t>3c&amp;b+2</t>
  </si>
  <si>
    <t>3c&amp;b+3</t>
  </si>
  <si>
    <t>3c&amp;b+4</t>
  </si>
  <si>
    <t>3c&amp;b+5</t>
  </si>
  <si>
    <t>3c&amp;b+6</t>
  </si>
  <si>
    <t>4c&amp;b+1</t>
  </si>
  <si>
    <t>4c&amp;b+2</t>
  </si>
  <si>
    <t>4c&amp;b+3</t>
  </si>
  <si>
    <t>4c&amp;b+4</t>
  </si>
  <si>
    <t>4c&amp;b+5</t>
  </si>
  <si>
    <t>4c&amp;b+6</t>
  </si>
  <si>
    <t>L</t>
  </si>
  <si>
    <t>W</t>
  </si>
  <si>
    <t>6 Wickets</t>
  </si>
  <si>
    <t>I am ruling out this possibility of individual highest runouts because in an indirect runout two players are involved and so a single player cant get credit for a runout because as a team it is one runout but for counting purpose we cant divide a single runout between two players otherwise it will become 2 runouts for a team. E.g. in case of a catch, both fielder and catcher get individual points but for an indirect runout two players get points for same runout so this possibility should be ignored and so dont refer this box of Highest runout's 2012.</t>
  </si>
  <si>
    <t>Runout's (team total and not individual total)</t>
  </si>
  <si>
    <t>1d+1i</t>
  </si>
  <si>
    <t>Not Out</t>
  </si>
  <si>
    <t>Byes</t>
  </si>
  <si>
    <t>Econ.</t>
  </si>
  <si>
    <t>TOP 5 BATSMAN</t>
  </si>
  <si>
    <t>TOP 5 BOWLERS</t>
  </si>
  <si>
    <t>Bat</t>
  </si>
  <si>
    <t>Wkt</t>
  </si>
  <si>
    <t>TOP 5 FIELDERS</t>
  </si>
  <si>
    <t>Fielder</t>
  </si>
  <si>
    <t>Runs Given</t>
  </si>
  <si>
    <t>TOP 5 WICKETKEEPERS</t>
  </si>
  <si>
    <t>Back to Home</t>
  </si>
  <si>
    <t>B</t>
  </si>
  <si>
    <t>A</t>
  </si>
  <si>
    <t>AUSTRALIA</t>
  </si>
  <si>
    <t>X</t>
  </si>
  <si>
    <t>V</t>
  </si>
  <si>
    <t>U</t>
  </si>
  <si>
    <t>T</t>
  </si>
  <si>
    <t>S</t>
  </si>
  <si>
    <t>R</t>
  </si>
  <si>
    <t>Q</t>
  </si>
  <si>
    <t>P</t>
  </si>
  <si>
    <t>O</t>
  </si>
  <si>
    <t>1c&amp;b</t>
  </si>
  <si>
    <t>N</t>
  </si>
  <si>
    <t>M</t>
  </si>
  <si>
    <t>Runout</t>
  </si>
  <si>
    <t>CATCH</t>
  </si>
  <si>
    <t>RUNS</t>
  </si>
  <si>
    <t>POINTS</t>
  </si>
  <si>
    <t>RUNOUT</t>
  </si>
  <si>
    <t>TEAM B</t>
  </si>
  <si>
    <t>PLAYER</t>
  </si>
  <si>
    <t>INDIA</t>
  </si>
  <si>
    <t>K</t>
  </si>
  <si>
    <t>J</t>
  </si>
  <si>
    <t>I</t>
  </si>
  <si>
    <t>H</t>
  </si>
  <si>
    <t>G</t>
  </si>
  <si>
    <t>F</t>
  </si>
  <si>
    <t>E</t>
  </si>
  <si>
    <t>D</t>
  </si>
  <si>
    <t>C</t>
  </si>
  <si>
    <t>RUNOUT's</t>
  </si>
  <si>
    <t>CATCH's</t>
  </si>
  <si>
    <t>TEAM A</t>
  </si>
  <si>
    <t>OR</t>
  </si>
  <si>
    <t>MAN OF THE MATCH</t>
  </si>
  <si>
    <t>11 Runs</t>
  </si>
  <si>
    <t>8 Runs</t>
  </si>
  <si>
    <t>7 Wickets</t>
  </si>
  <si>
    <t>8 Wickets</t>
  </si>
  <si>
    <t>Figures</t>
  </si>
  <si>
    <t>3c&amp;b</t>
  </si>
  <si>
    <t>2c&amp;b</t>
  </si>
  <si>
    <t>KALPESH RAVAL [R]</t>
  </si>
  <si>
    <t>KANU RAVAL [R]</t>
  </si>
  <si>
    <t>BHAVIK PANDYA [R]</t>
  </si>
  <si>
    <t>KETAN RAVAL [R]</t>
  </si>
  <si>
    <t>BHAVESH VYAS [R]</t>
  </si>
  <si>
    <t>MANISH PANDYA [R]</t>
  </si>
  <si>
    <t>JANAK VYAS [R]</t>
  </si>
  <si>
    <t>MITTUL PANDYA [R]</t>
  </si>
  <si>
    <t>KULDEEP K RAVAL [R]</t>
  </si>
  <si>
    <t>GAUTUM VYAS [R]</t>
  </si>
  <si>
    <t>UPENDRA RAVAL [F]</t>
  </si>
  <si>
    <t>HARDIK RAVAL [F]</t>
  </si>
  <si>
    <t>SANJAY RAVAL [F]</t>
  </si>
  <si>
    <t>MILAN RAVAL [F]</t>
  </si>
  <si>
    <t>NIKHIL RAVAL [F]</t>
  </si>
  <si>
    <t>PARAS RAVAL [F]</t>
  </si>
  <si>
    <t>VISHAL RAVAL [F]</t>
  </si>
  <si>
    <t>MANISH RAVAL [F]</t>
  </si>
  <si>
    <t>KUNAL MEHTA [F]</t>
  </si>
  <si>
    <t>ARJUN RAVAL [H]</t>
  </si>
  <si>
    <t>DHARMESH PANDYA [H]</t>
  </si>
  <si>
    <t>PRADEEP K RAVAL [H]</t>
  </si>
  <si>
    <t>GIRISH PANDYA [H]</t>
  </si>
  <si>
    <t>VIVEK RAVAL [H]</t>
  </si>
  <si>
    <t>DEEPAK RAVAL [H]</t>
  </si>
  <si>
    <t>JIGNESH RAVAL [H]</t>
  </si>
  <si>
    <t>PRADEEP B RAVAL [H]</t>
  </si>
  <si>
    <t>ROHIT DAVE [H]</t>
  </si>
  <si>
    <t>RAJESH RAVAL [H]</t>
  </si>
  <si>
    <t>SANJAY DAVE [H]</t>
  </si>
  <si>
    <t>PARESH DAVE [H]</t>
  </si>
  <si>
    <t>DHARMIK RAVAL [H]</t>
  </si>
  <si>
    <t>JAGDISH DAVE [H]</t>
  </si>
  <si>
    <t>SUNIL PANDYA [H]</t>
  </si>
  <si>
    <t>NIRAV RAVAL [K]</t>
  </si>
  <si>
    <t>PARTH RAVAL [K]</t>
  </si>
  <si>
    <t>ROHAN RAVAL [K]</t>
  </si>
  <si>
    <t>MEHUL RAVAL [K]</t>
  </si>
  <si>
    <t>URVESH RAVAL [K]</t>
  </si>
  <si>
    <t>JAYESH RAVAL [K]</t>
  </si>
  <si>
    <t>SATISH RAVAL [K]</t>
  </si>
  <si>
    <t>ALPESH RAVAL [K]</t>
  </si>
  <si>
    <t>YASH RAVAL [K]</t>
  </si>
  <si>
    <t>DILIP UPADHYAY [U]</t>
  </si>
  <si>
    <t>KAMLESH RAVAL [U]</t>
  </si>
  <si>
    <t>VIMAL UPADHYAY [U]</t>
  </si>
  <si>
    <t>AJAY RAVAL [U]</t>
  </si>
  <si>
    <t>RUPESH UPADHYAY [U]</t>
  </si>
  <si>
    <t>AMIT [U]</t>
  </si>
  <si>
    <t>MUKESH RAVAL [N]</t>
  </si>
  <si>
    <t>RAHUL RAVAL [N]</t>
  </si>
  <si>
    <t>NILESH RAVAL [N]</t>
  </si>
  <si>
    <t>MAHENDRA RAVAL [N]</t>
  </si>
  <si>
    <t>KAMLESH RAVAL [N]</t>
  </si>
  <si>
    <t>SAMIR PANDYA [N]</t>
  </si>
  <si>
    <t>KANU PANDYA [N]</t>
  </si>
  <si>
    <t>NIMESH PANDYA [N]</t>
  </si>
  <si>
    <t>RASHMIKANT PANDYA [N]</t>
  </si>
  <si>
    <t>HIMANSHU PANDYA [N]</t>
  </si>
  <si>
    <t>KETAN PANDYA [N]</t>
  </si>
  <si>
    <t>CHETAN RAVAL [C]</t>
  </si>
  <si>
    <t>SAMEER RAVAL [C]</t>
  </si>
  <si>
    <t>JANAK RAVAL [C]</t>
  </si>
  <si>
    <t>SUNNY RAVAL [C]</t>
  </si>
  <si>
    <t>PAWAN RAVAL [C]</t>
  </si>
  <si>
    <t>KETAN RAVAL [C]</t>
  </si>
  <si>
    <t>JIGAR RAVAL [C]</t>
  </si>
  <si>
    <t>BHAVESH DAVE [C]</t>
  </si>
  <si>
    <t>GAUTAM DAVE [C]</t>
  </si>
  <si>
    <t>DHRUMIT DAVE [C]</t>
  </si>
  <si>
    <t>VIJAY DAVE [C]</t>
  </si>
  <si>
    <t>BHARGAV RAVAL [M]</t>
  </si>
  <si>
    <t>NIKHIL PANDYA [M]</t>
  </si>
  <si>
    <t>KIRAN PANDYA [M]</t>
  </si>
  <si>
    <t>PRASHANT RAVAL [M]</t>
  </si>
  <si>
    <t>PANKAJ PANDYA [M]</t>
  </si>
  <si>
    <t>VIRENDRA RAVAL [M]</t>
  </si>
  <si>
    <t>NARESH PANDYA [M]</t>
  </si>
  <si>
    <t>SAGAR RAVAL [D]</t>
  </si>
  <si>
    <t>MUKESH DAVE [D]</t>
  </si>
  <si>
    <t>HIMALAYA PANDYA [D]</t>
  </si>
  <si>
    <t>AMIT DAVE [D]</t>
  </si>
  <si>
    <t>RAKESH DAVE [D]</t>
  </si>
  <si>
    <t>ROHIT RAVAL [D]</t>
  </si>
  <si>
    <t>JANAK DAVE [D]</t>
  </si>
  <si>
    <t>DINESH RAVAL [D]</t>
  </si>
  <si>
    <t>RAHUL JOSHI [D]</t>
  </si>
  <si>
    <t>MANISH DAVE [D]</t>
  </si>
  <si>
    <t>HEMAL RAVAL [D]</t>
  </si>
  <si>
    <t>VIKAS MEHTA [S]</t>
  </si>
  <si>
    <t>KEYUR RAVAL [S]</t>
  </si>
  <si>
    <t>JIGAR PANDYA [S]</t>
  </si>
  <si>
    <t>SHASHIKANT RAVAL [S]</t>
  </si>
  <si>
    <t>PRASHANT MEHTA [S]</t>
  </si>
  <si>
    <t>MITESH PANDYA [S]</t>
  </si>
  <si>
    <t>CHIRAG RAVAL [S]</t>
  </si>
  <si>
    <t>BHAVESH RAVAL [S]</t>
  </si>
  <si>
    <t>HIMANSHU JOSHI [S]</t>
  </si>
  <si>
    <t>TIRTH RAVAL [S]</t>
  </si>
  <si>
    <t>KISHEN J MEHTA [S]</t>
  </si>
  <si>
    <t>MANOJ RAVAL [S]</t>
  </si>
  <si>
    <t>DHAVAL JOSHI [B]</t>
  </si>
  <si>
    <t>RONAK JOSHI [B]</t>
  </si>
  <si>
    <t>KARAN JOSHI [B]</t>
  </si>
  <si>
    <t>KETAN JOSHI [B]</t>
  </si>
  <si>
    <t>TUSHAR JOSHI [B]</t>
  </si>
  <si>
    <t>VISHAL JOSHI [B]</t>
  </si>
  <si>
    <t>NIRAV JOSHI [B]</t>
  </si>
  <si>
    <t>VEDANT JOSHI [B]</t>
  </si>
  <si>
    <t>SAGAR JOSHI [B]</t>
  </si>
  <si>
    <t>KAWAN RAVAL [N]</t>
  </si>
  <si>
    <t>9 Wickets</t>
  </si>
  <si>
    <t>10 Runs</t>
  </si>
  <si>
    <t>4-2-3-4</t>
  </si>
  <si>
    <t>MANISH MEHTA [F]</t>
  </si>
  <si>
    <t>JIGAR PANDYA [N]</t>
  </si>
  <si>
    <t>NEW PLAYER [N]</t>
  </si>
  <si>
    <t>PERFORMANCE REPORT MAY 2012</t>
  </si>
  <si>
    <t>DIPESH RAVAL [U]</t>
  </si>
  <si>
    <t>SANJAY JOSHI [U]</t>
  </si>
  <si>
    <t>HITESH RAVAL [U]</t>
  </si>
  <si>
    <t>MAHESH JOSHI [U]</t>
  </si>
  <si>
    <t>NIRMAL JOSHI [U]</t>
  </si>
  <si>
    <t>JANAK RAVAL [K]</t>
  </si>
  <si>
    <t>JIGNESH J RAVAL [K]</t>
  </si>
  <si>
    <t>DHAVAL RAVAL [K]</t>
  </si>
  <si>
    <t>5 Wickets</t>
  </si>
  <si>
    <t>BANDISH PANDYA [M]</t>
  </si>
  <si>
    <t>BHOPIN PANDYA [M]</t>
  </si>
  <si>
    <t>ANKIT PANDYA [M]</t>
  </si>
  <si>
    <t>NITIN PANDYA [M]</t>
  </si>
  <si>
    <t>1i+1d</t>
  </si>
  <si>
    <t>Bowling 2</t>
  </si>
  <si>
    <t>Bowling 1</t>
  </si>
  <si>
    <t>1.5-0-10-3</t>
  </si>
  <si>
    <t>DHIREN RAVAL [D]</t>
  </si>
  <si>
    <t>2 Runs</t>
  </si>
  <si>
    <t>JIGAR VYAS [R]</t>
  </si>
  <si>
    <t>PRAKASH JOSHI</t>
  </si>
  <si>
    <t>31 Runs</t>
  </si>
  <si>
    <t>Bowling 3</t>
  </si>
  <si>
    <t>MAHESH JOSHI</t>
  </si>
  <si>
    <t>4-0-10-5</t>
  </si>
  <si>
    <t>YASH PANDYA [N]</t>
  </si>
  <si>
    <t>SUNNY MEHTA [S]</t>
  </si>
  <si>
    <t>34 Runs</t>
  </si>
  <si>
    <t>YASH MEHTA</t>
  </si>
  <si>
    <t>TEJAS RAVAL</t>
  </si>
  <si>
    <t>Bowling 4</t>
  </si>
  <si>
    <t>UPENDRA RAVAL[F]</t>
  </si>
  <si>
    <t>3.4-0-17-6</t>
  </si>
  <si>
    <t>90 Runs</t>
  </si>
  <si>
    <t>NEEL RAVAL [U]</t>
  </si>
  <si>
    <t>NIKUNJ JOSHI [U]</t>
  </si>
  <si>
    <t>PAWAN DAVE [H]</t>
  </si>
  <si>
    <t>HITEN RAVAL [H]</t>
  </si>
  <si>
    <t>AAKASH JOSHI [B]</t>
  </si>
  <si>
    <t>MAULIK RAVAL [M]</t>
  </si>
  <si>
    <t>33 Runs</t>
  </si>
  <si>
    <t>SATISH RAVAL [H]</t>
  </si>
  <si>
    <t>RAKESH PANDYA [H]</t>
  </si>
  <si>
    <t>Work In Progress</t>
  </si>
  <si>
    <t>81 Runs</t>
  </si>
  <si>
    <t>Lbw</t>
  </si>
  <si>
    <t>DHIRAJ PANDYA [N]</t>
  </si>
  <si>
    <t>Man of The Series</t>
  </si>
  <si>
    <t>Tot. Points</t>
  </si>
  <si>
    <t>3 Runs</t>
  </si>
  <si>
    <t>Bold</t>
  </si>
  <si>
    <t>DUSHYANT JOSHI [B]</t>
  </si>
  <si>
    <t>BHOPIN DAVE [D]</t>
  </si>
  <si>
    <t>AMRISH RAVAL</t>
  </si>
  <si>
    <t>PINAKIN DAVE</t>
  </si>
  <si>
    <t>JESAL UPADHYAY [U]</t>
  </si>
  <si>
    <t>MAHARSHI UPADHYAY [U]</t>
  </si>
  <si>
    <t>16 Runs</t>
  </si>
  <si>
    <t>PAWAN JOSHI [B]</t>
  </si>
  <si>
    <t>23 Runs</t>
  </si>
  <si>
    <t>JAYPRAKASH [K]</t>
  </si>
  <si>
    <t>AMIT N RAVAL [C]</t>
  </si>
  <si>
    <t>AAKASH RAVAL [C]</t>
  </si>
  <si>
    <t>MITESH RAVAL [C]</t>
  </si>
  <si>
    <t>AMAAN RAVAL [C]</t>
  </si>
  <si>
    <t>SANJAY RAVAL [C]</t>
  </si>
  <si>
    <t>JIGAR PANDYA [M]</t>
  </si>
  <si>
    <t>68 Runs</t>
  </si>
  <si>
    <t>19S</t>
  </si>
  <si>
    <t>21F</t>
  </si>
  <si>
    <t>3 Wickets</t>
  </si>
  <si>
    <t>21-May Mon</t>
  </si>
  <si>
    <t>SEMI FINALS</t>
  </si>
  <si>
    <t>FINAL</t>
  </si>
  <si>
    <t>ARJUN RAVAL [44R,2W]</t>
  </si>
  <si>
    <t>PARTH RAVAL [50R,2C]</t>
  </si>
  <si>
    <t>ARJUN RAVAL [18R,4W,1C]</t>
  </si>
  <si>
    <t>SANJAY RAVAL [24R,3W]</t>
  </si>
  <si>
    <t>KALPESH RAVAL [46R,1C,1ST]</t>
  </si>
  <si>
    <t>MAHESH JOSHI [5W]</t>
  </si>
  <si>
    <t>UPENDRA RAVAL [14R,6W]</t>
  </si>
  <si>
    <t>DILIP UPADHYAY [29R,3W]</t>
  </si>
  <si>
    <t>PAWAN DAVE [50R,2W]</t>
  </si>
  <si>
    <t>KALPESH RAVAL [52R,2C]</t>
  </si>
  <si>
    <t>MANISH RAVAL [6R,5W,1C]</t>
  </si>
  <si>
    <t>MAHESH JOSHI [6R,4W]</t>
  </si>
  <si>
    <t>UPENDRA RAVAL [21R,2W]</t>
  </si>
  <si>
    <t>UPENDRA RAVAL [65R,2W,1RO]</t>
  </si>
  <si>
    <t>VIMAL UPADHYAY [51R,2W1RO]</t>
  </si>
  <si>
    <t>KARAN JOSHI [60R,1RO]</t>
  </si>
  <si>
    <t>CHIRAG RAVAL [8R,4W]</t>
  </si>
  <si>
    <t>BHARGAV RAVAL [49R,1W,1C,1ST]</t>
  </si>
  <si>
    <t>HIMALAYA PANDYA [52R,2W,1C]</t>
  </si>
  <si>
    <t>SAGAR RAVAL [48R,2W,1C,1RO]</t>
  </si>
  <si>
    <t>KEYUR RAVAL [5R,4W]</t>
  </si>
  <si>
    <t>BHARGAV RAVAL [55R]</t>
  </si>
  <si>
    <t>KARAN JOSHI [26R,3W,1C,1RO]</t>
  </si>
  <si>
    <t>VIKAS MEHTA [90R]</t>
  </si>
  <si>
    <t>VIRENDRA RAVAL [5W,1C]</t>
  </si>
  <si>
    <t>KEYUR RAVAL [72R,4W]</t>
  </si>
  <si>
    <t>BHARGAV RAVAL [82R,2W,1RO]</t>
  </si>
  <si>
    <t>4 Wickets</t>
  </si>
  <si>
    <t>UPENDRA RAVAL [16R,3W]</t>
  </si>
  <si>
    <t>Category</t>
  </si>
  <si>
    <t>ALL ROUNDER</t>
  </si>
  <si>
    <t>BATSMAN</t>
  </si>
  <si>
    <t>BOWLER</t>
  </si>
</sst>
</file>

<file path=xl/styles.xml><?xml version="1.0" encoding="utf-8"?>
<styleSheet xmlns="http://schemas.openxmlformats.org/spreadsheetml/2006/main">
  <numFmts count="5">
    <numFmt numFmtId="43" formatCode="_(* #,##0.00_);_(* \(#,##0.00\);_(* &quot;-&quot;??_);_(@_)"/>
    <numFmt numFmtId="164" formatCode="h:mm;@"/>
    <numFmt numFmtId="165" formatCode="0.0"/>
    <numFmt numFmtId="166" formatCode="0.000"/>
    <numFmt numFmtId="167" formatCode="_(* #,##0_);_(* \(#,##0\);_(* &quot;-&quot;??_);_(@_)"/>
  </numFmts>
  <fonts count="53">
    <font>
      <sz val="11"/>
      <color theme="1"/>
      <name val="Calibri"/>
      <family val="2"/>
      <scheme val="minor"/>
    </font>
    <font>
      <sz val="22"/>
      <color theme="1"/>
      <name val="Calibri"/>
      <family val="2"/>
      <scheme val="minor"/>
    </font>
    <font>
      <sz val="11"/>
      <color theme="1"/>
      <name val="Cambria"/>
      <family val="1"/>
      <scheme val="major"/>
    </font>
    <font>
      <b/>
      <sz val="10"/>
      <name val="Cambria"/>
      <family val="1"/>
      <scheme val="major"/>
    </font>
    <font>
      <b/>
      <sz val="10"/>
      <color theme="0"/>
      <name val="Cambria"/>
      <family val="1"/>
      <scheme val="major"/>
    </font>
    <font>
      <b/>
      <sz val="10"/>
      <color theme="1"/>
      <name val="Cambria"/>
      <family val="1"/>
      <scheme val="major"/>
    </font>
    <font>
      <b/>
      <sz val="12"/>
      <color theme="1"/>
      <name val="Cambria"/>
      <family val="1"/>
      <scheme val="major"/>
    </font>
    <font>
      <b/>
      <sz val="11"/>
      <color theme="1"/>
      <name val="Cambria"/>
      <family val="1"/>
      <scheme val="major"/>
    </font>
    <font>
      <b/>
      <sz val="14"/>
      <color theme="1"/>
      <name val="Cambria"/>
      <family val="1"/>
      <scheme val="major"/>
    </font>
    <font>
      <sz val="20"/>
      <color theme="1"/>
      <name val="Cambria"/>
      <family val="1"/>
      <scheme val="major"/>
    </font>
    <font>
      <b/>
      <sz val="11"/>
      <name val="Cambria"/>
      <family val="1"/>
      <scheme val="major"/>
    </font>
    <font>
      <sz val="11"/>
      <name val="Cambria"/>
      <family val="1"/>
      <scheme val="major"/>
    </font>
    <font>
      <b/>
      <sz val="11"/>
      <color theme="0"/>
      <name val="Cambria"/>
      <family val="1"/>
      <scheme val="major"/>
    </font>
    <font>
      <b/>
      <sz val="16"/>
      <color theme="1"/>
      <name val="Cambria"/>
      <family val="1"/>
      <scheme val="major"/>
    </font>
    <font>
      <b/>
      <sz val="20"/>
      <color theme="1" tint="4.9989318521683403E-2"/>
      <name val="Cambria"/>
      <family val="1"/>
      <scheme val="major"/>
    </font>
    <font>
      <b/>
      <sz val="18"/>
      <color theme="1"/>
      <name val="Cambria"/>
      <family val="1"/>
      <scheme val="major"/>
    </font>
    <font>
      <b/>
      <sz val="20"/>
      <color theme="0"/>
      <name val="Cambria"/>
      <family val="1"/>
      <scheme val="major"/>
    </font>
    <font>
      <b/>
      <sz val="20"/>
      <name val="Cambria"/>
      <family val="1"/>
      <scheme val="major"/>
    </font>
    <font>
      <b/>
      <sz val="20"/>
      <color theme="1"/>
      <name val="Cambria"/>
      <family val="1"/>
      <scheme val="major"/>
    </font>
    <font>
      <sz val="11"/>
      <color theme="0"/>
      <name val="Cambria"/>
      <family val="1"/>
      <scheme val="major"/>
    </font>
    <font>
      <b/>
      <sz val="12"/>
      <name val="Cambria"/>
      <family val="1"/>
      <scheme val="major"/>
    </font>
    <font>
      <b/>
      <sz val="14"/>
      <name val="Cambria"/>
      <family val="1"/>
      <scheme val="major"/>
    </font>
    <font>
      <b/>
      <sz val="11"/>
      <color theme="5"/>
      <name val="Cambria"/>
      <family val="1"/>
      <scheme val="major"/>
    </font>
    <font>
      <b/>
      <sz val="11"/>
      <color theme="1" tint="4.9989318521683403E-2"/>
      <name val="Cambria"/>
      <family val="1"/>
      <scheme val="major"/>
    </font>
    <font>
      <b/>
      <sz val="11"/>
      <color rgb="FF6AA24E"/>
      <name val="Cambria"/>
      <family val="1"/>
      <scheme val="major"/>
    </font>
    <font>
      <b/>
      <sz val="12"/>
      <color theme="0"/>
      <name val="Cambria"/>
      <family val="1"/>
      <scheme val="major"/>
    </font>
    <font>
      <b/>
      <sz val="14"/>
      <color theme="0"/>
      <name val="Cambria"/>
      <family val="1"/>
      <scheme val="major"/>
    </font>
    <font>
      <b/>
      <sz val="12"/>
      <color theme="9" tint="-0.249977111117893"/>
      <name val="Cambria"/>
      <family val="1"/>
      <scheme val="major"/>
    </font>
    <font>
      <b/>
      <sz val="12"/>
      <color rgb="FF7030A0"/>
      <name val="Cambria"/>
      <family val="1"/>
      <scheme val="major"/>
    </font>
    <font>
      <b/>
      <sz val="14"/>
      <color theme="9" tint="-0.249977111117893"/>
      <name val="Cambria"/>
      <family val="1"/>
      <scheme val="major"/>
    </font>
    <font>
      <b/>
      <sz val="14"/>
      <color rgb="FF7030A0"/>
      <name val="Cambria"/>
      <family val="1"/>
      <scheme val="major"/>
    </font>
    <font>
      <b/>
      <sz val="12"/>
      <color theme="6" tint="-0.499984740745262"/>
      <name val="Cambria"/>
      <family val="1"/>
      <scheme val="major"/>
    </font>
    <font>
      <b/>
      <sz val="14"/>
      <color theme="6" tint="-0.499984740745262"/>
      <name val="Cambria"/>
      <family val="1"/>
      <scheme val="major"/>
    </font>
    <font>
      <sz val="16"/>
      <color theme="1"/>
      <name val="Cambria"/>
      <family val="1"/>
      <scheme val="major"/>
    </font>
    <font>
      <u/>
      <sz val="11"/>
      <color theme="10"/>
      <name val="Calibri"/>
      <family val="2"/>
    </font>
    <font>
      <sz val="16"/>
      <color theme="10"/>
      <name val="Calibri"/>
      <family val="2"/>
    </font>
    <font>
      <u/>
      <sz val="10"/>
      <color theme="10"/>
      <name val="Calibri"/>
      <family val="2"/>
    </font>
    <font>
      <sz val="10"/>
      <color theme="1"/>
      <name val="Cambria"/>
      <family val="1"/>
      <scheme val="major"/>
    </font>
    <font>
      <sz val="10"/>
      <color theme="1"/>
      <name val="Calibri"/>
      <family val="2"/>
      <scheme val="minor"/>
    </font>
    <font>
      <sz val="10"/>
      <name val="Cambria"/>
      <family val="1"/>
      <scheme val="major"/>
    </font>
    <font>
      <sz val="11"/>
      <name val="Calibri"/>
      <family val="2"/>
      <scheme val="minor"/>
    </font>
    <font>
      <u/>
      <sz val="11"/>
      <color theme="10"/>
      <name val="Cambria"/>
      <family val="1"/>
      <scheme val="major"/>
    </font>
    <font>
      <sz val="11"/>
      <color theme="1"/>
      <name val="Calibri"/>
      <family val="2"/>
      <scheme val="minor"/>
    </font>
    <font>
      <b/>
      <sz val="11"/>
      <color rgb="FFFF0000"/>
      <name val="Cambria"/>
      <family val="1"/>
      <scheme val="major"/>
    </font>
    <font>
      <b/>
      <sz val="48"/>
      <color theme="1"/>
      <name val="Calibri"/>
      <family val="2"/>
      <scheme val="minor"/>
    </font>
    <font>
      <b/>
      <sz val="11"/>
      <color rgb="FFFCF8A0"/>
      <name val="Cambria"/>
      <family val="1"/>
      <scheme val="major"/>
    </font>
    <font>
      <b/>
      <sz val="11"/>
      <color rgb="FFC0504D"/>
      <name val="Cambria"/>
      <family val="1"/>
      <scheme val="major"/>
    </font>
    <font>
      <b/>
      <sz val="11"/>
      <color rgb="FFA807E9"/>
      <name val="Cambria"/>
      <family val="1"/>
      <scheme val="major"/>
    </font>
    <font>
      <b/>
      <sz val="11"/>
      <color rgb="FF4F81BD"/>
      <name val="Cambria"/>
      <family val="1"/>
      <scheme val="major"/>
    </font>
    <font>
      <b/>
      <sz val="11"/>
      <color rgb="FFF79646"/>
      <name val="Cambria"/>
      <family val="1"/>
      <scheme val="major"/>
    </font>
    <font>
      <b/>
      <sz val="11"/>
      <color rgb="FFF8A6FC"/>
      <name val="Cambria"/>
      <family val="1"/>
      <scheme val="major"/>
    </font>
    <font>
      <b/>
      <sz val="11"/>
      <color rgb="FF9CBA06"/>
      <name val="Cambria"/>
      <family val="1"/>
      <scheme val="major"/>
    </font>
    <font>
      <u/>
      <sz val="11"/>
      <color theme="0"/>
      <name val="Calibri"/>
      <family val="2"/>
    </font>
  </fonts>
  <fills count="26">
    <fill>
      <patternFill patternType="none"/>
    </fill>
    <fill>
      <patternFill patternType="gray125"/>
    </fill>
    <fill>
      <patternFill patternType="solid">
        <fgColor theme="7" tint="0.79998168889431442"/>
        <bgColor indexed="64"/>
      </patternFill>
    </fill>
    <fill>
      <patternFill patternType="solid">
        <fgColor rgb="FFFCF8A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CBA06"/>
        <bgColor indexed="64"/>
      </patternFill>
    </fill>
    <fill>
      <patternFill patternType="solid">
        <fgColor rgb="FF07CCDB"/>
        <bgColor indexed="64"/>
      </patternFill>
    </fill>
    <fill>
      <patternFill patternType="solid">
        <fgColor rgb="FFC0504D"/>
        <bgColor indexed="64"/>
      </patternFill>
    </fill>
    <fill>
      <patternFill patternType="solid">
        <fgColor rgb="FF4F81BD"/>
        <bgColor indexed="64"/>
      </patternFill>
    </fill>
    <fill>
      <patternFill patternType="solid">
        <fgColor theme="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79646"/>
        <bgColor indexed="64"/>
      </patternFill>
    </fill>
    <fill>
      <patternFill patternType="solid">
        <fgColor rgb="FF184156"/>
        <bgColor indexed="64"/>
      </patternFill>
    </fill>
    <fill>
      <patternFill patternType="solid">
        <fgColor rgb="FF6AA24E"/>
        <bgColor indexed="64"/>
      </patternFill>
    </fill>
    <fill>
      <patternFill patternType="solid">
        <fgColor rgb="FFF8A6FC"/>
        <bgColor indexed="64"/>
      </patternFill>
    </fill>
    <fill>
      <patternFill patternType="solid">
        <fgColor rgb="FFA807E9"/>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6" tint="0.79998168889431442"/>
        <bgColor indexed="64"/>
      </patternFill>
    </fill>
  </fills>
  <borders count="8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3">
    <xf numFmtId="0" fontId="0" fillId="0" borderId="0"/>
    <xf numFmtId="0" fontId="34" fillId="0" borderId="0" applyNumberFormat="0" applyFill="0" applyBorder="0" applyAlignment="0" applyProtection="0">
      <alignment vertical="top"/>
      <protection locked="0"/>
    </xf>
    <xf numFmtId="43" fontId="42" fillId="0" borderId="0" applyFont="0" applyFill="0" applyBorder="0" applyAlignment="0" applyProtection="0"/>
  </cellStyleXfs>
  <cellXfs count="1298">
    <xf numFmtId="0" fontId="0" fillId="0" borderId="0" xfId="0"/>
    <xf numFmtId="0" fontId="0" fillId="0" borderId="0" xfId="0" applyProtection="1">
      <protection locked="0"/>
    </xf>
    <xf numFmtId="0" fontId="1" fillId="0" borderId="0" xfId="0" applyFont="1" applyProtection="1">
      <protection locked="0"/>
    </xf>
    <xf numFmtId="0" fontId="3" fillId="13" borderId="19" xfId="0" applyFont="1" applyFill="1" applyBorder="1" applyAlignment="1" applyProtection="1">
      <alignment horizontal="center" vertical="center"/>
      <protection hidden="1"/>
    </xf>
    <xf numFmtId="0" fontId="4" fillId="14" borderId="28" xfId="0" applyFont="1" applyFill="1" applyBorder="1" applyAlignment="1" applyProtection="1">
      <alignment horizontal="center" vertical="center"/>
      <protection hidden="1"/>
    </xf>
    <xf numFmtId="0" fontId="4" fillId="14" borderId="29" xfId="0" applyFont="1" applyFill="1" applyBorder="1" applyAlignment="1" applyProtection="1">
      <alignment horizontal="center" vertical="center"/>
      <protection hidden="1"/>
    </xf>
    <xf numFmtId="0" fontId="3" fillId="16" borderId="28" xfId="0" applyFont="1" applyFill="1" applyBorder="1" applyAlignment="1" applyProtection="1">
      <alignment horizontal="center" vertical="center"/>
      <protection hidden="1"/>
    </xf>
    <xf numFmtId="0" fontId="3" fillId="16" borderId="29" xfId="0" applyFont="1" applyFill="1" applyBorder="1" applyAlignment="1" applyProtection="1">
      <alignment horizontal="center" vertical="center"/>
      <protection hidden="1"/>
    </xf>
    <xf numFmtId="0" fontId="4" fillId="17" borderId="64" xfId="0" applyFont="1" applyFill="1" applyBorder="1" applyAlignment="1" applyProtection="1">
      <alignment horizontal="center" vertical="center"/>
      <protection hidden="1"/>
    </xf>
    <xf numFmtId="0" fontId="2" fillId="0" borderId="0" xfId="0" applyFont="1" applyAlignment="1" applyProtection="1">
      <alignment horizontal="center"/>
      <protection hidden="1"/>
    </xf>
    <xf numFmtId="0" fontId="2" fillId="0" borderId="0" xfId="0" applyFont="1"/>
    <xf numFmtId="0" fontId="3" fillId="6" borderId="28" xfId="0" applyFont="1" applyFill="1" applyBorder="1" applyAlignment="1" applyProtection="1">
      <alignment horizontal="center" vertical="center"/>
      <protection hidden="1"/>
    </xf>
    <xf numFmtId="0" fontId="3" fillId="6" borderId="29" xfId="0" applyFont="1" applyFill="1" applyBorder="1" applyAlignment="1" applyProtection="1">
      <alignment horizontal="center" vertical="center"/>
      <protection hidden="1"/>
    </xf>
    <xf numFmtId="0" fontId="3" fillId="3" borderId="28" xfId="0" applyFont="1" applyFill="1" applyBorder="1" applyAlignment="1" applyProtection="1">
      <alignment horizontal="center" vertical="center"/>
      <protection hidden="1"/>
    </xf>
    <xf numFmtId="0" fontId="3" fillId="3" borderId="29" xfId="0" applyFont="1" applyFill="1" applyBorder="1" applyAlignment="1" applyProtection="1">
      <alignment horizontal="center" vertical="center"/>
      <protection hidden="1"/>
    </xf>
    <xf numFmtId="0" fontId="4" fillId="10" borderId="28" xfId="0" applyFont="1" applyFill="1" applyBorder="1" applyAlignment="1" applyProtection="1">
      <alignment horizontal="center" vertical="center"/>
      <protection hidden="1"/>
    </xf>
    <xf numFmtId="0" fontId="4" fillId="10" borderId="29" xfId="0" applyFont="1" applyFill="1" applyBorder="1" applyAlignment="1" applyProtection="1">
      <alignment horizontal="center" vertical="center"/>
      <protection hidden="1"/>
    </xf>
    <xf numFmtId="0" fontId="3" fillId="7" borderId="28" xfId="0" applyFont="1" applyFill="1" applyBorder="1" applyAlignment="1" applyProtection="1">
      <alignment horizontal="center" vertical="center"/>
      <protection hidden="1"/>
    </xf>
    <xf numFmtId="0" fontId="3" fillId="7" borderId="29" xfId="0" applyFont="1" applyFill="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7" fillId="2" borderId="38"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25" xfId="0" applyFont="1" applyBorder="1" applyAlignment="1" applyProtection="1">
      <alignment horizontal="center" vertical="center"/>
      <protection hidden="1"/>
    </xf>
    <xf numFmtId="0" fontId="3" fillId="3" borderId="30" xfId="0" applyFont="1" applyFill="1" applyBorder="1" applyAlignment="1" applyProtection="1">
      <alignment horizontal="center" vertical="center"/>
      <protection hidden="1"/>
    </xf>
    <xf numFmtId="0" fontId="4" fillId="8" borderId="28" xfId="0" applyFont="1" applyFill="1" applyBorder="1" applyAlignment="1" applyProtection="1">
      <alignment horizontal="center" vertical="center"/>
      <protection hidden="1"/>
    </xf>
    <xf numFmtId="0" fontId="4" fillId="8" borderId="30" xfId="0" applyFont="1" applyFill="1" applyBorder="1" applyAlignment="1" applyProtection="1">
      <alignment horizontal="center" vertical="center"/>
      <protection hidden="1"/>
    </xf>
    <xf numFmtId="0" fontId="4" fillId="8" borderId="29" xfId="0" applyFont="1" applyFill="1" applyBorder="1" applyAlignment="1" applyProtection="1">
      <alignment horizontal="center" vertical="center"/>
      <protection hidden="1"/>
    </xf>
    <xf numFmtId="0" fontId="4" fillId="9" borderId="28" xfId="0" applyFont="1" applyFill="1" applyBorder="1" applyAlignment="1" applyProtection="1">
      <alignment horizontal="center" vertical="center"/>
      <protection hidden="1"/>
    </xf>
    <xf numFmtId="0" fontId="4" fillId="9" borderId="30" xfId="0" applyFont="1" applyFill="1" applyBorder="1" applyAlignment="1" applyProtection="1">
      <alignment horizontal="center" vertical="center"/>
      <protection hidden="1"/>
    </xf>
    <xf numFmtId="0" fontId="4" fillId="9" borderId="29" xfId="0" applyFont="1" applyFill="1" applyBorder="1" applyAlignment="1" applyProtection="1">
      <alignment horizontal="center" vertical="center"/>
      <protection hidden="1"/>
    </xf>
    <xf numFmtId="0" fontId="3" fillId="6" borderId="30"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3" fillId="7" borderId="30" xfId="0" applyFont="1" applyFill="1" applyBorder="1" applyAlignment="1" applyProtection="1">
      <alignment horizontal="center" vertical="center"/>
      <protection hidden="1"/>
    </xf>
    <xf numFmtId="0" fontId="4" fillId="14" borderId="30" xfId="0" applyFont="1" applyFill="1" applyBorder="1" applyAlignment="1" applyProtection="1">
      <alignment horizontal="center" vertical="center"/>
      <protection hidden="1"/>
    </xf>
    <xf numFmtId="0" fontId="7" fillId="0" borderId="43" xfId="0" applyFont="1" applyBorder="1" applyAlignment="1" applyProtection="1">
      <alignment horizontal="center" vertical="center"/>
      <protection hidden="1"/>
    </xf>
    <xf numFmtId="0" fontId="7" fillId="0" borderId="1" xfId="0" applyFont="1" applyFill="1" applyBorder="1" applyAlignment="1" applyProtection="1">
      <alignment horizontal="center" vertical="center"/>
      <protection hidden="1"/>
    </xf>
    <xf numFmtId="0" fontId="7" fillId="0" borderId="12"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7" fillId="0" borderId="12" xfId="0" applyFont="1" applyFill="1" applyBorder="1" applyAlignment="1" applyProtection="1">
      <alignment horizontal="center" vertical="center" wrapText="1"/>
      <protection hidden="1"/>
    </xf>
    <xf numFmtId="0" fontId="4" fillId="9" borderId="57" xfId="0" applyFont="1" applyFill="1" applyBorder="1" applyAlignment="1" applyProtection="1">
      <alignment horizontal="center" vertical="center"/>
      <protection hidden="1"/>
    </xf>
    <xf numFmtId="0" fontId="4" fillId="9" borderId="25" xfId="0" applyFont="1" applyFill="1" applyBorder="1" applyAlignment="1" applyProtection="1">
      <alignment horizontal="center" vertical="center"/>
      <protection hidden="1"/>
    </xf>
    <xf numFmtId="0" fontId="3" fillId="6" borderId="57"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4" fillId="10" borderId="57"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4" borderId="57" xfId="0" applyFont="1" applyFill="1" applyBorder="1" applyAlignment="1" applyProtection="1">
      <alignment horizontal="center" vertical="center"/>
      <protection hidden="1"/>
    </xf>
    <xf numFmtId="0" fontId="4" fillId="14" borderId="25" xfId="0" applyFont="1" applyFill="1" applyBorder="1" applyAlignment="1" applyProtection="1">
      <alignment horizontal="center" vertical="center"/>
      <protection hidden="1"/>
    </xf>
    <xf numFmtId="0" fontId="4" fillId="17" borderId="25" xfId="0" applyFont="1" applyFill="1" applyBorder="1" applyAlignment="1" applyProtection="1">
      <alignment horizontal="center" vertical="center"/>
      <protection hidden="1"/>
    </xf>
    <xf numFmtId="0" fontId="3" fillId="0" borderId="1" xfId="0"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4" fillId="17" borderId="59" xfId="0" applyFont="1" applyFill="1" applyBorder="1" applyAlignment="1" applyProtection="1">
      <alignment horizontal="center" vertical="center"/>
      <protection hidden="1"/>
    </xf>
    <xf numFmtId="0" fontId="3" fillId="16" borderId="30" xfId="0" applyFont="1" applyFill="1" applyBorder="1" applyAlignment="1" applyProtection="1">
      <alignment horizontal="center" vertical="center"/>
      <protection hidden="1"/>
    </xf>
    <xf numFmtId="0" fontId="3" fillId="13" borderId="50" xfId="0" applyFont="1" applyFill="1" applyBorder="1" applyAlignment="1" applyProtection="1">
      <alignment horizontal="center" vertical="center"/>
      <protection hidden="1"/>
    </xf>
    <xf numFmtId="0" fontId="3" fillId="7" borderId="25" xfId="0" applyFont="1" applyFill="1" applyBorder="1" applyAlignment="1" applyProtection="1">
      <alignment horizontal="center" vertical="center"/>
      <protection hidden="1"/>
    </xf>
    <xf numFmtId="0" fontId="3" fillId="16" borderId="25" xfId="0" applyFont="1" applyFill="1" applyBorder="1" applyAlignment="1" applyProtection="1">
      <alignment horizontal="center" vertical="center"/>
      <protection hidden="1"/>
    </xf>
    <xf numFmtId="0" fontId="3" fillId="7" borderId="57" xfId="0" applyFont="1" applyFill="1" applyBorder="1" applyAlignment="1" applyProtection="1">
      <alignment horizontal="center" vertical="center"/>
      <protection hidden="1"/>
    </xf>
    <xf numFmtId="0" fontId="3" fillId="16" borderId="57" xfId="0" applyFont="1" applyFill="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7" fillId="0" borderId="39" xfId="0" applyFont="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10" fillId="0" borderId="47" xfId="0" applyFont="1" applyFill="1" applyBorder="1" applyAlignment="1" applyProtection="1">
      <alignment horizontal="center" vertical="center"/>
      <protection hidden="1"/>
    </xf>
    <xf numFmtId="0" fontId="2" fillId="0" borderId="0" xfId="0" applyFont="1" applyProtection="1">
      <protection hidden="1"/>
    </xf>
    <xf numFmtId="0" fontId="2" fillId="0" borderId="0" xfId="0" applyFont="1" applyFill="1" applyProtection="1">
      <protection hidden="1"/>
    </xf>
    <xf numFmtId="0" fontId="7" fillId="12" borderId="9" xfId="0" applyFont="1" applyFill="1" applyBorder="1" applyAlignment="1" applyProtection="1">
      <alignment horizontal="center"/>
      <protection hidden="1"/>
    </xf>
    <xf numFmtId="0" fontId="7" fillId="0" borderId="0" xfId="0" applyFont="1" applyProtection="1">
      <protection hidden="1"/>
    </xf>
    <xf numFmtId="49" fontId="15" fillId="22" borderId="7" xfId="0" applyNumberFormat="1" applyFont="1" applyFill="1" applyBorder="1" applyAlignment="1" applyProtection="1">
      <alignment vertical="center"/>
      <protection hidden="1"/>
    </xf>
    <xf numFmtId="0" fontId="7" fillId="0" borderId="8" xfId="0" applyFont="1" applyBorder="1" applyAlignment="1" applyProtection="1">
      <alignment horizontal="center"/>
      <protection hidden="1"/>
    </xf>
    <xf numFmtId="0" fontId="7" fillId="0" borderId="9" xfId="0" applyFont="1" applyBorder="1" applyAlignment="1" applyProtection="1">
      <alignment horizontal="center"/>
      <protection hidden="1"/>
    </xf>
    <xf numFmtId="0" fontId="7" fillId="0" borderId="10" xfId="0" applyFont="1" applyBorder="1" applyAlignment="1" applyProtection="1">
      <alignment horizontal="center"/>
      <protection hidden="1"/>
    </xf>
    <xf numFmtId="0" fontId="7" fillId="0" borderId="2" xfId="0" applyFont="1" applyBorder="1" applyAlignment="1" applyProtection="1">
      <alignment horizontal="center" vertical="center"/>
      <protection hidden="1"/>
    </xf>
    <xf numFmtId="0" fontId="7" fillId="7" borderId="14" xfId="0" applyFont="1" applyFill="1" applyBorder="1" applyAlignment="1" applyProtection="1">
      <alignment horizontal="center" vertical="center" textRotation="90"/>
      <protection hidden="1"/>
    </xf>
    <xf numFmtId="0" fontId="12" fillId="8" borderId="14" xfId="0" applyFont="1" applyFill="1" applyBorder="1" applyAlignment="1" applyProtection="1">
      <alignment horizontal="center" vertical="center" textRotation="90"/>
      <protection hidden="1"/>
    </xf>
    <xf numFmtId="0" fontId="12" fillId="9" borderId="14" xfId="0" applyFont="1" applyFill="1" applyBorder="1" applyAlignment="1" applyProtection="1">
      <alignment horizontal="center" vertical="center" textRotation="90"/>
      <protection hidden="1"/>
    </xf>
    <xf numFmtId="0" fontId="12" fillId="10" borderId="14" xfId="0" applyFont="1" applyFill="1" applyBorder="1" applyAlignment="1" applyProtection="1">
      <alignment horizontal="center" vertical="center" textRotation="90"/>
      <protection hidden="1"/>
    </xf>
    <xf numFmtId="0" fontId="11" fillId="0" borderId="16" xfId="0" applyFont="1" applyBorder="1" applyAlignment="1" applyProtection="1">
      <alignment horizontal="center"/>
      <protection hidden="1"/>
    </xf>
    <xf numFmtId="0" fontId="10" fillId="0" borderId="17" xfId="0" applyFont="1" applyBorder="1" applyAlignment="1" applyProtection="1">
      <alignment horizontal="center"/>
      <protection hidden="1"/>
    </xf>
    <xf numFmtId="0" fontId="10" fillId="0" borderId="18" xfId="0" applyFont="1" applyBorder="1" applyAlignment="1" applyProtection="1">
      <alignment horizontal="center"/>
      <protection hidden="1"/>
    </xf>
    <xf numFmtId="0" fontId="10" fillId="0" borderId="19" xfId="0" applyFont="1" applyBorder="1" applyAlignment="1" applyProtection="1">
      <alignment horizontal="center"/>
      <protection hidden="1"/>
    </xf>
    <xf numFmtId="0" fontId="10" fillId="5" borderId="24" xfId="0" applyFont="1" applyFill="1" applyBorder="1" applyAlignment="1" applyProtection="1">
      <alignment horizontal="center"/>
      <protection hidden="1"/>
    </xf>
    <xf numFmtId="0" fontId="10" fillId="0" borderId="0" xfId="0" applyFont="1" applyProtection="1">
      <protection hidden="1"/>
    </xf>
    <xf numFmtId="0" fontId="11" fillId="0" borderId="0" xfId="0" applyFont="1" applyProtection="1">
      <protection hidden="1"/>
    </xf>
    <xf numFmtId="0" fontId="11" fillId="0" borderId="25" xfId="0" applyFont="1" applyBorder="1" applyAlignment="1" applyProtection="1">
      <alignment horizontal="center"/>
      <protection hidden="1"/>
    </xf>
    <xf numFmtId="0" fontId="10" fillId="0" borderId="26" xfId="0" applyFont="1" applyBorder="1" applyAlignment="1" applyProtection="1">
      <alignment horizontal="center"/>
      <protection hidden="1"/>
    </xf>
    <xf numFmtId="0" fontId="10" fillId="0" borderId="27" xfId="0" applyFont="1" applyBorder="1" applyAlignment="1" applyProtection="1">
      <alignment horizontal="center"/>
      <protection hidden="1"/>
    </xf>
    <xf numFmtId="0" fontId="10" fillId="0" borderId="28" xfId="0" applyFont="1" applyBorder="1" applyAlignment="1" applyProtection="1">
      <alignment horizontal="center"/>
      <protection hidden="1"/>
    </xf>
    <xf numFmtId="0" fontId="10" fillId="0" borderId="31" xfId="0" applyFont="1" applyBorder="1" applyAlignment="1" applyProtection="1">
      <alignment horizontal="center"/>
      <protection hidden="1"/>
    </xf>
    <xf numFmtId="0" fontId="10" fillId="5" borderId="25" xfId="0" applyFont="1" applyFill="1" applyBorder="1" applyAlignment="1" applyProtection="1">
      <alignment horizontal="center"/>
      <protection hidden="1"/>
    </xf>
    <xf numFmtId="2" fontId="10" fillId="0" borderId="0" xfId="0" applyNumberFormat="1" applyFont="1" applyProtection="1">
      <protection hidden="1"/>
    </xf>
    <xf numFmtId="0" fontId="10" fillId="0" borderId="32" xfId="0" applyFont="1" applyBorder="1" applyAlignment="1" applyProtection="1">
      <alignment horizontal="center"/>
      <protection hidden="1"/>
    </xf>
    <xf numFmtId="0" fontId="10" fillId="0" borderId="33" xfId="0" applyFont="1" applyBorder="1" applyAlignment="1" applyProtection="1">
      <alignment horizontal="center"/>
      <protection hidden="1"/>
    </xf>
    <xf numFmtId="0" fontId="10" fillId="5" borderId="34" xfId="0" applyFont="1" applyFill="1" applyBorder="1" applyAlignment="1" applyProtection="1">
      <alignment horizontal="center"/>
      <protection hidden="1"/>
    </xf>
    <xf numFmtId="0" fontId="10" fillId="0" borderId="36" xfId="0" applyFont="1" applyBorder="1" applyAlignment="1" applyProtection="1">
      <alignment horizontal="center"/>
      <protection hidden="1"/>
    </xf>
    <xf numFmtId="0" fontId="10" fillId="0" borderId="35" xfId="0" applyFont="1" applyBorder="1" applyAlignment="1" applyProtection="1">
      <alignment horizontal="center"/>
      <protection hidden="1"/>
    </xf>
    <xf numFmtId="0" fontId="5" fillId="11" borderId="6" xfId="0" applyFont="1" applyFill="1" applyBorder="1" applyAlignment="1" applyProtection="1">
      <alignment vertical="center"/>
      <protection hidden="1"/>
    </xf>
    <xf numFmtId="0" fontId="7" fillId="11" borderId="9" xfId="0" applyFont="1" applyFill="1" applyBorder="1" applyAlignment="1" applyProtection="1">
      <alignment horizontal="center"/>
      <protection hidden="1"/>
    </xf>
    <xf numFmtId="0" fontId="7" fillId="11" borderId="12" xfId="0" applyFont="1" applyFill="1" applyBorder="1" applyAlignment="1" applyProtection="1">
      <alignment horizontal="center"/>
      <protection hidden="1"/>
    </xf>
    <xf numFmtId="0" fontId="7" fillId="2" borderId="6" xfId="0" applyFont="1" applyFill="1" applyBorder="1" applyAlignment="1" applyProtection="1">
      <alignment horizontal="left"/>
      <protection hidden="1"/>
    </xf>
    <xf numFmtId="0" fontId="7" fillId="12" borderId="1" xfId="0" applyFont="1" applyFill="1" applyBorder="1" applyAlignment="1" applyProtection="1">
      <protection hidden="1"/>
    </xf>
    <xf numFmtId="0" fontId="7" fillId="12" borderId="3" xfId="0" applyFont="1" applyFill="1" applyBorder="1" applyAlignment="1" applyProtection="1">
      <alignment horizontal="center" vertical="center"/>
      <protection hidden="1"/>
    </xf>
    <xf numFmtId="0" fontId="7" fillId="12" borderId="14" xfId="0" applyFont="1" applyFill="1" applyBorder="1" applyAlignment="1" applyProtection="1">
      <alignment horizontal="center"/>
      <protection hidden="1"/>
    </xf>
    <xf numFmtId="0" fontId="7" fillId="12" borderId="40" xfId="0" applyFont="1" applyFill="1" applyBorder="1" applyAlignment="1" applyProtection="1">
      <alignment horizontal="center"/>
      <protection hidden="1"/>
    </xf>
    <xf numFmtId="0" fontId="7" fillId="11" borderId="8" xfId="0" applyFont="1" applyFill="1" applyBorder="1" applyAlignment="1" applyProtection="1">
      <alignment horizontal="center"/>
      <protection hidden="1"/>
    </xf>
    <xf numFmtId="0" fontId="7" fillId="12" borderId="13" xfId="0" applyFont="1" applyFill="1" applyBorder="1" applyAlignment="1" applyProtection="1">
      <alignment horizontal="center"/>
      <protection hidden="1"/>
    </xf>
    <xf numFmtId="0" fontId="7" fillId="2" borderId="52" xfId="0" applyFont="1" applyFill="1" applyBorder="1" applyAlignment="1" applyProtection="1">
      <alignment horizontal="center"/>
      <protection hidden="1"/>
    </xf>
    <xf numFmtId="0" fontId="7" fillId="0" borderId="0" xfId="0" applyFont="1" applyAlignment="1" applyProtection="1">
      <alignment horizontal="center"/>
      <protection hidden="1"/>
    </xf>
    <xf numFmtId="0" fontId="7" fillId="0" borderId="1"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12" borderId="2" xfId="0" applyFont="1" applyFill="1" applyBorder="1" applyAlignment="1" applyProtection="1">
      <alignment horizontal="center" vertical="center"/>
      <protection hidden="1"/>
    </xf>
    <xf numFmtId="0" fontId="7" fillId="12" borderId="8" xfId="0" applyFont="1" applyFill="1" applyBorder="1" applyAlignment="1" applyProtection="1">
      <alignment horizontal="center"/>
      <protection hidden="1"/>
    </xf>
    <xf numFmtId="0" fontId="7" fillId="12" borderId="10" xfId="0" applyFont="1" applyFill="1" applyBorder="1" applyAlignment="1" applyProtection="1">
      <alignment horizontal="center"/>
      <protection hidden="1"/>
    </xf>
    <xf numFmtId="0" fontId="12" fillId="10" borderId="9" xfId="0" applyFont="1" applyFill="1" applyBorder="1" applyAlignment="1" applyProtection="1">
      <alignment horizontal="center" vertical="center" textRotation="90"/>
      <protection hidden="1"/>
    </xf>
    <xf numFmtId="0" fontId="7" fillId="3" borderId="9" xfId="0" applyFont="1" applyFill="1" applyBorder="1" applyAlignment="1" applyProtection="1">
      <alignment horizontal="center" vertical="center" textRotation="90"/>
      <protection hidden="1"/>
    </xf>
    <xf numFmtId="0" fontId="7" fillId="7" borderId="9" xfId="0" applyFont="1" applyFill="1" applyBorder="1" applyAlignment="1" applyProtection="1">
      <alignment horizontal="center" vertical="center" textRotation="90"/>
      <protection hidden="1"/>
    </xf>
    <xf numFmtId="0" fontId="12" fillId="8" borderId="8" xfId="0" applyFont="1" applyFill="1" applyBorder="1" applyAlignment="1" applyProtection="1">
      <alignment horizontal="center" vertical="center" textRotation="90"/>
      <protection hidden="1"/>
    </xf>
    <xf numFmtId="0" fontId="10" fillId="6" borderId="9" xfId="0" applyFont="1" applyFill="1" applyBorder="1" applyAlignment="1" applyProtection="1">
      <alignment horizontal="center" vertical="center" textRotation="90"/>
      <protection hidden="1"/>
    </xf>
    <xf numFmtId="0" fontId="12" fillId="8" borderId="9" xfId="0" applyFont="1" applyFill="1" applyBorder="1" applyAlignment="1" applyProtection="1">
      <alignment horizontal="center" vertical="center" textRotation="90"/>
      <protection hidden="1"/>
    </xf>
    <xf numFmtId="0" fontId="12" fillId="9" borderId="9" xfId="0" applyFont="1" applyFill="1" applyBorder="1" applyAlignment="1" applyProtection="1">
      <alignment horizontal="center" vertical="center" textRotation="90"/>
      <protection hidden="1"/>
    </xf>
    <xf numFmtId="0" fontId="7" fillId="0" borderId="8" xfId="0" applyFont="1" applyBorder="1" applyAlignment="1" applyProtection="1">
      <alignment horizontal="center" vertical="center"/>
      <protection hidden="1"/>
    </xf>
    <xf numFmtId="0" fontId="7" fillId="0" borderId="27" xfId="0" applyFont="1" applyFill="1" applyBorder="1" applyAlignment="1" applyProtection="1">
      <alignment horizontal="center" vertical="center"/>
      <protection hidden="1"/>
    </xf>
    <xf numFmtId="0" fontId="3" fillId="0" borderId="28" xfId="0" applyFont="1" applyFill="1" applyBorder="1" applyAlignment="1" applyProtection="1">
      <alignment horizontal="center" vertical="center"/>
      <protection hidden="1"/>
    </xf>
    <xf numFmtId="0" fontId="3" fillId="0" borderId="64" xfId="0" applyFont="1" applyFill="1" applyBorder="1" applyAlignment="1" applyProtection="1">
      <alignment horizontal="center" vertical="center"/>
      <protection hidden="1"/>
    </xf>
    <xf numFmtId="0" fontId="6" fillId="0" borderId="1" xfId="0" applyFont="1" applyFill="1" applyBorder="1" applyAlignment="1" applyProtection="1">
      <alignment horizontal="center" vertical="center"/>
      <protection hidden="1"/>
    </xf>
    <xf numFmtId="0" fontId="7" fillId="0" borderId="16" xfId="0" applyFont="1" applyFill="1" applyBorder="1" applyAlignment="1" applyProtection="1">
      <alignment horizontal="center" vertical="center"/>
      <protection hidden="1"/>
    </xf>
    <xf numFmtId="0" fontId="7" fillId="0" borderId="25" xfId="0" applyFont="1" applyFill="1" applyBorder="1" applyAlignment="1" applyProtection="1">
      <alignment horizontal="center" vertical="center"/>
      <protection hidden="1"/>
    </xf>
    <xf numFmtId="0" fontId="7" fillId="0" borderId="43" xfId="0" applyFont="1" applyFill="1" applyBorder="1" applyAlignment="1" applyProtection="1">
      <alignment horizontal="center" vertical="center"/>
      <protection hidden="1"/>
    </xf>
    <xf numFmtId="0" fontId="6" fillId="0" borderId="2" xfId="0" applyFont="1" applyFill="1" applyBorder="1" applyAlignment="1" applyProtection="1">
      <alignment horizontal="center" vertical="center"/>
      <protection hidden="1"/>
    </xf>
    <xf numFmtId="0" fontId="6" fillId="0" borderId="3" xfId="0" applyFont="1" applyFill="1" applyBorder="1" applyAlignment="1" applyProtection="1">
      <alignment horizontal="center" vertical="center"/>
      <protection hidden="1"/>
    </xf>
    <xf numFmtId="0" fontId="7" fillId="0" borderId="10" xfId="0" applyFont="1" applyFill="1" applyBorder="1" applyAlignment="1" applyProtection="1">
      <alignment horizontal="center" vertical="center"/>
      <protection hidden="1"/>
    </xf>
    <xf numFmtId="0" fontId="7" fillId="0" borderId="38" xfId="0" applyFont="1" applyFill="1" applyBorder="1" applyAlignment="1" applyProtection="1">
      <alignment horizontal="center" vertical="center"/>
      <protection hidden="1"/>
    </xf>
    <xf numFmtId="0" fontId="7" fillId="0" borderId="9" xfId="0" applyFont="1" applyFill="1" applyBorder="1" applyAlignment="1" applyProtection="1">
      <alignment horizontal="center" vertical="center"/>
      <protection hidden="1"/>
    </xf>
    <xf numFmtId="0" fontId="3" fillId="0" borderId="29" xfId="0" applyFont="1" applyFill="1" applyBorder="1" applyAlignment="1" applyProtection="1">
      <alignment horizontal="center" vertical="center"/>
      <protection hidden="1"/>
    </xf>
    <xf numFmtId="0" fontId="3" fillId="0" borderId="30" xfId="0" applyFont="1" applyFill="1" applyBorder="1" applyAlignment="1" applyProtection="1">
      <alignment horizontal="center" vertical="center"/>
      <protection hidden="1"/>
    </xf>
    <xf numFmtId="0" fontId="4" fillId="0" borderId="28" xfId="0" applyFont="1" applyFill="1" applyBorder="1" applyAlignment="1" applyProtection="1">
      <alignment horizontal="center" vertical="center"/>
      <protection hidden="1"/>
    </xf>
    <xf numFmtId="0" fontId="3" fillId="0" borderId="15" xfId="0" applyFont="1" applyFill="1" applyBorder="1" applyAlignment="1" applyProtection="1">
      <alignment horizontal="center" vertical="center"/>
      <protection hidden="1"/>
    </xf>
    <xf numFmtId="0" fontId="3" fillId="0" borderId="59" xfId="0" applyFont="1" applyFill="1" applyBorder="1" applyAlignment="1" applyProtection="1">
      <alignment horizontal="center" vertical="center"/>
      <protection hidden="1"/>
    </xf>
    <xf numFmtId="0" fontId="11" fillId="0" borderId="16" xfId="0" applyFont="1" applyBorder="1" applyAlignment="1" applyProtection="1">
      <alignment horizontal="center" vertical="center"/>
      <protection hidden="1"/>
    </xf>
    <xf numFmtId="0" fontId="2" fillId="0" borderId="0" xfId="0" applyFont="1" applyAlignment="1" applyProtection="1">
      <alignment horizontal="left" vertical="center"/>
      <protection hidden="1"/>
    </xf>
    <xf numFmtId="14" fontId="7" fillId="0" borderId="27" xfId="0" applyNumberFormat="1" applyFont="1" applyBorder="1" applyAlignment="1" applyProtection="1">
      <alignment horizontal="center" vertical="center"/>
      <protection hidden="1"/>
    </xf>
    <xf numFmtId="14" fontId="7" fillId="0" borderId="28" xfId="0" applyNumberFormat="1" applyFont="1" applyBorder="1" applyAlignment="1" applyProtection="1">
      <alignment horizontal="left" vertical="center"/>
      <protection hidden="1"/>
    </xf>
    <xf numFmtId="0" fontId="12" fillId="17" borderId="28" xfId="0" applyFont="1" applyFill="1" applyBorder="1" applyAlignment="1" applyProtection="1">
      <alignment horizontal="center" vertical="center"/>
      <protection hidden="1"/>
    </xf>
    <xf numFmtId="0" fontId="10" fillId="16" borderId="28" xfId="0" applyFont="1" applyFill="1" applyBorder="1" applyAlignment="1" applyProtection="1">
      <alignment horizontal="center" vertical="center"/>
      <protection hidden="1"/>
    </xf>
    <xf numFmtId="0" fontId="12" fillId="9" borderId="28" xfId="0" applyFont="1" applyFill="1" applyBorder="1" applyAlignment="1" applyProtection="1">
      <alignment horizontal="center" vertical="center"/>
      <protection hidden="1"/>
    </xf>
    <xf numFmtId="0" fontId="12" fillId="8" borderId="28" xfId="0" applyFont="1" applyFill="1" applyBorder="1" applyAlignment="1" applyProtection="1">
      <alignment horizontal="center" vertical="center"/>
      <protection hidden="1"/>
    </xf>
    <xf numFmtId="0" fontId="12" fillId="10" borderId="28" xfId="0" applyFont="1" applyFill="1" applyBorder="1" applyAlignment="1" applyProtection="1">
      <alignment horizontal="center" vertical="center"/>
      <protection hidden="1"/>
    </xf>
    <xf numFmtId="0" fontId="10" fillId="7" borderId="28" xfId="0" applyFont="1" applyFill="1" applyBorder="1" applyAlignment="1" applyProtection="1">
      <alignment horizontal="center" vertical="center"/>
      <protection hidden="1"/>
    </xf>
    <xf numFmtId="0" fontId="10" fillId="3" borderId="28" xfId="0" applyFont="1" applyFill="1" applyBorder="1" applyAlignment="1" applyProtection="1">
      <alignment horizontal="center" vertical="center"/>
      <protection hidden="1"/>
    </xf>
    <xf numFmtId="0" fontId="10" fillId="6" borderId="28" xfId="0" applyFont="1" applyFill="1" applyBorder="1" applyAlignment="1" applyProtection="1">
      <alignment horizontal="center" vertical="center"/>
      <protection hidden="1"/>
    </xf>
    <xf numFmtId="0" fontId="12" fillId="14" borderId="28" xfId="0" applyFont="1" applyFill="1"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0" fontId="10" fillId="13" borderId="28" xfId="0" applyFont="1" applyFill="1" applyBorder="1" applyAlignment="1" applyProtection="1">
      <alignment horizontal="center" vertical="center"/>
      <protection hidden="1"/>
    </xf>
    <xf numFmtId="0" fontId="7" fillId="0" borderId="47" xfId="0" applyFont="1" applyFill="1" applyBorder="1" applyAlignment="1" applyProtection="1">
      <alignment horizontal="center" vertical="center"/>
      <protection hidden="1"/>
    </xf>
    <xf numFmtId="0" fontId="19" fillId="0" borderId="0" xfId="0" applyFont="1" applyProtection="1">
      <protection hidden="1"/>
    </xf>
    <xf numFmtId="0" fontId="19" fillId="0" borderId="0" xfId="0" applyFont="1" applyAlignment="1" applyProtection="1">
      <alignment horizontal="center"/>
      <protection hidden="1"/>
    </xf>
    <xf numFmtId="0" fontId="11" fillId="0" borderId="0" xfId="0" applyFont="1" applyFill="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14" fillId="3" borderId="2" xfId="0" applyFont="1" applyFill="1" applyBorder="1" applyAlignment="1" applyProtection="1">
      <alignment horizontal="center" vertical="center"/>
      <protection hidden="1"/>
    </xf>
    <xf numFmtId="0" fontId="16" fillId="8" borderId="2" xfId="0" applyFont="1" applyFill="1" applyBorder="1" applyAlignment="1" applyProtection="1">
      <alignment horizontal="center" vertical="center"/>
      <protection hidden="1"/>
    </xf>
    <xf numFmtId="0" fontId="16" fillId="9" borderId="2" xfId="0" applyFont="1" applyFill="1" applyBorder="1" applyAlignment="1" applyProtection="1">
      <alignment horizontal="center" vertical="center"/>
      <protection hidden="1"/>
    </xf>
    <xf numFmtId="0" fontId="16" fillId="10" borderId="2" xfId="0" applyFont="1" applyFill="1" applyBorder="1" applyAlignment="1" applyProtection="1">
      <alignment horizontal="center" vertical="center"/>
      <protection hidden="1"/>
    </xf>
    <xf numFmtId="0" fontId="17" fillId="6" borderId="2" xfId="0" applyFont="1" applyFill="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0" fontId="14" fillId="3" borderId="1" xfId="0" applyFont="1" applyFill="1" applyBorder="1" applyAlignment="1" applyProtection="1">
      <alignment vertical="center"/>
      <protection hidden="1"/>
    </xf>
    <xf numFmtId="0" fontId="14" fillId="3" borderId="2" xfId="0" applyFont="1" applyFill="1" applyBorder="1" applyAlignment="1" applyProtection="1">
      <alignment vertical="center"/>
      <protection hidden="1"/>
    </xf>
    <xf numFmtId="0" fontId="8" fillId="4" borderId="2" xfId="0" applyFont="1" applyFill="1" applyBorder="1" applyAlignment="1" applyProtection="1">
      <alignment vertical="center"/>
      <protection hidden="1"/>
    </xf>
    <xf numFmtId="0" fontId="8" fillId="4" borderId="3" xfId="0" applyFont="1" applyFill="1" applyBorder="1" applyAlignment="1" applyProtection="1">
      <alignment vertical="center"/>
      <protection hidden="1"/>
    </xf>
    <xf numFmtId="0" fontId="16" fillId="8" borderId="1" xfId="0" applyFont="1" applyFill="1" applyBorder="1" applyAlignment="1" applyProtection="1">
      <alignment vertical="center"/>
      <protection hidden="1"/>
    </xf>
    <xf numFmtId="0" fontId="16" fillId="8" borderId="2" xfId="0" applyFont="1" applyFill="1" applyBorder="1" applyAlignment="1" applyProtection="1">
      <alignment vertical="center"/>
      <protection hidden="1"/>
    </xf>
    <xf numFmtId="49" fontId="15" fillId="0" borderId="7" xfId="0" applyNumberFormat="1" applyFont="1" applyBorder="1" applyAlignment="1" applyProtection="1">
      <alignment vertical="center"/>
      <protection hidden="1"/>
    </xf>
    <xf numFmtId="0" fontId="16" fillId="9" borderId="1" xfId="0" applyFont="1" applyFill="1" applyBorder="1" applyAlignment="1" applyProtection="1">
      <alignment vertical="center"/>
      <protection hidden="1"/>
    </xf>
    <xf numFmtId="0" fontId="16" fillId="9" borderId="2" xfId="0" applyFont="1" applyFill="1" applyBorder="1" applyAlignment="1" applyProtection="1">
      <alignment vertical="center"/>
      <protection hidden="1"/>
    </xf>
    <xf numFmtId="0" fontId="16" fillId="10" borderId="1" xfId="0" applyFont="1" applyFill="1" applyBorder="1" applyAlignment="1" applyProtection="1">
      <alignment vertical="center"/>
      <protection hidden="1"/>
    </xf>
    <xf numFmtId="0" fontId="16" fillId="10" borderId="2" xfId="0" applyFont="1" applyFill="1" applyBorder="1" applyAlignment="1" applyProtection="1">
      <alignment vertical="center"/>
      <protection hidden="1"/>
    </xf>
    <xf numFmtId="0" fontId="17" fillId="6" borderId="1" xfId="0" applyFont="1" applyFill="1" applyBorder="1" applyAlignment="1" applyProtection="1">
      <alignment vertical="center"/>
      <protection hidden="1"/>
    </xf>
    <xf numFmtId="0" fontId="17" fillId="6" borderId="2" xfId="0" applyFont="1" applyFill="1" applyBorder="1" applyAlignment="1" applyProtection="1">
      <alignment vertical="center"/>
      <protection hidden="1"/>
    </xf>
    <xf numFmtId="0" fontId="17" fillId="7" borderId="1" xfId="0" applyFont="1" applyFill="1" applyBorder="1" applyAlignment="1" applyProtection="1">
      <alignment vertical="center"/>
      <protection hidden="1"/>
    </xf>
    <xf numFmtId="0" fontId="17" fillId="7" borderId="2" xfId="0" applyFont="1" applyFill="1" applyBorder="1" applyAlignment="1" applyProtection="1">
      <alignment vertical="center"/>
      <protection hidden="1"/>
    </xf>
    <xf numFmtId="0" fontId="17" fillId="13" borderId="1" xfId="0" applyFont="1" applyFill="1" applyBorder="1" applyAlignment="1" applyProtection="1">
      <alignment vertical="center"/>
      <protection hidden="1"/>
    </xf>
    <xf numFmtId="0" fontId="17" fillId="13" borderId="2" xfId="0" applyFont="1" applyFill="1" applyBorder="1" applyAlignment="1" applyProtection="1">
      <alignment vertical="center"/>
      <protection hidden="1"/>
    </xf>
    <xf numFmtId="49" fontId="15" fillId="0" borderId="58" xfId="0" applyNumberFormat="1" applyFont="1" applyBorder="1" applyAlignment="1" applyProtection="1">
      <alignment vertical="center"/>
      <protection hidden="1"/>
    </xf>
    <xf numFmtId="0" fontId="16" fillId="14" borderId="1" xfId="0" applyFont="1" applyFill="1" applyBorder="1" applyAlignment="1" applyProtection="1">
      <alignment vertical="center"/>
      <protection hidden="1"/>
    </xf>
    <xf numFmtId="0" fontId="16" fillId="14" borderId="2" xfId="0" applyFont="1" applyFill="1" applyBorder="1" applyAlignment="1" applyProtection="1">
      <alignment vertical="center"/>
      <protection hidden="1"/>
    </xf>
    <xf numFmtId="0" fontId="16" fillId="15" borderId="1" xfId="0" applyFont="1" applyFill="1" applyBorder="1" applyAlignment="1" applyProtection="1">
      <alignment vertical="center"/>
      <protection hidden="1"/>
    </xf>
    <xf numFmtId="0" fontId="16" fillId="15" borderId="2" xfId="0" applyFont="1" applyFill="1" applyBorder="1" applyAlignment="1" applyProtection="1">
      <alignment vertical="center"/>
      <protection hidden="1"/>
    </xf>
    <xf numFmtId="0" fontId="18" fillId="16" borderId="1" xfId="0" applyFont="1" applyFill="1" applyBorder="1" applyAlignment="1" applyProtection="1">
      <alignment vertical="center"/>
      <protection hidden="1"/>
    </xf>
    <xf numFmtId="0" fontId="18" fillId="16" borderId="2" xfId="0" applyFont="1" applyFill="1" applyBorder="1" applyAlignment="1" applyProtection="1">
      <alignment vertical="center"/>
      <protection hidden="1"/>
    </xf>
    <xf numFmtId="0" fontId="16" fillId="17" borderId="1" xfId="0" applyFont="1" applyFill="1" applyBorder="1" applyAlignment="1" applyProtection="1">
      <alignment vertical="center"/>
      <protection hidden="1"/>
    </xf>
    <xf numFmtId="0" fontId="16" fillId="17" borderId="2" xfId="0" applyFont="1" applyFill="1" applyBorder="1" applyAlignment="1" applyProtection="1">
      <alignment vertical="center"/>
      <protection hidden="1"/>
    </xf>
    <xf numFmtId="49" fontId="15" fillId="22" borderId="0" xfId="0" applyNumberFormat="1" applyFont="1" applyFill="1" applyBorder="1" applyAlignment="1" applyProtection="1">
      <alignment vertical="center"/>
      <protection hidden="1"/>
    </xf>
    <xf numFmtId="0" fontId="8" fillId="4" borderId="7" xfId="0" applyFont="1" applyFill="1" applyBorder="1" applyAlignment="1" applyProtection="1">
      <alignment vertical="center"/>
      <protection hidden="1"/>
    </xf>
    <xf numFmtId="0" fontId="8" fillId="4" borderId="55" xfId="0" applyFont="1" applyFill="1" applyBorder="1" applyAlignment="1" applyProtection="1">
      <alignment vertical="center"/>
      <protection hidden="1"/>
    </xf>
    <xf numFmtId="0" fontId="2" fillId="3" borderId="2" xfId="0" applyFont="1" applyFill="1" applyBorder="1" applyProtection="1">
      <protection hidden="1"/>
    </xf>
    <xf numFmtId="0" fontId="19" fillId="3" borderId="2" xfId="0" applyFont="1" applyFill="1" applyBorder="1" applyProtection="1">
      <protection hidden="1"/>
    </xf>
    <xf numFmtId="0" fontId="11" fillId="3" borderId="2" xfId="0" applyFont="1" applyFill="1" applyBorder="1" applyProtection="1">
      <protection hidden="1"/>
    </xf>
    <xf numFmtId="0" fontId="11" fillId="0" borderId="0" xfId="0" applyFont="1" applyAlignment="1" applyProtection="1">
      <alignment horizontal="center" vertical="center"/>
      <protection hidden="1"/>
    </xf>
    <xf numFmtId="0" fontId="20" fillId="0" borderId="1" xfId="0" applyFont="1" applyBorder="1" applyAlignment="1" applyProtection="1">
      <alignment vertical="center"/>
      <protection hidden="1"/>
    </xf>
    <xf numFmtId="0" fontId="20" fillId="0" borderId="3" xfId="0" applyFont="1" applyBorder="1" applyAlignment="1" applyProtection="1">
      <alignment vertical="center"/>
      <protection hidden="1"/>
    </xf>
    <xf numFmtId="0" fontId="11" fillId="0" borderId="0" xfId="0" applyFont="1" applyAlignment="1" applyProtection="1">
      <alignment horizontal="center"/>
      <protection hidden="1"/>
    </xf>
    <xf numFmtId="0" fontId="21" fillId="0" borderId="1" xfId="0" applyFont="1" applyBorder="1" applyAlignment="1" applyProtection="1">
      <alignment vertical="center"/>
      <protection hidden="1"/>
    </xf>
    <xf numFmtId="0" fontId="21" fillId="0" borderId="3" xfId="0" applyFont="1" applyBorder="1" applyAlignment="1" applyProtection="1">
      <alignment vertical="center"/>
      <protection hidden="1"/>
    </xf>
    <xf numFmtId="0" fontId="21" fillId="0" borderId="1" xfId="0" applyFont="1" applyBorder="1" applyAlignment="1" applyProtection="1">
      <alignment vertical="center" wrapText="1"/>
      <protection hidden="1"/>
    </xf>
    <xf numFmtId="0" fontId="21" fillId="0" borderId="3" xfId="0" applyFont="1" applyBorder="1" applyAlignment="1" applyProtection="1">
      <alignment vertical="center" wrapText="1"/>
      <protection hidden="1"/>
    </xf>
    <xf numFmtId="0" fontId="11" fillId="0" borderId="18" xfId="0" applyFont="1" applyBorder="1" applyAlignment="1" applyProtection="1">
      <alignment horizontal="center" vertical="center"/>
      <protection hidden="1"/>
    </xf>
    <xf numFmtId="0" fontId="11" fillId="0" borderId="20" xfId="0" applyFont="1" applyBorder="1" applyAlignment="1" applyProtection="1">
      <alignment horizontal="center" vertical="center"/>
      <protection hidden="1"/>
    </xf>
    <xf numFmtId="0" fontId="11" fillId="0" borderId="5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11" fillId="0" borderId="29" xfId="0" applyFont="1" applyBorder="1" applyAlignment="1" applyProtection="1">
      <alignment horizontal="center" vertical="center"/>
      <protection hidden="1"/>
    </xf>
    <xf numFmtId="0" fontId="11" fillId="0" borderId="30" xfId="0" applyFont="1" applyBorder="1" applyAlignment="1" applyProtection="1">
      <alignment horizontal="center" vertical="center"/>
      <protection hidden="1"/>
    </xf>
    <xf numFmtId="0" fontId="11" fillId="0" borderId="47" xfId="0" applyFont="1" applyBorder="1" applyAlignment="1" applyProtection="1">
      <alignment horizontal="center" vertical="center"/>
      <protection hidden="1"/>
    </xf>
    <xf numFmtId="0" fontId="11" fillId="0" borderId="15"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0" borderId="63" xfId="0" applyFont="1" applyBorder="1" applyAlignment="1" applyProtection="1">
      <alignment horizontal="center" vertical="center"/>
      <protection hidden="1"/>
    </xf>
    <xf numFmtId="0" fontId="11" fillId="0" borderId="31" xfId="0" applyFont="1" applyBorder="1" applyAlignment="1" applyProtection="1">
      <alignment horizontal="center" vertical="center"/>
      <protection hidden="1"/>
    </xf>
    <xf numFmtId="0" fontId="11" fillId="0" borderId="48" xfId="0" applyFont="1" applyBorder="1" applyAlignment="1" applyProtection="1">
      <alignment horizontal="center" vertical="center"/>
      <protection hidden="1"/>
    </xf>
    <xf numFmtId="0" fontId="7" fillId="2" borderId="0" xfId="0" applyFont="1" applyFill="1" applyBorder="1" applyAlignment="1" applyProtection="1">
      <alignment horizontal="center"/>
      <protection hidden="1"/>
    </xf>
    <xf numFmtId="0" fontId="14" fillId="3" borderId="4" xfId="0"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10" fillId="6" borderId="8" xfId="0" applyFont="1" applyFill="1" applyBorder="1" applyAlignment="1" applyProtection="1">
      <alignment horizontal="center" vertical="center" textRotation="90"/>
      <protection hidden="1"/>
    </xf>
    <xf numFmtId="0" fontId="10" fillId="0" borderId="63" xfId="0" applyFont="1" applyBorder="1" applyAlignment="1" applyProtection="1">
      <alignment horizontal="center"/>
      <protection hidden="1"/>
    </xf>
    <xf numFmtId="0" fontId="7" fillId="0" borderId="39" xfId="0" applyFont="1" applyBorder="1" applyAlignment="1" applyProtection="1">
      <alignment horizontal="center"/>
      <protection hidden="1"/>
    </xf>
    <xf numFmtId="0" fontId="7" fillId="2" borderId="13" xfId="0" applyFont="1" applyFill="1" applyBorder="1" applyAlignment="1" applyProtection="1">
      <alignment horizontal="center"/>
      <protection hidden="1"/>
    </xf>
    <xf numFmtId="0" fontId="7" fillId="2" borderId="14" xfId="0" applyFont="1" applyFill="1" applyBorder="1" applyAlignment="1" applyProtection="1">
      <alignment horizontal="center"/>
      <protection hidden="1"/>
    </xf>
    <xf numFmtId="0" fontId="7" fillId="2" borderId="66" xfId="0" applyFont="1" applyFill="1" applyBorder="1" applyAlignment="1" applyProtection="1">
      <alignment horizontal="center"/>
      <protection hidden="1"/>
    </xf>
    <xf numFmtId="0" fontId="5" fillId="11" borderId="1" xfId="0" applyFont="1" applyFill="1" applyBorder="1" applyAlignment="1" applyProtection="1">
      <alignment horizontal="center" vertical="center"/>
      <protection hidden="1"/>
    </xf>
    <xf numFmtId="0" fontId="7" fillId="11" borderId="39" xfId="0" applyFont="1" applyFill="1" applyBorder="1" applyAlignment="1" applyProtection="1">
      <alignment horizontal="center"/>
      <protection hidden="1"/>
    </xf>
    <xf numFmtId="0" fontId="7" fillId="0" borderId="0" xfId="0" applyFont="1" applyFill="1" applyBorder="1" applyAlignment="1" applyProtection="1">
      <alignment horizontal="center"/>
      <protection hidden="1"/>
    </xf>
    <xf numFmtId="0" fontId="7" fillId="0" borderId="8" xfId="0" applyFont="1" applyFill="1" applyBorder="1" applyAlignment="1" applyProtection="1">
      <alignment horizontal="center"/>
      <protection hidden="1"/>
    </xf>
    <xf numFmtId="0" fontId="7" fillId="0" borderId="9" xfId="0" applyFont="1" applyFill="1" applyBorder="1" applyAlignment="1" applyProtection="1">
      <alignment horizontal="center"/>
      <protection hidden="1"/>
    </xf>
    <xf numFmtId="0" fontId="7" fillId="0" borderId="39" xfId="0" applyFont="1" applyFill="1" applyBorder="1" applyAlignment="1" applyProtection="1">
      <alignment horizontal="center"/>
      <protection hidden="1"/>
    </xf>
    <xf numFmtId="0" fontId="7" fillId="0" borderId="12" xfId="0" applyFont="1" applyFill="1" applyBorder="1" applyAlignment="1" applyProtection="1">
      <alignment horizontal="center"/>
      <protection hidden="1"/>
    </xf>
    <xf numFmtId="0" fontId="12" fillId="0" borderId="9" xfId="0" applyFont="1" applyFill="1" applyBorder="1" applyAlignment="1" applyProtection="1">
      <alignment horizontal="center" vertical="center" textRotation="90"/>
      <protection hidden="1"/>
    </xf>
    <xf numFmtId="0" fontId="12" fillId="0" borderId="39" xfId="0" applyFont="1" applyFill="1" applyBorder="1" applyAlignment="1" applyProtection="1">
      <alignment horizontal="center" vertical="center" textRotation="90"/>
      <protection hidden="1"/>
    </xf>
    <xf numFmtId="0" fontId="12" fillId="9" borderId="13" xfId="0" applyFont="1" applyFill="1" applyBorder="1" applyAlignment="1" applyProtection="1">
      <alignment horizontal="center" vertical="center" textRotation="90"/>
      <protection hidden="1"/>
    </xf>
    <xf numFmtId="0" fontId="7" fillId="3" borderId="14" xfId="0" applyFont="1" applyFill="1" applyBorder="1" applyAlignment="1" applyProtection="1">
      <alignment horizontal="center" vertical="center" textRotation="90"/>
      <protection hidden="1"/>
    </xf>
    <xf numFmtId="0" fontId="10" fillId="6" borderId="14" xfId="0" applyFont="1" applyFill="1" applyBorder="1" applyAlignment="1" applyProtection="1">
      <alignment horizontal="center" vertical="center" textRotation="90"/>
      <protection hidden="1"/>
    </xf>
    <xf numFmtId="0" fontId="10" fillId="0" borderId="40" xfId="0" applyFont="1" applyFill="1" applyBorder="1" applyAlignment="1" applyProtection="1">
      <alignment horizontal="center" vertical="center" textRotation="90"/>
      <protection hidden="1"/>
    </xf>
    <xf numFmtId="0" fontId="2" fillId="8" borderId="2" xfId="0" applyFont="1" applyFill="1" applyBorder="1" applyProtection="1">
      <protection hidden="1"/>
    </xf>
    <xf numFmtId="0" fontId="19" fillId="8" borderId="2" xfId="0" applyFont="1" applyFill="1" applyBorder="1" applyProtection="1">
      <protection hidden="1"/>
    </xf>
    <xf numFmtId="0" fontId="11" fillId="8" borderId="2" xfId="0" applyFont="1" applyFill="1" applyBorder="1" applyProtection="1">
      <protection hidden="1"/>
    </xf>
    <xf numFmtId="0" fontId="2" fillId="16" borderId="2" xfId="0" applyFont="1" applyFill="1" applyBorder="1" applyProtection="1">
      <protection hidden="1"/>
    </xf>
    <xf numFmtId="0" fontId="19" fillId="16" borderId="2" xfId="0" applyFont="1" applyFill="1" applyBorder="1" applyProtection="1">
      <protection hidden="1"/>
    </xf>
    <xf numFmtId="0" fontId="11" fillId="16" borderId="2" xfId="0" applyFont="1" applyFill="1" applyBorder="1" applyProtection="1">
      <protection hidden="1"/>
    </xf>
    <xf numFmtId="0" fontId="2" fillId="9" borderId="2" xfId="0" applyFont="1" applyFill="1" applyBorder="1" applyProtection="1">
      <protection hidden="1"/>
    </xf>
    <xf numFmtId="0" fontId="19" fillId="9" borderId="2" xfId="0" applyFont="1" applyFill="1" applyBorder="1" applyProtection="1">
      <protection hidden="1"/>
    </xf>
    <xf numFmtId="0" fontId="11" fillId="9" borderId="2" xfId="0" applyFont="1" applyFill="1" applyBorder="1" applyProtection="1">
      <protection hidden="1"/>
    </xf>
    <xf numFmtId="0" fontId="8" fillId="4" borderId="65" xfId="0" applyFont="1" applyFill="1" applyBorder="1" applyAlignment="1" applyProtection="1">
      <alignment vertical="center"/>
      <protection hidden="1"/>
    </xf>
    <xf numFmtId="0" fontId="7" fillId="0" borderId="9" xfId="0" applyFont="1" applyFill="1" applyBorder="1" applyAlignment="1" applyProtection="1">
      <alignment horizontal="center" vertical="center" textRotation="90"/>
      <protection hidden="1"/>
    </xf>
    <xf numFmtId="0" fontId="7" fillId="0" borderId="10" xfId="0" applyFont="1" applyFill="1" applyBorder="1" applyAlignment="1" applyProtection="1">
      <alignment horizontal="center" vertical="center" textRotation="90"/>
      <protection hidden="1"/>
    </xf>
    <xf numFmtId="0" fontId="2" fillId="10" borderId="2" xfId="0" applyFont="1" applyFill="1" applyBorder="1" applyProtection="1">
      <protection hidden="1"/>
    </xf>
    <xf numFmtId="0" fontId="19" fillId="10" borderId="2" xfId="0" applyFont="1" applyFill="1" applyBorder="1" applyProtection="1">
      <protection hidden="1"/>
    </xf>
    <xf numFmtId="0" fontId="11" fillId="10" borderId="2" xfId="0" applyFont="1" applyFill="1" applyBorder="1" applyProtection="1">
      <protection hidden="1"/>
    </xf>
    <xf numFmtId="0" fontId="7" fillId="7" borderId="13" xfId="0" applyFont="1" applyFill="1" applyBorder="1" applyAlignment="1" applyProtection="1">
      <alignment horizontal="center" vertical="center" textRotation="90"/>
      <protection hidden="1"/>
    </xf>
    <xf numFmtId="0" fontId="7" fillId="0" borderId="14" xfId="0" applyFont="1" applyFill="1" applyBorder="1" applyAlignment="1" applyProtection="1">
      <alignment horizontal="center" vertical="center" textRotation="90"/>
      <protection hidden="1"/>
    </xf>
    <xf numFmtId="0" fontId="7" fillId="0" borderId="40" xfId="0" applyFont="1" applyFill="1" applyBorder="1" applyAlignment="1" applyProtection="1">
      <alignment horizontal="center" vertical="center" textRotation="90"/>
      <protection hidden="1"/>
    </xf>
    <xf numFmtId="0" fontId="2" fillId="6" borderId="2" xfId="0" applyFont="1" applyFill="1" applyBorder="1" applyProtection="1">
      <protection hidden="1"/>
    </xf>
    <xf numFmtId="0" fontId="19" fillId="6" borderId="2" xfId="0" applyFont="1" applyFill="1" applyBorder="1" applyProtection="1">
      <protection hidden="1"/>
    </xf>
    <xf numFmtId="0" fontId="11" fillId="6" borderId="2" xfId="0" applyFont="1" applyFill="1" applyBorder="1" applyProtection="1">
      <protection hidden="1"/>
    </xf>
    <xf numFmtId="0" fontId="7" fillId="3" borderId="13" xfId="0" applyFont="1" applyFill="1" applyBorder="1" applyAlignment="1" applyProtection="1">
      <alignment horizontal="center" vertical="center" textRotation="90"/>
      <protection hidden="1"/>
    </xf>
    <xf numFmtId="0" fontId="12" fillId="0" borderId="14" xfId="0" applyFont="1" applyFill="1" applyBorder="1" applyAlignment="1" applyProtection="1">
      <alignment horizontal="center" vertical="center" textRotation="90"/>
      <protection hidden="1"/>
    </xf>
    <xf numFmtId="0" fontId="12" fillId="0" borderId="66" xfId="0" applyFont="1" applyFill="1" applyBorder="1" applyAlignment="1" applyProtection="1">
      <alignment horizontal="center" vertical="center" textRotation="90"/>
      <protection hidden="1"/>
    </xf>
    <xf numFmtId="0" fontId="12" fillId="10" borderId="13" xfId="0" applyFont="1" applyFill="1" applyBorder="1" applyAlignment="1" applyProtection="1">
      <alignment horizontal="center" vertical="center" textRotation="90"/>
      <protection hidden="1"/>
    </xf>
    <xf numFmtId="0" fontId="12" fillId="0" borderId="40" xfId="0" applyFont="1" applyFill="1" applyBorder="1" applyAlignment="1" applyProtection="1">
      <alignment horizontal="center" vertical="center" textRotation="90"/>
      <protection hidden="1"/>
    </xf>
    <xf numFmtId="0" fontId="2" fillId="13" borderId="2" xfId="0" applyFont="1" applyFill="1" applyBorder="1" applyProtection="1">
      <protection hidden="1"/>
    </xf>
    <xf numFmtId="0" fontId="19" fillId="13" borderId="2" xfId="0" applyFont="1" applyFill="1" applyBorder="1" applyProtection="1">
      <protection hidden="1"/>
    </xf>
    <xf numFmtId="0" fontId="11" fillId="13" borderId="2" xfId="0" applyFont="1" applyFill="1" applyBorder="1" applyProtection="1">
      <protection hidden="1"/>
    </xf>
    <xf numFmtId="0" fontId="2" fillId="7" borderId="2" xfId="0" applyFont="1" applyFill="1" applyBorder="1" applyProtection="1">
      <protection hidden="1"/>
    </xf>
    <xf numFmtId="0" fontId="19" fillId="7" borderId="2" xfId="0" applyFont="1" applyFill="1" applyBorder="1" applyProtection="1">
      <protection hidden="1"/>
    </xf>
    <xf numFmtId="0" fontId="11" fillId="7" borderId="2" xfId="0" applyFont="1" applyFill="1" applyBorder="1" applyProtection="1">
      <protection hidden="1"/>
    </xf>
    <xf numFmtId="0" fontId="12" fillId="14" borderId="13" xfId="0" applyFont="1" applyFill="1" applyBorder="1" applyAlignment="1" applyProtection="1">
      <alignment horizontal="center" vertical="center" textRotation="90"/>
      <protection hidden="1"/>
    </xf>
    <xf numFmtId="0" fontId="10" fillId="15" borderId="14" xfId="0" applyFont="1" applyFill="1" applyBorder="1" applyAlignment="1" applyProtection="1">
      <alignment horizontal="center" vertical="center" textRotation="90"/>
      <protection hidden="1"/>
    </xf>
    <xf numFmtId="0" fontId="7" fillId="16" borderId="14" xfId="0" applyFont="1" applyFill="1" applyBorder="1" applyAlignment="1" applyProtection="1">
      <alignment horizontal="center" vertical="center" textRotation="90"/>
      <protection hidden="1"/>
    </xf>
    <xf numFmtId="0" fontId="12" fillId="17" borderId="14" xfId="0" applyFont="1" applyFill="1" applyBorder="1" applyAlignment="1" applyProtection="1">
      <alignment horizontal="center" vertical="center" textRotation="90"/>
      <protection hidden="1"/>
    </xf>
    <xf numFmtId="0" fontId="7" fillId="13" borderId="13" xfId="0" applyFont="1" applyFill="1" applyBorder="1" applyAlignment="1" applyProtection="1">
      <alignment horizontal="center" vertical="center" textRotation="90"/>
      <protection hidden="1"/>
    </xf>
    <xf numFmtId="0" fontId="2" fillId="14" borderId="2" xfId="0" applyFont="1" applyFill="1" applyBorder="1" applyProtection="1">
      <protection hidden="1"/>
    </xf>
    <xf numFmtId="0" fontId="19" fillId="14" borderId="2" xfId="0" applyFont="1" applyFill="1" applyBorder="1" applyProtection="1">
      <protection hidden="1"/>
    </xf>
    <xf numFmtId="0" fontId="11" fillId="14" borderId="2" xfId="0" applyFont="1" applyFill="1" applyBorder="1" applyProtection="1">
      <protection hidden="1"/>
    </xf>
    <xf numFmtId="0" fontId="12" fillId="17" borderId="13" xfId="0" applyFont="1" applyFill="1" applyBorder="1" applyAlignment="1" applyProtection="1">
      <alignment horizontal="center" vertical="center" textRotation="90"/>
      <protection hidden="1"/>
    </xf>
    <xf numFmtId="0" fontId="7" fillId="13" borderId="14" xfId="0" applyFont="1" applyFill="1" applyBorder="1" applyAlignment="1" applyProtection="1">
      <alignment horizontal="center" vertical="center" textRotation="90"/>
      <protection hidden="1"/>
    </xf>
    <xf numFmtId="0" fontId="12" fillId="14" borderId="14" xfId="0" applyFont="1" applyFill="1" applyBorder="1" applyAlignment="1" applyProtection="1">
      <alignment horizontal="center" vertical="center" textRotation="90"/>
      <protection hidden="1"/>
    </xf>
    <xf numFmtId="0" fontId="2" fillId="15" borderId="2" xfId="0" applyFont="1" applyFill="1" applyBorder="1" applyProtection="1">
      <protection hidden="1"/>
    </xf>
    <xf numFmtId="0" fontId="19" fillId="15" borderId="2" xfId="0" applyFont="1" applyFill="1" applyBorder="1" applyProtection="1">
      <protection hidden="1"/>
    </xf>
    <xf numFmtId="0" fontId="11" fillId="15" borderId="2" xfId="0" applyFont="1" applyFill="1" applyBorder="1" applyProtection="1">
      <protection hidden="1"/>
    </xf>
    <xf numFmtId="0" fontId="7" fillId="0" borderId="66" xfId="0" applyFont="1" applyFill="1" applyBorder="1" applyAlignment="1" applyProtection="1">
      <alignment horizontal="center" vertical="center" textRotation="90"/>
      <protection hidden="1"/>
    </xf>
    <xf numFmtId="0" fontId="2" fillId="17" borderId="2" xfId="0" applyFont="1" applyFill="1" applyBorder="1" applyProtection="1">
      <protection hidden="1"/>
    </xf>
    <xf numFmtId="0" fontId="19" fillId="17" borderId="2" xfId="0" applyFont="1" applyFill="1" applyBorder="1" applyProtection="1">
      <protection hidden="1"/>
    </xf>
    <xf numFmtId="0" fontId="11" fillId="17" borderId="2" xfId="0" applyFont="1" applyFill="1" applyBorder="1" applyProtection="1">
      <protection hidden="1"/>
    </xf>
    <xf numFmtId="0" fontId="7" fillId="16" borderId="13" xfId="0" applyFont="1" applyFill="1" applyBorder="1" applyAlignment="1" applyProtection="1">
      <alignment horizontal="center" vertical="center" textRotation="90"/>
      <protection hidden="1"/>
    </xf>
    <xf numFmtId="0" fontId="2" fillId="0" borderId="0" xfId="0" applyFont="1" applyFill="1" applyBorder="1" applyProtection="1">
      <protection hidden="1"/>
    </xf>
    <xf numFmtId="0" fontId="10" fillId="0" borderId="17" xfId="0" applyFont="1" applyBorder="1" applyAlignment="1" applyProtection="1">
      <alignment horizontal="center" vertical="center"/>
      <protection hidden="1"/>
    </xf>
    <xf numFmtId="0" fontId="10" fillId="0" borderId="18" xfId="0" applyFont="1" applyBorder="1" applyAlignment="1" applyProtection="1">
      <alignment horizontal="center" vertical="center"/>
      <protection hidden="1"/>
    </xf>
    <xf numFmtId="0" fontId="11" fillId="0" borderId="25" xfId="0"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10" fillId="0" borderId="27" xfId="0" applyFont="1" applyBorder="1" applyAlignment="1" applyProtection="1">
      <alignment horizontal="center" vertical="center"/>
      <protection hidden="1"/>
    </xf>
    <xf numFmtId="0" fontId="10" fillId="0" borderId="35" xfId="0" applyFont="1" applyBorder="1" applyAlignment="1" applyProtection="1">
      <alignment horizontal="center" vertical="center"/>
      <protection hidden="1"/>
    </xf>
    <xf numFmtId="0" fontId="10" fillId="0" borderId="36" xfId="0" applyFont="1" applyBorder="1" applyAlignment="1" applyProtection="1">
      <alignment horizontal="center" vertical="center"/>
      <protection hidden="1"/>
    </xf>
    <xf numFmtId="0" fontId="7" fillId="0" borderId="9" xfId="0" applyFont="1" applyBorder="1" applyAlignment="1" applyProtection="1">
      <alignment horizontal="right"/>
      <protection hidden="1"/>
    </xf>
    <xf numFmtId="0" fontId="7" fillId="0" borderId="39" xfId="0" applyFont="1" applyBorder="1" applyAlignment="1" applyProtection="1">
      <alignment horizontal="right"/>
      <protection hidden="1"/>
    </xf>
    <xf numFmtId="0" fontId="7" fillId="7" borderId="9" xfId="0" applyFont="1" applyFill="1" applyBorder="1" applyAlignment="1" applyProtection="1">
      <alignment horizontal="right" vertical="center" textRotation="90"/>
      <protection hidden="1"/>
    </xf>
    <xf numFmtId="0" fontId="12" fillId="8" borderId="9" xfId="0" applyFont="1" applyFill="1" applyBorder="1" applyAlignment="1" applyProtection="1">
      <alignment horizontal="right" vertical="center" textRotation="90"/>
      <protection hidden="1"/>
    </xf>
    <xf numFmtId="0" fontId="12" fillId="9" borderId="9" xfId="0" applyFont="1" applyFill="1" applyBorder="1" applyAlignment="1" applyProtection="1">
      <alignment horizontal="right" vertical="center" textRotation="90"/>
      <protection hidden="1"/>
    </xf>
    <xf numFmtId="0" fontId="12" fillId="10" borderId="9" xfId="0" applyFont="1" applyFill="1" applyBorder="1" applyAlignment="1" applyProtection="1">
      <alignment horizontal="right" vertical="center" textRotation="90"/>
      <protection hidden="1"/>
    </xf>
    <xf numFmtId="0" fontId="12" fillId="0" borderId="9" xfId="0" applyFont="1" applyFill="1" applyBorder="1" applyAlignment="1" applyProtection="1">
      <alignment horizontal="right" vertical="center" textRotation="90"/>
      <protection hidden="1"/>
    </xf>
    <xf numFmtId="0" fontId="12" fillId="0" borderId="39" xfId="0" applyFont="1" applyFill="1" applyBorder="1" applyAlignment="1" applyProtection="1">
      <alignment horizontal="right" vertical="center" textRotation="90"/>
      <protection hidden="1"/>
    </xf>
    <xf numFmtId="0" fontId="10" fillId="0" borderId="19" xfId="0" applyFont="1" applyBorder="1" applyAlignment="1" applyProtection="1">
      <alignment horizontal="right"/>
      <protection hidden="1"/>
    </xf>
    <xf numFmtId="0" fontId="10" fillId="0" borderId="63" xfId="0" applyFont="1" applyBorder="1" applyAlignment="1" applyProtection="1">
      <alignment horizontal="right"/>
      <protection hidden="1"/>
    </xf>
    <xf numFmtId="0" fontId="10" fillId="0" borderId="28" xfId="0" applyFont="1" applyBorder="1" applyAlignment="1" applyProtection="1">
      <alignment horizontal="right"/>
      <protection hidden="1"/>
    </xf>
    <xf numFmtId="0" fontId="10" fillId="0" borderId="31" xfId="0" applyFont="1" applyBorder="1" applyAlignment="1" applyProtection="1">
      <alignment horizontal="right"/>
      <protection hidden="1"/>
    </xf>
    <xf numFmtId="0" fontId="10" fillId="0" borderId="32" xfId="0" applyFont="1" applyBorder="1" applyAlignment="1" applyProtection="1">
      <alignment horizontal="right"/>
      <protection hidden="1"/>
    </xf>
    <xf numFmtId="0" fontId="10" fillId="0" borderId="33" xfId="0" applyFont="1" applyBorder="1" applyAlignment="1" applyProtection="1">
      <alignment horizontal="right"/>
      <protection hidden="1"/>
    </xf>
    <xf numFmtId="0" fontId="11" fillId="0" borderId="28" xfId="0" applyFon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2" fillId="0" borderId="27" xfId="0" applyFont="1" applyBorder="1" applyAlignment="1" applyProtection="1">
      <alignment horizontal="center" vertical="center"/>
      <protection hidden="1"/>
    </xf>
    <xf numFmtId="0" fontId="2" fillId="0" borderId="47" xfId="0" applyFont="1" applyBorder="1" applyAlignment="1" applyProtection="1">
      <alignment horizontal="center" vertical="center"/>
      <protection hidden="1"/>
    </xf>
    <xf numFmtId="0" fontId="2" fillId="0" borderId="0" xfId="0" applyFont="1" applyAlignment="1" applyProtection="1">
      <alignment horizontal="right"/>
      <protection hidden="1"/>
    </xf>
    <xf numFmtId="0" fontId="22" fillId="0" borderId="27" xfId="0" applyFont="1" applyFill="1" applyBorder="1" applyAlignment="1" applyProtection="1">
      <alignment horizontal="center" vertical="center"/>
      <protection hidden="1"/>
    </xf>
    <xf numFmtId="0" fontId="10" fillId="0" borderId="29" xfId="0" applyFont="1" applyFill="1" applyBorder="1" applyAlignment="1" applyProtection="1">
      <alignment horizontal="center" vertical="center"/>
      <protection hidden="1"/>
    </xf>
    <xf numFmtId="0" fontId="22" fillId="0" borderId="47" xfId="0" applyFont="1" applyFill="1" applyBorder="1" applyAlignment="1" applyProtection="1">
      <alignment horizontal="center" vertical="center"/>
      <protection hidden="1"/>
    </xf>
    <xf numFmtId="0" fontId="10" fillId="0" borderId="15" xfId="0" applyFont="1" applyFill="1" applyBorder="1" applyAlignment="1" applyProtection="1">
      <alignment horizontal="center" vertical="center" wrapText="1"/>
      <protection hidden="1"/>
    </xf>
    <xf numFmtId="0" fontId="11" fillId="0" borderId="28" xfId="0" applyFont="1" applyFill="1" applyBorder="1" applyAlignment="1" applyProtection="1">
      <alignment horizontal="center" vertical="center" wrapText="1"/>
      <protection hidden="1"/>
    </xf>
    <xf numFmtId="0" fontId="11" fillId="0" borderId="28" xfId="0" applyFont="1" applyFill="1" applyBorder="1" applyAlignment="1">
      <alignment horizontal="center"/>
    </xf>
    <xf numFmtId="0" fontId="11" fillId="0" borderId="28" xfId="0" applyFont="1" applyFill="1" applyBorder="1" applyAlignment="1" applyProtection="1">
      <alignment horizontal="center"/>
      <protection hidden="1"/>
    </xf>
    <xf numFmtId="0" fontId="23" fillId="3" borderId="1" xfId="0" applyFont="1" applyFill="1" applyBorder="1" applyAlignment="1" applyProtection="1">
      <alignment horizontal="center" vertical="center"/>
      <protection hidden="1"/>
    </xf>
    <xf numFmtId="0" fontId="23" fillId="3" borderId="2" xfId="0" applyFont="1" applyFill="1" applyBorder="1" applyAlignment="1" applyProtection="1">
      <alignment horizontal="center" vertical="center"/>
      <protection hidden="1"/>
    </xf>
    <xf numFmtId="0" fontId="23" fillId="3" borderId="4" xfId="0" applyFont="1" applyFill="1" applyBorder="1" applyAlignment="1" applyProtection="1">
      <alignment horizontal="center" vertical="center"/>
      <protection hidden="1"/>
    </xf>
    <xf numFmtId="0" fontId="23" fillId="3" borderId="4" xfId="0" applyFont="1" applyFill="1" applyBorder="1" applyAlignment="1" applyProtection="1">
      <alignment horizontal="right" vertical="center"/>
      <protection hidden="1"/>
    </xf>
    <xf numFmtId="0" fontId="23" fillId="3" borderId="4" xfId="0" applyFont="1" applyFill="1" applyBorder="1" applyAlignment="1" applyProtection="1">
      <alignment vertical="center"/>
      <protection hidden="1"/>
    </xf>
    <xf numFmtId="0" fontId="23" fillId="3" borderId="2" xfId="0" applyFont="1" applyFill="1" applyBorder="1" applyAlignment="1" applyProtection="1">
      <alignment vertical="center"/>
      <protection hidden="1"/>
    </xf>
    <xf numFmtId="49" fontId="7" fillId="22" borderId="0" xfId="0" applyNumberFormat="1" applyFont="1" applyFill="1" applyBorder="1" applyAlignment="1" applyProtection="1">
      <alignment horizontal="center" vertical="center"/>
      <protection hidden="1"/>
    </xf>
    <xf numFmtId="0" fontId="7" fillId="4" borderId="2" xfId="0" applyFont="1" applyFill="1" applyBorder="1" applyAlignment="1" applyProtection="1">
      <alignment horizontal="right" vertical="center"/>
      <protection hidden="1"/>
    </xf>
    <xf numFmtId="0" fontId="7" fillId="4" borderId="3" xfId="0" applyFont="1" applyFill="1" applyBorder="1" applyAlignment="1" applyProtection="1">
      <alignment vertical="center"/>
      <protection hidden="1"/>
    </xf>
    <xf numFmtId="0" fontId="7" fillId="4" borderId="7" xfId="0" applyFont="1" applyFill="1" applyBorder="1" applyAlignment="1" applyProtection="1">
      <alignment vertical="center"/>
      <protection hidden="1"/>
    </xf>
    <xf numFmtId="0" fontId="7" fillId="4" borderId="55" xfId="0" applyFont="1" applyFill="1" applyBorder="1" applyAlignment="1" applyProtection="1">
      <alignment vertical="center"/>
      <protection hidden="1"/>
    </xf>
    <xf numFmtId="49" fontId="7" fillId="22" borderId="7" xfId="0" applyNumberFormat="1" applyFont="1" applyFill="1" applyBorder="1" applyAlignment="1" applyProtection="1">
      <alignment horizontal="center" vertical="center"/>
      <protection hidden="1"/>
    </xf>
    <xf numFmtId="2" fontId="11" fillId="0" borderId="28" xfId="0" applyNumberFormat="1" applyFont="1" applyFill="1" applyBorder="1" applyAlignment="1" applyProtection="1">
      <alignment horizontal="center" vertical="center"/>
      <protection hidden="1"/>
    </xf>
    <xf numFmtId="2" fontId="11" fillId="0" borderId="28" xfId="0" applyNumberFormat="1" applyFont="1" applyFill="1" applyBorder="1" applyAlignment="1" applyProtection="1">
      <alignment horizontal="center" vertical="center" wrapText="1"/>
      <protection hidden="1"/>
    </xf>
    <xf numFmtId="2" fontId="11" fillId="0" borderId="28" xfId="0" applyNumberFormat="1" applyFont="1" applyFill="1" applyBorder="1" applyAlignment="1">
      <alignment horizontal="center"/>
    </xf>
    <xf numFmtId="2" fontId="11" fillId="0" borderId="28" xfId="0" applyNumberFormat="1" applyFont="1" applyFill="1" applyBorder="1" applyAlignment="1" applyProtection="1">
      <alignment horizontal="center"/>
      <protection hidden="1"/>
    </xf>
    <xf numFmtId="0" fontId="10" fillId="0" borderId="20" xfId="0" applyFont="1" applyFill="1" applyBorder="1" applyAlignment="1" applyProtection="1">
      <alignment horizontal="center" vertical="center"/>
      <protection hidden="1"/>
    </xf>
    <xf numFmtId="165" fontId="2" fillId="0" borderId="0" xfId="0" applyNumberFormat="1" applyFont="1" applyAlignment="1" applyProtection="1">
      <alignment horizontal="center"/>
      <protection hidden="1"/>
    </xf>
    <xf numFmtId="0" fontId="10" fillId="0" borderId="9" xfId="0" applyFont="1" applyFill="1" applyBorder="1" applyAlignment="1" applyProtection="1">
      <alignment horizontal="center" vertical="center"/>
      <protection hidden="1"/>
    </xf>
    <xf numFmtId="0" fontId="10" fillId="19" borderId="28" xfId="0" applyFont="1" applyFill="1" applyBorder="1" applyAlignment="1" applyProtection="1">
      <alignment horizontal="center" vertical="center"/>
      <protection hidden="1"/>
    </xf>
    <xf numFmtId="0" fontId="10" fillId="19" borderId="31" xfId="0" applyFont="1" applyFill="1" applyBorder="1" applyAlignment="1" applyProtection="1">
      <alignment horizontal="center" vertical="center"/>
      <protection hidden="1"/>
    </xf>
    <xf numFmtId="0" fontId="10" fillId="19" borderId="29" xfId="0" applyFont="1" applyFill="1" applyBorder="1" applyAlignment="1" applyProtection="1">
      <alignment horizontal="center" vertical="center"/>
      <protection hidden="1"/>
    </xf>
    <xf numFmtId="0" fontId="10" fillId="0" borderId="27" xfId="0" applyFont="1" applyFill="1" applyBorder="1" applyAlignment="1" applyProtection="1">
      <alignment horizontal="center" vertical="center"/>
      <protection hidden="1"/>
    </xf>
    <xf numFmtId="0" fontId="7" fillId="0" borderId="16" xfId="0" applyFont="1" applyBorder="1" applyAlignment="1" applyProtection="1">
      <alignment horizontal="center"/>
      <protection hidden="1"/>
    </xf>
    <xf numFmtId="14" fontId="7" fillId="0" borderId="57" xfId="0" applyNumberFormat="1" applyFont="1" applyBorder="1" applyAlignment="1" applyProtection="1">
      <alignment horizontal="center" vertical="center"/>
      <protection hidden="1"/>
    </xf>
    <xf numFmtId="0" fontId="12" fillId="9" borderId="27" xfId="0" applyFont="1" applyFill="1" applyBorder="1" applyAlignment="1" applyProtection="1">
      <alignment horizontal="center"/>
      <protection hidden="1"/>
    </xf>
    <xf numFmtId="0" fontId="12" fillId="9" borderId="28" xfId="0" applyFont="1" applyFill="1" applyBorder="1" applyAlignment="1" applyProtection="1">
      <alignment horizontal="center"/>
      <protection hidden="1"/>
    </xf>
    <xf numFmtId="165" fontId="12" fillId="9" borderId="31" xfId="0" applyNumberFormat="1" applyFont="1" applyFill="1" applyBorder="1" applyAlignment="1" applyProtection="1">
      <alignment horizontal="center"/>
      <protection hidden="1"/>
    </xf>
    <xf numFmtId="0" fontId="12" fillId="8" borderId="27" xfId="0" applyFont="1" applyFill="1" applyBorder="1" applyAlignment="1" applyProtection="1">
      <alignment horizontal="center"/>
      <protection hidden="1"/>
    </xf>
    <xf numFmtId="0" fontId="12" fillId="8" borderId="28" xfId="0" applyFont="1" applyFill="1" applyBorder="1" applyAlignment="1" applyProtection="1">
      <alignment horizontal="center"/>
      <protection hidden="1"/>
    </xf>
    <xf numFmtId="165" fontId="12" fillId="8" borderId="29" xfId="0" applyNumberFormat="1" applyFont="1" applyFill="1" applyBorder="1" applyAlignment="1" applyProtection="1">
      <alignment horizontal="center"/>
      <protection hidden="1"/>
    </xf>
    <xf numFmtId="0" fontId="7" fillId="0" borderId="25" xfId="0" applyFont="1" applyBorder="1" applyAlignment="1" applyProtection="1">
      <alignment horizontal="center"/>
      <protection hidden="1"/>
    </xf>
    <xf numFmtId="0" fontId="12" fillId="10" borderId="27" xfId="0" applyFont="1" applyFill="1" applyBorder="1" applyAlignment="1" applyProtection="1">
      <alignment horizontal="center"/>
      <protection hidden="1"/>
    </xf>
    <xf numFmtId="0" fontId="12" fillId="10" borderId="28" xfId="0" applyFont="1" applyFill="1" applyBorder="1" applyAlignment="1" applyProtection="1">
      <alignment horizontal="center"/>
      <protection hidden="1"/>
    </xf>
    <xf numFmtId="165" fontId="12" fillId="10" borderId="31" xfId="0" applyNumberFormat="1" applyFont="1" applyFill="1" applyBorder="1" applyAlignment="1" applyProtection="1">
      <alignment horizontal="center"/>
      <protection hidden="1"/>
    </xf>
    <xf numFmtId="0" fontId="10" fillId="7" borderId="27" xfId="0" applyFont="1" applyFill="1" applyBorder="1" applyAlignment="1" applyProtection="1">
      <alignment horizontal="center"/>
      <protection hidden="1"/>
    </xf>
    <xf numFmtId="0" fontId="10" fillId="7" borderId="28" xfId="0" applyFont="1" applyFill="1" applyBorder="1" applyAlignment="1" applyProtection="1">
      <alignment horizontal="center"/>
      <protection hidden="1"/>
    </xf>
    <xf numFmtId="165" fontId="10" fillId="7" borderId="29" xfId="0" applyNumberFormat="1" applyFont="1" applyFill="1" applyBorder="1" applyAlignment="1" applyProtection="1">
      <alignment horizontal="center"/>
      <protection hidden="1"/>
    </xf>
    <xf numFmtId="0" fontId="10" fillId="3" borderId="27" xfId="0" applyFont="1" applyFill="1" applyBorder="1" applyAlignment="1" applyProtection="1">
      <alignment horizontal="center"/>
      <protection hidden="1"/>
    </xf>
    <xf numFmtId="0" fontId="10" fillId="3" borderId="28" xfId="0" applyFont="1" applyFill="1" applyBorder="1" applyAlignment="1" applyProtection="1">
      <alignment horizontal="center"/>
      <protection hidden="1"/>
    </xf>
    <xf numFmtId="165" fontId="10" fillId="3" borderId="31" xfId="0" applyNumberFormat="1" applyFont="1" applyFill="1" applyBorder="1" applyAlignment="1" applyProtection="1">
      <alignment horizontal="center"/>
      <protection hidden="1"/>
    </xf>
    <xf numFmtId="0" fontId="10" fillId="6" borderId="27" xfId="0" applyFont="1" applyFill="1" applyBorder="1" applyAlignment="1" applyProtection="1">
      <alignment horizontal="center"/>
      <protection hidden="1"/>
    </xf>
    <xf numFmtId="0" fontId="10" fillId="6" borderId="28" xfId="0" applyFont="1" applyFill="1" applyBorder="1" applyAlignment="1" applyProtection="1">
      <alignment horizontal="center"/>
      <protection hidden="1"/>
    </xf>
    <xf numFmtId="165" fontId="10" fillId="6" borderId="29" xfId="0" applyNumberFormat="1" applyFont="1" applyFill="1" applyBorder="1" applyAlignment="1" applyProtection="1">
      <alignment horizontal="center"/>
      <protection hidden="1"/>
    </xf>
    <xf numFmtId="165" fontId="10" fillId="6" borderId="31" xfId="0" applyNumberFormat="1" applyFont="1" applyFill="1" applyBorder="1" applyAlignment="1" applyProtection="1">
      <alignment horizontal="center"/>
      <protection hidden="1"/>
    </xf>
    <xf numFmtId="0" fontId="7" fillId="0" borderId="57" xfId="0" applyFont="1" applyBorder="1" applyAlignment="1" applyProtection="1">
      <alignment horizontal="center" vertical="center"/>
      <protection hidden="1"/>
    </xf>
    <xf numFmtId="165" fontId="12" fillId="9" borderId="29" xfId="0" applyNumberFormat="1" applyFont="1" applyFill="1" applyBorder="1" applyAlignment="1" applyProtection="1">
      <alignment horizontal="center"/>
      <protection hidden="1"/>
    </xf>
    <xf numFmtId="165" fontId="12" fillId="8" borderId="31" xfId="0" applyNumberFormat="1" applyFont="1" applyFill="1" applyBorder="1" applyAlignment="1" applyProtection="1">
      <alignment horizontal="center"/>
      <protection hidden="1"/>
    </xf>
    <xf numFmtId="0" fontId="7" fillId="0" borderId="43" xfId="0" applyFont="1" applyBorder="1" applyAlignment="1" applyProtection="1">
      <alignment horizontal="center"/>
      <protection hidden="1"/>
    </xf>
    <xf numFmtId="0" fontId="7" fillId="0" borderId="61" xfId="0" applyFont="1" applyBorder="1" applyAlignment="1" applyProtection="1">
      <alignment horizontal="center"/>
      <protection hidden="1"/>
    </xf>
    <xf numFmtId="0" fontId="10" fillId="3" borderId="47" xfId="0" applyFont="1" applyFill="1" applyBorder="1" applyAlignment="1" applyProtection="1">
      <alignment horizontal="center"/>
      <protection hidden="1"/>
    </xf>
    <xf numFmtId="0" fontId="10" fillId="3" borderId="64" xfId="0" applyFont="1" applyFill="1" applyBorder="1" applyAlignment="1" applyProtection="1">
      <alignment horizontal="center"/>
      <protection hidden="1"/>
    </xf>
    <xf numFmtId="165" fontId="10" fillId="3" borderId="48" xfId="0" applyNumberFormat="1" applyFont="1" applyFill="1" applyBorder="1" applyAlignment="1" applyProtection="1">
      <alignment horizontal="center"/>
      <protection hidden="1"/>
    </xf>
    <xf numFmtId="0" fontId="12" fillId="10" borderId="47" xfId="0" applyFont="1" applyFill="1" applyBorder="1" applyAlignment="1" applyProtection="1">
      <alignment horizontal="center"/>
      <protection hidden="1"/>
    </xf>
    <xf numFmtId="0" fontId="12" fillId="10" borderId="64" xfId="0" applyFont="1" applyFill="1" applyBorder="1" applyAlignment="1" applyProtection="1">
      <alignment horizontal="center"/>
      <protection hidden="1"/>
    </xf>
    <xf numFmtId="165" fontId="12" fillId="10" borderId="15" xfId="0" applyNumberFormat="1" applyFont="1" applyFill="1" applyBorder="1" applyAlignment="1" applyProtection="1">
      <alignment horizontal="center"/>
      <protection hidden="1"/>
    </xf>
    <xf numFmtId="0" fontId="10" fillId="19" borderId="28" xfId="0" applyFont="1" applyFill="1" applyBorder="1" applyAlignment="1" applyProtection="1">
      <alignment horizontal="center"/>
      <protection hidden="1"/>
    </xf>
    <xf numFmtId="0" fontId="10" fillId="19" borderId="31" xfId="0" applyFont="1" applyFill="1" applyBorder="1" applyAlignment="1" applyProtection="1">
      <alignment horizontal="center"/>
      <protection hidden="1"/>
    </xf>
    <xf numFmtId="0" fontId="10" fillId="19" borderId="29" xfId="0" applyFont="1" applyFill="1" applyBorder="1" applyAlignment="1" applyProtection="1">
      <alignment horizontal="center"/>
      <protection hidden="1"/>
    </xf>
    <xf numFmtId="14" fontId="7" fillId="0" borderId="60" xfId="0" applyNumberFormat="1" applyFont="1" applyBorder="1" applyAlignment="1" applyProtection="1">
      <alignment horizontal="center" vertical="center"/>
      <protection hidden="1"/>
    </xf>
    <xf numFmtId="0" fontId="12" fillId="14" borderId="27" xfId="0" applyFont="1" applyFill="1" applyBorder="1" applyAlignment="1" applyProtection="1">
      <alignment horizontal="center"/>
      <protection hidden="1"/>
    </xf>
    <xf numFmtId="0" fontId="12" fillId="14" borderId="28" xfId="0" applyFont="1" applyFill="1" applyBorder="1" applyAlignment="1" applyProtection="1">
      <alignment horizontal="center"/>
      <protection hidden="1"/>
    </xf>
    <xf numFmtId="0" fontId="12" fillId="14" borderId="31" xfId="0" applyFont="1" applyFill="1" applyBorder="1" applyAlignment="1" applyProtection="1">
      <alignment horizontal="center"/>
      <protection hidden="1"/>
    </xf>
    <xf numFmtId="0" fontId="10" fillId="13" borderId="27" xfId="0" applyFont="1" applyFill="1" applyBorder="1" applyAlignment="1" applyProtection="1">
      <alignment horizontal="center"/>
      <protection hidden="1"/>
    </xf>
    <xf numFmtId="0" fontId="10" fillId="13" borderId="28" xfId="0" applyFont="1" applyFill="1" applyBorder="1" applyAlignment="1" applyProtection="1">
      <alignment horizontal="center"/>
      <protection hidden="1"/>
    </xf>
    <xf numFmtId="0" fontId="10" fillId="13" borderId="29" xfId="0" applyFont="1" applyFill="1" applyBorder="1" applyAlignment="1" applyProtection="1">
      <alignment horizontal="center"/>
      <protection hidden="1"/>
    </xf>
    <xf numFmtId="0" fontId="12" fillId="17" borderId="27" xfId="0" applyFont="1" applyFill="1" applyBorder="1" applyAlignment="1" applyProtection="1">
      <alignment horizontal="center"/>
      <protection hidden="1"/>
    </xf>
    <xf numFmtId="0" fontId="12" fillId="17" borderId="28" xfId="0" applyFont="1" applyFill="1" applyBorder="1" applyAlignment="1" applyProtection="1">
      <alignment horizontal="center"/>
      <protection hidden="1"/>
    </xf>
    <xf numFmtId="0" fontId="12" fillId="17" borderId="31" xfId="0" applyFont="1" applyFill="1" applyBorder="1" applyAlignment="1" applyProtection="1">
      <alignment horizontal="center"/>
      <protection hidden="1"/>
    </xf>
    <xf numFmtId="0" fontId="10" fillId="16" borderId="27" xfId="0" applyFont="1" applyFill="1" applyBorder="1" applyAlignment="1" applyProtection="1">
      <alignment horizontal="center"/>
      <protection hidden="1"/>
    </xf>
    <xf numFmtId="0" fontId="10" fillId="16" borderId="28" xfId="0" applyFont="1" applyFill="1" applyBorder="1" applyAlignment="1" applyProtection="1">
      <alignment horizontal="center"/>
      <protection hidden="1"/>
    </xf>
    <xf numFmtId="0" fontId="10" fillId="16" borderId="29" xfId="0" applyFont="1" applyFill="1" applyBorder="1" applyAlignment="1" applyProtection="1">
      <alignment horizontal="center"/>
      <protection hidden="1"/>
    </xf>
    <xf numFmtId="0" fontId="12" fillId="14" borderId="29" xfId="0" applyFont="1" applyFill="1" applyBorder="1" applyAlignment="1" applyProtection="1">
      <alignment horizontal="center"/>
      <protection hidden="1"/>
    </xf>
    <xf numFmtId="0" fontId="10" fillId="13" borderId="31" xfId="0" applyFont="1" applyFill="1" applyBorder="1" applyAlignment="1" applyProtection="1">
      <alignment horizontal="center"/>
      <protection hidden="1"/>
    </xf>
    <xf numFmtId="0" fontId="10" fillId="16" borderId="31" xfId="0" applyFont="1" applyFill="1" applyBorder="1" applyAlignment="1" applyProtection="1">
      <alignment horizontal="center"/>
      <protection hidden="1"/>
    </xf>
    <xf numFmtId="0" fontId="7" fillId="0" borderId="61" xfId="0" applyFont="1" applyBorder="1" applyAlignment="1" applyProtection="1">
      <alignment horizontal="center" vertical="center"/>
      <protection hidden="1"/>
    </xf>
    <xf numFmtId="0" fontId="12" fillId="14" borderId="47" xfId="0" applyFont="1" applyFill="1" applyBorder="1" applyAlignment="1" applyProtection="1">
      <alignment horizontal="center"/>
      <protection hidden="1"/>
    </xf>
    <xf numFmtId="0" fontId="12" fillId="14" borderId="64" xfId="0" applyFont="1" applyFill="1" applyBorder="1" applyAlignment="1" applyProtection="1">
      <alignment horizontal="center"/>
      <protection hidden="1"/>
    </xf>
    <xf numFmtId="0" fontId="12" fillId="14" borderId="15" xfId="0" applyFont="1" applyFill="1" applyBorder="1" applyAlignment="1" applyProtection="1">
      <alignment horizontal="center"/>
      <protection hidden="1"/>
    </xf>
    <xf numFmtId="14" fontId="2" fillId="0" borderId="0" xfId="0" applyNumberFormat="1" applyFont="1" applyAlignment="1" applyProtection="1">
      <alignment horizontal="center"/>
      <protection hidden="1"/>
    </xf>
    <xf numFmtId="0" fontId="7" fillId="0" borderId="9" xfId="0" applyFont="1" applyBorder="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2" fillId="0" borderId="29" xfId="0" applyFont="1" applyBorder="1" applyAlignment="1" applyProtection="1">
      <alignment horizontal="center" vertical="center"/>
      <protection hidden="1"/>
    </xf>
    <xf numFmtId="165" fontId="11" fillId="0" borderId="29" xfId="0" applyNumberFormat="1" applyFont="1" applyBorder="1" applyAlignment="1" applyProtection="1">
      <alignment horizontal="center" vertical="center"/>
      <protection hidden="1"/>
    </xf>
    <xf numFmtId="165" fontId="2" fillId="0" borderId="29" xfId="0" applyNumberFormat="1"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165" fontId="11" fillId="0" borderId="15" xfId="0" applyNumberFormat="1" applyFont="1" applyBorder="1" applyAlignment="1" applyProtection="1">
      <alignment horizontal="center" vertical="center"/>
      <protection hidden="1"/>
    </xf>
    <xf numFmtId="165" fontId="2" fillId="0" borderId="15" xfId="0" applyNumberFormat="1" applyFont="1" applyBorder="1" applyAlignment="1" applyProtection="1">
      <alignment horizontal="center" vertical="center"/>
      <protection hidden="1"/>
    </xf>
    <xf numFmtId="0" fontId="7" fillId="2" borderId="8" xfId="0" applyFont="1" applyFill="1" applyBorder="1" applyAlignment="1" applyProtection="1">
      <alignment horizontal="center" vertical="center"/>
      <protection hidden="1"/>
    </xf>
    <xf numFmtId="0" fontId="2" fillId="2" borderId="18" xfId="0" applyFont="1" applyFill="1" applyBorder="1" applyAlignment="1" applyProtection="1">
      <alignment horizontal="center" vertical="center"/>
      <protection hidden="1"/>
    </xf>
    <xf numFmtId="0" fontId="2" fillId="2" borderId="19" xfId="0" applyFont="1" applyFill="1" applyBorder="1" applyAlignment="1" applyProtection="1">
      <alignment horizontal="center" vertical="center"/>
      <protection hidden="1"/>
    </xf>
    <xf numFmtId="0" fontId="2" fillId="2" borderId="19" xfId="0" applyFont="1" applyFill="1" applyBorder="1" applyAlignment="1" applyProtection="1">
      <alignment horizontal="right" vertical="center"/>
      <protection hidden="1"/>
    </xf>
    <xf numFmtId="0" fontId="2" fillId="2" borderId="20" xfId="0" applyFont="1" applyFill="1" applyBorder="1" applyAlignment="1" applyProtection="1">
      <alignment horizontal="right" vertical="center"/>
      <protection hidden="1"/>
    </xf>
    <xf numFmtId="0" fontId="2" fillId="2" borderId="27" xfId="0" applyFont="1" applyFill="1" applyBorder="1" applyAlignment="1" applyProtection="1">
      <alignment horizontal="center" vertical="center"/>
      <protection hidden="1"/>
    </xf>
    <xf numFmtId="0" fontId="2" fillId="2" borderId="28" xfId="0" applyFont="1" applyFill="1" applyBorder="1" applyAlignment="1" applyProtection="1">
      <alignment horizontal="center" vertical="center"/>
      <protection hidden="1"/>
    </xf>
    <xf numFmtId="0" fontId="2" fillId="2" borderId="29" xfId="0" applyFont="1" applyFill="1" applyBorder="1" applyAlignment="1" applyProtection="1">
      <alignment horizontal="right" vertical="center"/>
      <protection hidden="1"/>
    </xf>
    <xf numFmtId="0" fontId="2" fillId="2" borderId="28" xfId="0" applyFont="1" applyFill="1" applyBorder="1" applyAlignment="1" applyProtection="1">
      <alignment horizontal="right" vertical="center"/>
      <protection hidden="1"/>
    </xf>
    <xf numFmtId="0" fontId="2" fillId="2" borderId="47" xfId="0" applyFont="1" applyFill="1" applyBorder="1" applyAlignment="1" applyProtection="1">
      <alignment horizontal="center" vertical="center"/>
      <protection hidden="1"/>
    </xf>
    <xf numFmtId="0" fontId="2" fillId="2" borderId="64" xfId="0" applyFont="1" applyFill="1" applyBorder="1" applyAlignment="1" applyProtection="1">
      <alignment horizontal="center" vertical="center"/>
      <protection hidden="1"/>
    </xf>
    <xf numFmtId="0" fontId="2" fillId="2" borderId="64" xfId="0" applyFont="1" applyFill="1" applyBorder="1" applyAlignment="1" applyProtection="1">
      <alignment horizontal="right" vertical="center"/>
      <protection hidden="1"/>
    </xf>
    <xf numFmtId="0" fontId="2" fillId="2" borderId="15" xfId="0" applyFont="1" applyFill="1" applyBorder="1" applyAlignment="1" applyProtection="1">
      <alignment horizontal="right" vertical="center"/>
      <protection hidden="1"/>
    </xf>
    <xf numFmtId="0" fontId="7" fillId="21" borderId="8" xfId="0" applyFont="1" applyFill="1" applyBorder="1" applyAlignment="1" applyProtection="1">
      <alignment horizontal="center" vertical="center"/>
      <protection hidden="1"/>
    </xf>
    <xf numFmtId="0" fontId="7" fillId="21" borderId="10" xfId="0" applyFont="1" applyFill="1" applyBorder="1" applyAlignment="1" applyProtection="1">
      <alignment horizontal="center" vertical="center"/>
      <protection hidden="1"/>
    </xf>
    <xf numFmtId="0" fontId="2" fillId="21" borderId="20" xfId="0" applyFont="1" applyFill="1" applyBorder="1" applyAlignment="1" applyProtection="1">
      <alignment horizontal="right" vertical="center"/>
      <protection hidden="1"/>
    </xf>
    <xf numFmtId="0" fontId="2" fillId="21" borderId="29" xfId="0" applyFont="1" applyFill="1" applyBorder="1" applyAlignment="1" applyProtection="1">
      <alignment horizontal="right" vertical="center"/>
      <protection hidden="1"/>
    </xf>
    <xf numFmtId="0" fontId="2" fillId="21" borderId="15" xfId="0" applyFont="1" applyFill="1" applyBorder="1" applyAlignment="1" applyProtection="1">
      <alignment horizontal="right" vertical="center"/>
      <protection hidden="1"/>
    </xf>
    <xf numFmtId="0" fontId="2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wrapText="1"/>
      <protection hidden="1"/>
    </xf>
    <xf numFmtId="0" fontId="22" fillId="0" borderId="18" xfId="0" applyFont="1" applyFill="1" applyBorder="1" applyAlignment="1" applyProtection="1">
      <alignment horizontal="center" vertical="center"/>
      <protection hidden="1"/>
    </xf>
    <xf numFmtId="0" fontId="24" fillId="0" borderId="27" xfId="0" applyFont="1" applyBorder="1" applyAlignment="1" applyProtection="1">
      <alignment horizontal="center"/>
      <protection hidden="1"/>
    </xf>
    <xf numFmtId="0" fontId="7" fillId="2" borderId="39" xfId="0" applyFont="1" applyFill="1" applyBorder="1" applyAlignment="1" applyProtection="1">
      <alignment horizontal="center" vertical="center"/>
      <protection hidden="1"/>
    </xf>
    <xf numFmtId="0" fontId="3" fillId="13" borderId="63" xfId="0" applyFont="1" applyFill="1" applyBorder="1" applyAlignment="1" applyProtection="1">
      <alignment horizontal="center" vertical="center"/>
      <protection hidden="1"/>
    </xf>
    <xf numFmtId="0" fontId="4" fillId="9" borderId="31" xfId="0" applyFont="1" applyFill="1" applyBorder="1" applyAlignment="1" applyProtection="1">
      <alignment horizontal="center" vertical="center"/>
      <protection hidden="1"/>
    </xf>
    <xf numFmtId="0" fontId="4" fillId="14" borderId="31" xfId="0" applyFont="1" applyFill="1" applyBorder="1" applyAlignment="1" applyProtection="1">
      <alignment horizontal="center" vertical="center"/>
      <protection hidden="1"/>
    </xf>
    <xf numFmtId="0" fontId="3" fillId="6" borderId="31" xfId="0" applyFont="1" applyFill="1" applyBorder="1" applyAlignment="1" applyProtection="1">
      <alignment horizontal="center" vertical="center"/>
      <protection hidden="1"/>
    </xf>
    <xf numFmtId="0" fontId="3" fillId="16" borderId="31" xfId="0" applyFont="1" applyFill="1" applyBorder="1" applyAlignment="1" applyProtection="1">
      <alignment horizontal="center" vertical="center"/>
      <protection hidden="1"/>
    </xf>
    <xf numFmtId="0" fontId="3" fillId="3" borderId="31" xfId="0" applyFont="1" applyFill="1" applyBorder="1" applyAlignment="1" applyProtection="1">
      <alignment horizontal="center" vertical="center"/>
      <protection hidden="1"/>
    </xf>
    <xf numFmtId="0" fontId="4" fillId="10" borderId="31" xfId="0" applyFont="1" applyFill="1" applyBorder="1" applyAlignment="1" applyProtection="1">
      <alignment horizontal="center" vertical="center"/>
      <protection hidden="1"/>
    </xf>
    <xf numFmtId="0" fontId="3" fillId="7" borderId="31" xfId="0" applyFont="1" applyFill="1" applyBorder="1" applyAlignment="1" applyProtection="1">
      <alignment horizontal="center" vertical="center"/>
      <protection hidden="1"/>
    </xf>
    <xf numFmtId="0" fontId="4" fillId="8" borderId="31" xfId="0" applyFont="1" applyFill="1" applyBorder="1" applyAlignment="1" applyProtection="1">
      <alignment horizontal="center" vertical="center"/>
      <protection hidden="1"/>
    </xf>
    <xf numFmtId="0" fontId="4" fillId="17" borderId="48" xfId="0" applyFont="1" applyFill="1" applyBorder="1" applyAlignment="1" applyProtection="1">
      <alignment horizontal="center" vertical="center"/>
      <protection hidden="1"/>
    </xf>
    <xf numFmtId="0" fontId="19" fillId="23" borderId="0" xfId="0" applyFont="1" applyFill="1" applyProtection="1">
      <protection hidden="1"/>
    </xf>
    <xf numFmtId="0" fontId="19" fillId="23" borderId="2" xfId="0" applyFont="1" applyFill="1" applyBorder="1" applyProtection="1">
      <protection hidden="1"/>
    </xf>
    <xf numFmtId="0" fontId="19" fillId="23" borderId="0" xfId="0" applyFont="1" applyFill="1" applyAlignment="1" applyProtection="1">
      <alignment horizontal="center" vertical="center"/>
      <protection hidden="1"/>
    </xf>
    <xf numFmtId="0" fontId="25" fillId="23" borderId="1" xfId="0" applyFont="1" applyFill="1" applyBorder="1" applyAlignment="1" applyProtection="1">
      <alignment vertical="center"/>
      <protection hidden="1"/>
    </xf>
    <xf numFmtId="0" fontId="25" fillId="23" borderId="3" xfId="0" applyFont="1" applyFill="1" applyBorder="1" applyAlignment="1" applyProtection="1">
      <alignment vertical="center"/>
      <protection hidden="1"/>
    </xf>
    <xf numFmtId="0" fontId="19" fillId="23" borderId="20" xfId="0" applyFont="1" applyFill="1" applyBorder="1" applyAlignment="1" applyProtection="1">
      <alignment horizontal="center" vertical="center"/>
      <protection hidden="1"/>
    </xf>
    <xf numFmtId="0" fontId="19" fillId="23" borderId="29" xfId="0" applyFont="1" applyFill="1" applyBorder="1" applyAlignment="1" applyProtection="1">
      <alignment horizontal="center" vertical="center"/>
      <protection hidden="1"/>
    </xf>
    <xf numFmtId="0" fontId="19" fillId="23" borderId="15" xfId="0" applyFont="1" applyFill="1" applyBorder="1" applyAlignment="1" applyProtection="1">
      <alignment horizontal="center" vertical="center"/>
      <protection hidden="1"/>
    </xf>
    <xf numFmtId="0" fontId="12" fillId="23" borderId="0" xfId="0" applyFont="1" applyFill="1" applyProtection="1">
      <protection hidden="1"/>
    </xf>
    <xf numFmtId="0" fontId="19" fillId="23" borderId="0" xfId="0" applyFont="1" applyFill="1" applyAlignment="1" applyProtection="1">
      <alignment horizontal="center"/>
      <protection hidden="1"/>
    </xf>
    <xf numFmtId="0" fontId="7" fillId="12" borderId="2" xfId="0" applyFont="1" applyFill="1" applyBorder="1" applyAlignment="1" applyProtection="1">
      <alignment horizontal="center" vertical="center"/>
      <protection hidden="1"/>
    </xf>
    <xf numFmtId="0" fontId="0" fillId="0" borderId="0" xfId="0" applyAlignment="1">
      <alignment horizontal="center"/>
    </xf>
    <xf numFmtId="0" fontId="11" fillId="0" borderId="44" xfId="0" applyFont="1" applyFill="1" applyBorder="1" applyAlignment="1" applyProtection="1">
      <alignment horizontal="center" vertical="center"/>
      <protection hidden="1"/>
    </xf>
    <xf numFmtId="0" fontId="11" fillId="0" borderId="22" xfId="0" applyFont="1" applyFill="1" applyBorder="1" applyAlignment="1" applyProtection="1">
      <alignment horizontal="center" vertical="center"/>
      <protection hidden="1"/>
    </xf>
    <xf numFmtId="0" fontId="11" fillId="0" borderId="27" xfId="0" applyFont="1" applyFill="1" applyBorder="1" applyAlignment="1" applyProtection="1">
      <alignment horizontal="center" vertical="center"/>
      <protection hidden="1"/>
    </xf>
    <xf numFmtId="0" fontId="11" fillId="0" borderId="27" xfId="0" applyFont="1" applyFill="1" applyBorder="1" applyAlignment="1" applyProtection="1">
      <alignment horizontal="center" vertical="center" wrapText="1"/>
      <protection hidden="1"/>
    </xf>
    <xf numFmtId="0" fontId="11" fillId="0" borderId="27" xfId="0" applyFont="1" applyFill="1" applyBorder="1" applyAlignment="1">
      <alignment horizontal="center"/>
    </xf>
    <xf numFmtId="0" fontId="11" fillId="0" borderId="27" xfId="0" applyFont="1" applyFill="1" applyBorder="1" applyAlignment="1" applyProtection="1">
      <alignment horizontal="center"/>
      <protection hidden="1"/>
    </xf>
    <xf numFmtId="0" fontId="11" fillId="0" borderId="47" xfId="0" applyFont="1" applyFill="1" applyBorder="1" applyAlignment="1" applyProtection="1">
      <alignment horizontal="center"/>
      <protection hidden="1"/>
    </xf>
    <xf numFmtId="1" fontId="11" fillId="0" borderId="28" xfId="0" applyNumberFormat="1" applyFont="1" applyFill="1" applyBorder="1" applyAlignment="1" applyProtection="1">
      <alignment horizontal="center" vertical="center"/>
      <protection hidden="1"/>
    </xf>
    <xf numFmtId="1" fontId="11" fillId="0" borderId="28" xfId="0" applyNumberFormat="1" applyFont="1" applyFill="1" applyBorder="1" applyAlignment="1" applyProtection="1">
      <alignment horizontal="center" vertical="center" wrapText="1"/>
      <protection hidden="1"/>
    </xf>
    <xf numFmtId="1" fontId="11" fillId="0" borderId="28" xfId="0" applyNumberFormat="1" applyFont="1" applyFill="1" applyBorder="1" applyAlignment="1">
      <alignment horizontal="center"/>
    </xf>
    <xf numFmtId="1" fontId="11" fillId="0" borderId="28" xfId="0" applyNumberFormat="1" applyFont="1" applyFill="1" applyBorder="1" applyAlignment="1" applyProtection="1">
      <alignment horizontal="center"/>
      <protection hidden="1"/>
    </xf>
    <xf numFmtId="0" fontId="11" fillId="0" borderId="0" xfId="0" applyFont="1" applyFill="1" applyBorder="1" applyAlignment="1" applyProtection="1">
      <alignment horizontal="center" vertical="center"/>
      <protection hidden="1"/>
    </xf>
    <xf numFmtId="2" fontId="11" fillId="0" borderId="0" xfId="0" applyNumberFormat="1" applyFont="1" applyFill="1" applyBorder="1" applyAlignment="1" applyProtection="1">
      <alignment horizontal="center" vertical="center"/>
      <protection hidden="1"/>
    </xf>
    <xf numFmtId="2" fontId="11" fillId="0" borderId="0" xfId="0" applyNumberFormat="1" applyFont="1" applyFill="1" applyBorder="1" applyAlignment="1" applyProtection="1">
      <alignment horizontal="center" vertical="center" wrapText="1"/>
      <protection hidden="1"/>
    </xf>
    <xf numFmtId="2" fontId="11" fillId="0" borderId="0" xfId="0" applyNumberFormat="1" applyFont="1" applyFill="1" applyBorder="1" applyAlignment="1">
      <alignment horizontal="center"/>
    </xf>
    <xf numFmtId="2" fontId="11" fillId="0" borderId="0" xfId="0" applyNumberFormat="1" applyFont="1" applyFill="1" applyBorder="1" applyAlignment="1" applyProtection="1">
      <alignment horizontal="center"/>
      <protection hidden="1"/>
    </xf>
    <xf numFmtId="0" fontId="11" fillId="0" borderId="53" xfId="0" applyFont="1" applyFill="1" applyBorder="1" applyAlignment="1" applyProtection="1">
      <alignment horizontal="center" vertical="center"/>
      <protection hidden="1"/>
    </xf>
    <xf numFmtId="2" fontId="11" fillId="0" borderId="29" xfId="0" applyNumberFormat="1" applyFont="1" applyFill="1" applyBorder="1" applyAlignment="1" applyProtection="1">
      <alignment horizontal="center" vertical="center"/>
      <protection hidden="1"/>
    </xf>
    <xf numFmtId="2" fontId="11" fillId="0" borderId="29" xfId="0" applyNumberFormat="1" applyFont="1" applyFill="1" applyBorder="1" applyAlignment="1" applyProtection="1">
      <alignment horizontal="center" vertical="center" wrapText="1"/>
      <protection hidden="1"/>
    </xf>
    <xf numFmtId="2" fontId="11" fillId="0" borderId="29" xfId="0" applyNumberFormat="1" applyFont="1" applyFill="1" applyBorder="1" applyAlignment="1">
      <alignment horizontal="center"/>
    </xf>
    <xf numFmtId="2" fontId="11" fillId="0" borderId="29" xfId="0" applyNumberFormat="1" applyFont="1" applyFill="1" applyBorder="1" applyAlignment="1" applyProtection="1">
      <alignment horizontal="center"/>
      <protection hidden="1"/>
    </xf>
    <xf numFmtId="0" fontId="2" fillId="0" borderId="28" xfId="0" applyFont="1" applyBorder="1" applyProtection="1">
      <protection hidden="1"/>
    </xf>
    <xf numFmtId="0" fontId="10" fillId="5" borderId="56" xfId="0" applyFont="1" applyFill="1" applyBorder="1" applyAlignment="1" applyProtection="1">
      <alignment horizontal="center"/>
      <protection hidden="1"/>
    </xf>
    <xf numFmtId="0" fontId="10" fillId="5" borderId="57" xfId="0" applyFont="1" applyFill="1" applyBorder="1" applyAlignment="1" applyProtection="1">
      <alignment horizontal="center"/>
      <protection hidden="1"/>
    </xf>
    <xf numFmtId="0" fontId="10" fillId="5" borderId="72" xfId="0" applyFont="1" applyFill="1" applyBorder="1" applyAlignment="1" applyProtection="1">
      <alignment horizontal="center"/>
      <protection hidden="1"/>
    </xf>
    <xf numFmtId="0" fontId="7" fillId="0" borderId="1" xfId="0" applyFont="1" applyFill="1" applyBorder="1" applyAlignment="1" applyProtection="1">
      <alignment horizontal="center"/>
      <protection hidden="1"/>
    </xf>
    <xf numFmtId="0" fontId="7" fillId="2" borderId="58" xfId="0" applyFont="1" applyFill="1" applyBorder="1" applyAlignment="1" applyProtection="1">
      <alignment horizontal="center"/>
      <protection hidden="1"/>
    </xf>
    <xf numFmtId="0" fontId="10" fillId="6" borderId="45" xfId="0" applyFont="1" applyFill="1" applyBorder="1" applyAlignment="1" applyProtection="1">
      <alignment horizontal="center" vertical="center" textRotation="90"/>
      <protection hidden="1"/>
    </xf>
    <xf numFmtId="0" fontId="7" fillId="7" borderId="46" xfId="0" applyFont="1" applyFill="1" applyBorder="1" applyAlignment="1" applyProtection="1">
      <alignment horizontal="center" vertical="center" textRotation="90"/>
      <protection hidden="1"/>
    </xf>
    <xf numFmtId="0" fontId="12" fillId="8" borderId="46" xfId="0" applyFont="1" applyFill="1" applyBorder="1" applyAlignment="1" applyProtection="1">
      <alignment horizontal="center" vertical="center" textRotation="90"/>
      <protection hidden="1"/>
    </xf>
    <xf numFmtId="0" fontId="12" fillId="9" borderId="46" xfId="0" applyFont="1" applyFill="1" applyBorder="1" applyAlignment="1" applyProtection="1">
      <alignment horizontal="center" vertical="center" textRotation="90"/>
      <protection hidden="1"/>
    </xf>
    <xf numFmtId="0" fontId="12" fillId="10" borderId="46" xfId="0" applyFont="1" applyFill="1" applyBorder="1" applyAlignment="1" applyProtection="1">
      <alignment horizontal="center" vertical="center" textRotation="90"/>
      <protection hidden="1"/>
    </xf>
    <xf numFmtId="0" fontId="10" fillId="0" borderId="44" xfId="0" applyFont="1" applyBorder="1" applyAlignment="1" applyProtection="1">
      <alignment horizontal="center"/>
      <protection hidden="1"/>
    </xf>
    <xf numFmtId="0" fontId="10" fillId="0" borderId="22" xfId="0" applyFont="1" applyBorder="1" applyAlignment="1" applyProtection="1">
      <alignment horizontal="center"/>
      <protection hidden="1"/>
    </xf>
    <xf numFmtId="0" fontId="7" fillId="2" borderId="8"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7" fillId="0" borderId="68" xfId="0" applyFont="1" applyFill="1" applyBorder="1" applyAlignment="1" applyProtection="1">
      <alignment horizontal="center"/>
      <protection hidden="1"/>
    </xf>
    <xf numFmtId="0" fontId="7" fillId="0" borderId="69" xfId="0" applyFont="1" applyFill="1" applyBorder="1" applyAlignment="1" applyProtection="1">
      <alignment horizontal="center"/>
      <protection hidden="1"/>
    </xf>
    <xf numFmtId="0" fontId="10" fillId="0" borderId="47" xfId="0" applyFont="1" applyBorder="1" applyAlignment="1" applyProtection="1">
      <alignment horizontal="center"/>
      <protection hidden="1"/>
    </xf>
    <xf numFmtId="0" fontId="10" fillId="0" borderId="64" xfId="0" applyFont="1" applyBorder="1" applyAlignment="1" applyProtection="1">
      <alignment horizontal="center"/>
      <protection hidden="1"/>
    </xf>
    <xf numFmtId="0" fontId="10" fillId="0" borderId="23" xfId="0" applyFont="1" applyBorder="1" applyAlignment="1" applyProtection="1">
      <alignment horizontal="center"/>
      <protection hidden="1"/>
    </xf>
    <xf numFmtId="0" fontId="10" fillId="0" borderId="48" xfId="0" applyFont="1" applyBorder="1" applyAlignment="1" applyProtection="1">
      <alignment horizontal="center"/>
      <protection hidden="1"/>
    </xf>
    <xf numFmtId="0" fontId="7" fillId="0" borderId="70" xfId="0" applyFont="1" applyFill="1" applyBorder="1" applyAlignment="1" applyProtection="1">
      <alignment horizontal="center"/>
      <protection hidden="1"/>
    </xf>
    <xf numFmtId="0" fontId="7" fillId="2" borderId="39" xfId="0" applyFont="1" applyFill="1" applyBorder="1" applyAlignment="1" applyProtection="1">
      <alignment horizontal="center"/>
      <protection hidden="1"/>
    </xf>
    <xf numFmtId="0" fontId="10" fillId="5" borderId="43" xfId="0" applyFont="1" applyFill="1" applyBorder="1" applyAlignment="1" applyProtection="1">
      <alignment horizontal="center"/>
      <protection hidden="1"/>
    </xf>
    <xf numFmtId="0" fontId="7" fillId="0" borderId="42" xfId="0" applyFont="1" applyFill="1" applyBorder="1" applyAlignment="1" applyProtection="1">
      <alignment horizontal="center"/>
      <protection hidden="1"/>
    </xf>
    <xf numFmtId="0" fontId="7" fillId="2" borderId="12" xfId="0" applyFont="1" applyFill="1" applyBorder="1" applyAlignment="1" applyProtection="1">
      <alignment horizontal="center"/>
      <protection hidden="1"/>
    </xf>
    <xf numFmtId="0" fontId="2" fillId="0" borderId="31" xfId="0" applyFont="1" applyBorder="1" applyProtection="1">
      <protection hidden="1"/>
    </xf>
    <xf numFmtId="0" fontId="10" fillId="5" borderId="16" xfId="0" applyFont="1" applyFill="1" applyBorder="1" applyAlignment="1" applyProtection="1">
      <alignment horizontal="center"/>
      <protection hidden="1"/>
    </xf>
    <xf numFmtId="0" fontId="7" fillId="0" borderId="28" xfId="0" applyFont="1" applyBorder="1" applyAlignment="1" applyProtection="1">
      <alignment horizontal="center"/>
      <protection hidden="1"/>
    </xf>
    <xf numFmtId="0" fontId="7" fillId="0" borderId="27" xfId="0" applyFont="1" applyBorder="1" applyAlignment="1" applyProtection="1">
      <alignment horizontal="center"/>
      <protection hidden="1"/>
    </xf>
    <xf numFmtId="0" fontId="10" fillId="6" borderId="47" xfId="0" applyFont="1" applyFill="1" applyBorder="1" applyAlignment="1" applyProtection="1">
      <alignment horizontal="center" vertical="center" textRotation="90"/>
      <protection hidden="1"/>
    </xf>
    <xf numFmtId="0" fontId="7" fillId="7" borderId="64" xfId="0" applyFont="1" applyFill="1" applyBorder="1" applyAlignment="1" applyProtection="1">
      <alignment horizontal="center" vertical="center" textRotation="90"/>
      <protection hidden="1"/>
    </xf>
    <xf numFmtId="0" fontId="12" fillId="8" borderId="64" xfId="0" applyFont="1" applyFill="1" applyBorder="1" applyAlignment="1" applyProtection="1">
      <alignment horizontal="center" vertical="center" textRotation="90"/>
      <protection hidden="1"/>
    </xf>
    <xf numFmtId="0" fontId="12" fillId="9" borderId="64" xfId="0" applyFont="1" applyFill="1" applyBorder="1" applyAlignment="1" applyProtection="1">
      <alignment horizontal="center" vertical="center" textRotation="90"/>
      <protection hidden="1"/>
    </xf>
    <xf numFmtId="0" fontId="12" fillId="10" borderId="64" xfId="0" applyFont="1" applyFill="1" applyBorder="1" applyAlignment="1" applyProtection="1">
      <alignment horizontal="center" vertical="center" textRotation="90"/>
      <protection hidden="1"/>
    </xf>
    <xf numFmtId="0" fontId="12" fillId="0" borderId="64" xfId="0" applyFont="1" applyFill="1" applyBorder="1" applyAlignment="1" applyProtection="1">
      <alignment horizontal="center" vertical="center" textRotation="90"/>
      <protection hidden="1"/>
    </xf>
    <xf numFmtId="0" fontId="0" fillId="0" borderId="0" xfId="0" applyFill="1"/>
    <xf numFmtId="0" fontId="33" fillId="10" borderId="0" xfId="0" applyFont="1" applyFill="1"/>
    <xf numFmtId="0" fontId="0" fillId="10" borderId="0" xfId="0" applyFill="1"/>
    <xf numFmtId="0" fontId="34" fillId="0" borderId="7" xfId="1" applyBorder="1" applyAlignment="1" applyProtection="1">
      <alignment horizontal="center" vertical="center"/>
      <protection hidden="1"/>
    </xf>
    <xf numFmtId="0" fontId="34" fillId="0" borderId="0" xfId="1" applyBorder="1" applyAlignment="1" applyProtection="1">
      <alignment horizontal="center" vertical="center"/>
      <protection hidden="1"/>
    </xf>
    <xf numFmtId="0" fontId="7" fillId="12" borderId="1" xfId="0" applyFont="1" applyFill="1" applyBorder="1" applyAlignment="1" applyProtection="1">
      <alignment vertical="center"/>
      <protection hidden="1"/>
    </xf>
    <xf numFmtId="0" fontId="7" fillId="12" borderId="2" xfId="0" applyFont="1" applyFill="1" applyBorder="1" applyAlignment="1" applyProtection="1">
      <alignment vertical="center"/>
      <protection hidden="1"/>
    </xf>
    <xf numFmtId="0" fontId="7" fillId="12" borderId="3" xfId="0" applyFont="1" applyFill="1" applyBorder="1" applyAlignment="1" applyProtection="1">
      <alignment vertical="center"/>
      <protection hidden="1"/>
    </xf>
    <xf numFmtId="0" fontId="0" fillId="0" borderId="13" xfId="0" applyBorder="1" applyAlignment="1">
      <alignment horizontal="center"/>
    </xf>
    <xf numFmtId="0" fontId="0" fillId="0" borderId="14" xfId="0" applyBorder="1" applyAlignment="1">
      <alignment horizontal="center"/>
    </xf>
    <xf numFmtId="2" fontId="0" fillId="0" borderId="40" xfId="0" applyNumberFormat="1" applyBorder="1" applyAlignment="1">
      <alignment horizontal="center"/>
    </xf>
    <xf numFmtId="0" fontId="10" fillId="0" borderId="10" xfId="0" applyFont="1" applyFill="1" applyBorder="1" applyAlignment="1" applyProtection="1">
      <alignment horizontal="center" vertical="center"/>
      <protection hidden="1"/>
    </xf>
    <xf numFmtId="0" fontId="37" fillId="0" borderId="0" xfId="0" applyFont="1" applyProtection="1">
      <protection hidden="1"/>
    </xf>
    <xf numFmtId="0" fontId="36" fillId="0" borderId="0" xfId="1" applyFont="1" applyBorder="1" applyAlignment="1" applyProtection="1">
      <alignment horizontal="center" vertical="center"/>
      <protection hidden="1"/>
    </xf>
    <xf numFmtId="0" fontId="5" fillId="0" borderId="8" xfId="0" applyFont="1" applyBorder="1" applyAlignment="1" applyProtection="1">
      <alignment horizontal="center"/>
      <protection hidden="1"/>
    </xf>
    <xf numFmtId="0" fontId="5" fillId="0" borderId="9" xfId="0" applyFont="1" applyFill="1" applyBorder="1" applyAlignment="1" applyProtection="1">
      <alignment horizontal="center" vertical="center"/>
      <protection hidden="1"/>
    </xf>
    <xf numFmtId="0" fontId="3" fillId="0" borderId="9" xfId="0" applyFont="1" applyFill="1" applyBorder="1" applyAlignment="1" applyProtection="1">
      <alignment horizontal="center" vertical="center"/>
      <protection hidden="1"/>
    </xf>
    <xf numFmtId="14" fontId="5" fillId="0" borderId="18" xfId="0" applyNumberFormat="1" applyFont="1" applyBorder="1" applyAlignment="1" applyProtection="1">
      <alignment horizontal="center" vertical="center"/>
      <protection hidden="1"/>
    </xf>
    <xf numFmtId="0" fontId="4" fillId="9" borderId="19" xfId="0" applyFont="1" applyFill="1" applyBorder="1" applyAlignment="1" applyProtection="1">
      <alignment horizontal="center" vertical="center"/>
      <protection hidden="1"/>
    </xf>
    <xf numFmtId="165" fontId="4" fillId="9" borderId="19" xfId="0" applyNumberFormat="1" applyFont="1" applyFill="1" applyBorder="1" applyAlignment="1" applyProtection="1">
      <alignment horizontal="center" vertical="center"/>
      <protection hidden="1"/>
    </xf>
    <xf numFmtId="166" fontId="4" fillId="9" borderId="19" xfId="0" applyNumberFormat="1" applyFont="1" applyFill="1" applyBorder="1" applyAlignment="1" applyProtection="1">
      <alignment horizontal="center" vertical="center"/>
      <protection hidden="1"/>
    </xf>
    <xf numFmtId="0" fontId="4" fillId="8" borderId="19" xfId="0" applyFont="1" applyFill="1" applyBorder="1" applyAlignment="1" applyProtection="1">
      <alignment horizontal="center" vertical="center"/>
      <protection hidden="1"/>
    </xf>
    <xf numFmtId="165" fontId="4" fillId="8" borderId="19" xfId="0" applyNumberFormat="1" applyFont="1" applyFill="1" applyBorder="1" applyAlignment="1" applyProtection="1">
      <alignment horizontal="center" vertical="center"/>
      <protection hidden="1"/>
    </xf>
    <xf numFmtId="166" fontId="4" fillId="8" borderId="19" xfId="0" applyNumberFormat="1" applyFont="1" applyFill="1" applyBorder="1" applyAlignment="1" applyProtection="1">
      <alignment horizontal="center" vertical="center"/>
      <protection hidden="1"/>
    </xf>
    <xf numFmtId="14" fontId="5" fillId="0" borderId="27" xfId="0" applyNumberFormat="1" applyFont="1" applyBorder="1" applyAlignment="1" applyProtection="1">
      <alignment horizontal="center" vertical="center"/>
      <protection hidden="1"/>
    </xf>
    <xf numFmtId="165" fontId="4" fillId="9" borderId="28" xfId="0" applyNumberFormat="1" applyFont="1" applyFill="1" applyBorder="1" applyAlignment="1" applyProtection="1">
      <alignment horizontal="center" vertical="center"/>
      <protection hidden="1"/>
    </xf>
    <xf numFmtId="166" fontId="4" fillId="9" borderId="28" xfId="0" applyNumberFormat="1" applyFont="1" applyFill="1" applyBorder="1" applyAlignment="1" applyProtection="1">
      <alignment horizontal="center" vertical="center"/>
      <protection hidden="1"/>
    </xf>
    <xf numFmtId="165" fontId="3" fillId="7" borderId="28" xfId="0" applyNumberFormat="1" applyFont="1" applyFill="1" applyBorder="1" applyAlignment="1" applyProtection="1">
      <alignment horizontal="center" vertical="center"/>
      <protection hidden="1"/>
    </xf>
    <xf numFmtId="166" fontId="3" fillId="7" borderId="28" xfId="0" applyNumberFormat="1" applyFont="1" applyFill="1" applyBorder="1" applyAlignment="1" applyProtection="1">
      <alignment horizontal="center" vertical="center"/>
      <protection hidden="1"/>
    </xf>
    <xf numFmtId="0" fontId="5" fillId="0" borderId="27" xfId="0" applyFont="1" applyBorder="1" applyAlignment="1" applyProtection="1">
      <alignment horizontal="center" vertical="center"/>
      <protection hidden="1"/>
    </xf>
    <xf numFmtId="1" fontId="3" fillId="6" borderId="28" xfId="0" applyNumberFormat="1" applyFont="1" applyFill="1" applyBorder="1" applyAlignment="1" applyProtection="1">
      <alignment horizontal="center" vertical="center"/>
      <protection hidden="1"/>
    </xf>
    <xf numFmtId="166" fontId="3" fillId="6" borderId="28" xfId="0" applyNumberFormat="1" applyFont="1" applyFill="1" applyBorder="1" applyAlignment="1" applyProtection="1">
      <alignment horizontal="center" vertical="center"/>
      <protection hidden="1"/>
    </xf>
    <xf numFmtId="165" fontId="4" fillId="10" borderId="28" xfId="0" applyNumberFormat="1" applyFont="1" applyFill="1" applyBorder="1" applyAlignment="1" applyProtection="1">
      <alignment horizontal="center" vertical="center"/>
      <protection hidden="1"/>
    </xf>
    <xf numFmtId="166" fontId="4" fillId="10" borderId="28" xfId="0" applyNumberFormat="1" applyFont="1" applyFill="1" applyBorder="1" applyAlignment="1" applyProtection="1">
      <alignment horizontal="center" vertical="center"/>
      <protection hidden="1"/>
    </xf>
    <xf numFmtId="165" fontId="3" fillId="3" borderId="28" xfId="0" applyNumberFormat="1" applyFont="1" applyFill="1" applyBorder="1" applyAlignment="1" applyProtection="1">
      <alignment horizontal="center" vertical="center"/>
      <protection hidden="1"/>
    </xf>
    <xf numFmtId="166" fontId="3" fillId="3" borderId="28" xfId="0" applyNumberFormat="1" applyFont="1" applyFill="1" applyBorder="1" applyAlignment="1" applyProtection="1">
      <alignment horizontal="center" vertical="center"/>
      <protection hidden="1"/>
    </xf>
    <xf numFmtId="0" fontId="5" fillId="0" borderId="27" xfId="0" applyFont="1" applyFill="1" applyBorder="1" applyAlignment="1" applyProtection="1">
      <alignment horizontal="center" vertical="center"/>
      <protection hidden="1"/>
    </xf>
    <xf numFmtId="165" fontId="4" fillId="0" borderId="28" xfId="0" applyNumberFormat="1" applyFont="1" applyFill="1" applyBorder="1" applyAlignment="1" applyProtection="1">
      <alignment horizontal="center" vertical="center"/>
      <protection hidden="1"/>
    </xf>
    <xf numFmtId="166" fontId="4" fillId="0" borderId="28" xfId="0" applyNumberFormat="1" applyFont="1" applyFill="1" applyBorder="1" applyAlignment="1" applyProtection="1">
      <alignment horizontal="center" vertical="center"/>
      <protection hidden="1"/>
    </xf>
    <xf numFmtId="165" fontId="3" fillId="0" borderId="28" xfId="0" applyNumberFormat="1" applyFont="1" applyFill="1" applyBorder="1" applyAlignment="1" applyProtection="1">
      <alignment horizontal="center" vertical="center"/>
      <protection hidden="1"/>
    </xf>
    <xf numFmtId="166" fontId="3" fillId="0" borderId="28" xfId="0" applyNumberFormat="1" applyFont="1" applyFill="1" applyBorder="1" applyAlignment="1" applyProtection="1">
      <alignment horizontal="center" vertical="center"/>
      <protection hidden="1"/>
    </xf>
    <xf numFmtId="0" fontId="5" fillId="0" borderId="36"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165" fontId="4" fillId="0" borderId="32" xfId="0" applyNumberFormat="1" applyFont="1" applyFill="1" applyBorder="1" applyAlignment="1" applyProtection="1">
      <alignment horizontal="center" vertical="center"/>
      <protection hidden="1"/>
    </xf>
    <xf numFmtId="166" fontId="4" fillId="0" borderId="32" xfId="0" applyNumberFormat="1" applyFont="1" applyFill="1" applyBorder="1" applyAlignment="1" applyProtection="1">
      <alignment horizontal="center" vertical="center"/>
      <protection hidden="1"/>
    </xf>
    <xf numFmtId="0" fontId="3" fillId="0" borderId="32" xfId="0" applyFont="1" applyFill="1" applyBorder="1" applyAlignment="1" applyProtection="1">
      <alignment horizontal="center" vertical="center"/>
      <protection hidden="1"/>
    </xf>
    <xf numFmtId="165" fontId="3" fillId="0" borderId="32" xfId="0" applyNumberFormat="1" applyFont="1" applyFill="1" applyBorder="1" applyAlignment="1" applyProtection="1">
      <alignment horizontal="center" vertical="center"/>
      <protection hidden="1"/>
    </xf>
    <xf numFmtId="166" fontId="3" fillId="0" borderId="32" xfId="0" applyNumberFormat="1" applyFont="1" applyFill="1" applyBorder="1" applyAlignment="1" applyProtection="1">
      <alignment horizontal="center" vertical="center"/>
      <protection hidden="1"/>
    </xf>
    <xf numFmtId="0" fontId="37" fillId="0" borderId="8" xfId="0" applyFont="1" applyBorder="1" applyAlignment="1" applyProtection="1">
      <alignment horizontal="center"/>
      <protection hidden="1"/>
    </xf>
    <xf numFmtId="165" fontId="3" fillId="0" borderId="9" xfId="0" applyNumberFormat="1" applyFont="1" applyFill="1" applyBorder="1" applyAlignment="1" applyProtection="1">
      <alignment horizontal="center" vertical="center"/>
      <protection hidden="1"/>
    </xf>
    <xf numFmtId="166" fontId="3" fillId="0" borderId="9" xfId="0" applyNumberFormat="1" applyFont="1" applyFill="1" applyBorder="1" applyAlignment="1" applyProtection="1">
      <alignment horizontal="center" vertical="center"/>
      <protection hidden="1"/>
    </xf>
    <xf numFmtId="1" fontId="3" fillId="0" borderId="9" xfId="0" applyNumberFormat="1" applyFont="1" applyFill="1" applyBorder="1" applyAlignment="1" applyProtection="1">
      <alignment horizontal="center" vertical="center"/>
      <protection hidden="1"/>
    </xf>
    <xf numFmtId="166" fontId="5" fillId="0" borderId="9" xfId="0" applyNumberFormat="1" applyFont="1" applyBorder="1" applyAlignment="1" applyProtection="1">
      <alignment horizontal="center" vertical="center"/>
      <protection hidden="1"/>
    </xf>
    <xf numFmtId="0" fontId="37" fillId="0" borderId="0" xfId="0" applyFont="1" applyAlignment="1" applyProtection="1">
      <alignment horizontal="center"/>
      <protection hidden="1"/>
    </xf>
    <xf numFmtId="0" fontId="3" fillId="6" borderId="19" xfId="0" applyFont="1" applyFill="1" applyBorder="1" applyAlignment="1" applyProtection="1">
      <alignment horizontal="center" vertical="center"/>
      <protection hidden="1"/>
    </xf>
    <xf numFmtId="165" fontId="3" fillId="6" borderId="19" xfId="0" applyNumberFormat="1" applyFont="1" applyFill="1" applyBorder="1" applyAlignment="1" applyProtection="1">
      <alignment horizontal="center" vertical="center"/>
      <protection hidden="1"/>
    </xf>
    <xf numFmtId="166" fontId="3" fillId="6" borderId="19" xfId="0" applyNumberFormat="1" applyFont="1" applyFill="1" applyBorder="1" applyAlignment="1" applyProtection="1">
      <alignment horizontal="center" vertical="center"/>
      <protection hidden="1"/>
    </xf>
    <xf numFmtId="0" fontId="3" fillId="3" borderId="19" xfId="0" applyFont="1" applyFill="1" applyBorder="1" applyAlignment="1" applyProtection="1">
      <alignment horizontal="center" vertical="center"/>
      <protection hidden="1"/>
    </xf>
    <xf numFmtId="166" fontId="3" fillId="3" borderId="19" xfId="0" applyNumberFormat="1" applyFont="1" applyFill="1" applyBorder="1" applyAlignment="1" applyProtection="1">
      <alignment horizontal="center" vertical="center"/>
      <protection hidden="1"/>
    </xf>
    <xf numFmtId="165" fontId="3" fillId="6" borderId="28" xfId="0" applyNumberFormat="1" applyFont="1" applyFill="1" applyBorder="1" applyAlignment="1" applyProtection="1">
      <alignment horizontal="center" vertical="center"/>
      <protection hidden="1"/>
    </xf>
    <xf numFmtId="0" fontId="5" fillId="0" borderId="27" xfId="0" applyFont="1" applyBorder="1" applyAlignment="1" applyProtection="1">
      <alignment horizontal="center"/>
      <protection hidden="1"/>
    </xf>
    <xf numFmtId="166" fontId="4" fillId="8" borderId="28" xfId="0" applyNumberFormat="1" applyFont="1" applyFill="1" applyBorder="1" applyAlignment="1" applyProtection="1">
      <alignment horizontal="center" vertical="center"/>
      <protection hidden="1"/>
    </xf>
    <xf numFmtId="0" fontId="5" fillId="0" borderId="36" xfId="0" applyFont="1" applyBorder="1" applyAlignment="1" applyProtection="1">
      <alignment horizontal="center" vertical="center"/>
      <protection hidden="1"/>
    </xf>
    <xf numFmtId="0" fontId="38" fillId="0" borderId="0" xfId="0" applyFont="1" applyProtection="1">
      <protection hidden="1"/>
    </xf>
    <xf numFmtId="0" fontId="5" fillId="0" borderId="18" xfId="0" applyFont="1" applyBorder="1" applyAlignment="1" applyProtection="1">
      <alignment horizontal="center"/>
      <protection hidden="1"/>
    </xf>
    <xf numFmtId="165" fontId="3" fillId="3" borderId="19" xfId="0" applyNumberFormat="1" applyFont="1" applyFill="1" applyBorder="1" applyAlignment="1" applyProtection="1">
      <alignment horizontal="center" vertical="center"/>
      <protection hidden="1"/>
    </xf>
    <xf numFmtId="0" fontId="5" fillId="0" borderId="36" xfId="0" applyFont="1" applyBorder="1" applyAlignment="1" applyProtection="1">
      <alignment horizontal="center"/>
      <protection hidden="1"/>
    </xf>
    <xf numFmtId="0" fontId="4" fillId="10" borderId="19" xfId="0" applyFont="1" applyFill="1" applyBorder="1" applyAlignment="1" applyProtection="1">
      <alignment horizontal="center" vertical="center"/>
      <protection hidden="1"/>
    </xf>
    <xf numFmtId="165" fontId="4" fillId="10" borderId="19" xfId="0" applyNumberFormat="1" applyFont="1" applyFill="1" applyBorder="1" applyAlignment="1" applyProtection="1">
      <alignment horizontal="center" vertical="center"/>
      <protection hidden="1"/>
    </xf>
    <xf numFmtId="166" fontId="4" fillId="10" borderId="19" xfId="0" applyNumberFormat="1" applyFont="1" applyFill="1" applyBorder="1" applyAlignment="1" applyProtection="1">
      <alignment horizontal="center" vertical="center"/>
      <protection hidden="1"/>
    </xf>
    <xf numFmtId="0" fontId="3" fillId="7" borderId="19" xfId="0" applyFont="1" applyFill="1" applyBorder="1" applyAlignment="1" applyProtection="1">
      <alignment horizontal="center" vertical="center"/>
      <protection hidden="1"/>
    </xf>
    <xf numFmtId="165" fontId="3" fillId="7" borderId="19" xfId="0" applyNumberFormat="1" applyFont="1" applyFill="1" applyBorder="1" applyAlignment="1" applyProtection="1">
      <alignment horizontal="center" vertical="center"/>
      <protection hidden="1"/>
    </xf>
    <xf numFmtId="166" fontId="3" fillId="7" borderId="19" xfId="0" applyNumberFormat="1" applyFont="1" applyFill="1" applyBorder="1" applyAlignment="1" applyProtection="1">
      <alignment horizontal="center" vertical="center"/>
      <protection hidden="1"/>
    </xf>
    <xf numFmtId="0" fontId="5" fillId="0" borderId="27" xfId="0" applyFont="1" applyBorder="1" applyProtection="1">
      <protection hidden="1"/>
    </xf>
    <xf numFmtId="165" fontId="4" fillId="8" borderId="28" xfId="0" applyNumberFormat="1" applyFont="1" applyFill="1" applyBorder="1" applyAlignment="1" applyProtection="1">
      <alignment horizontal="center" vertical="center"/>
      <protection hidden="1"/>
    </xf>
    <xf numFmtId="165" fontId="3" fillId="13" borderId="19" xfId="0" applyNumberFormat="1" applyFont="1" applyFill="1" applyBorder="1" applyAlignment="1" applyProtection="1">
      <alignment horizontal="center" vertical="center"/>
      <protection hidden="1"/>
    </xf>
    <xf numFmtId="166" fontId="3" fillId="13" borderId="19" xfId="0" applyNumberFormat="1" applyFont="1" applyFill="1" applyBorder="1" applyAlignment="1" applyProtection="1">
      <alignment horizontal="center" vertical="center"/>
      <protection hidden="1"/>
    </xf>
    <xf numFmtId="0" fontId="4" fillId="14" borderId="19" xfId="0" applyFont="1" applyFill="1" applyBorder="1" applyAlignment="1" applyProtection="1">
      <alignment horizontal="center" vertical="center"/>
      <protection hidden="1"/>
    </xf>
    <xf numFmtId="0" fontId="3" fillId="13" borderId="28" xfId="0" applyFont="1" applyFill="1" applyBorder="1" applyAlignment="1" applyProtection="1">
      <alignment horizontal="center" vertical="center"/>
      <protection hidden="1"/>
    </xf>
    <xf numFmtId="165" fontId="3" fillId="13" borderId="28" xfId="0" applyNumberFormat="1" applyFont="1" applyFill="1" applyBorder="1" applyAlignment="1" applyProtection="1">
      <alignment horizontal="center" vertical="center"/>
      <protection hidden="1"/>
    </xf>
    <xf numFmtId="166" fontId="3" fillId="13" borderId="28" xfId="0" applyNumberFormat="1" applyFont="1" applyFill="1" applyBorder="1" applyAlignment="1" applyProtection="1">
      <alignment horizontal="center" vertical="center"/>
      <protection hidden="1"/>
    </xf>
    <xf numFmtId="165" fontId="4" fillId="14" borderId="19" xfId="0" applyNumberFormat="1" applyFont="1" applyFill="1" applyBorder="1" applyAlignment="1" applyProtection="1">
      <alignment horizontal="center" vertical="center"/>
      <protection hidden="1"/>
    </xf>
    <xf numFmtId="166" fontId="4" fillId="14" borderId="19" xfId="0" applyNumberFormat="1" applyFont="1" applyFill="1" applyBorder="1" applyAlignment="1" applyProtection="1">
      <alignment horizontal="center" vertical="center"/>
      <protection hidden="1"/>
    </xf>
    <xf numFmtId="165" fontId="4" fillId="14" borderId="28" xfId="0" applyNumberFormat="1" applyFont="1" applyFill="1" applyBorder="1" applyAlignment="1" applyProtection="1">
      <alignment horizontal="center" vertical="center"/>
      <protection hidden="1"/>
    </xf>
    <xf numFmtId="166" fontId="4" fillId="14" borderId="28" xfId="0" applyNumberFormat="1" applyFont="1" applyFill="1" applyBorder="1" applyAlignment="1" applyProtection="1">
      <alignment horizontal="center" vertical="center"/>
      <protection hidden="1"/>
    </xf>
    <xf numFmtId="0" fontId="4" fillId="17" borderId="28" xfId="0" applyFont="1" applyFill="1" applyBorder="1" applyAlignment="1" applyProtection="1">
      <alignment horizontal="center" vertical="center"/>
      <protection hidden="1"/>
    </xf>
    <xf numFmtId="0" fontId="3" fillId="16" borderId="19" xfId="0" applyFont="1" applyFill="1" applyBorder="1" applyAlignment="1" applyProtection="1">
      <alignment horizontal="center" vertical="center"/>
      <protection hidden="1"/>
    </xf>
    <xf numFmtId="165" fontId="3" fillId="16" borderId="19" xfId="0" applyNumberFormat="1" applyFont="1" applyFill="1" applyBorder="1" applyAlignment="1" applyProtection="1">
      <alignment horizontal="center" vertical="center"/>
      <protection hidden="1"/>
    </xf>
    <xf numFmtId="166" fontId="3" fillId="16" borderId="19" xfId="0" applyNumberFormat="1" applyFont="1" applyFill="1" applyBorder="1" applyAlignment="1" applyProtection="1">
      <alignment horizontal="center" vertical="center"/>
      <protection hidden="1"/>
    </xf>
    <xf numFmtId="0" fontId="4" fillId="17" borderId="19" xfId="0" applyFont="1" applyFill="1" applyBorder="1" applyAlignment="1" applyProtection="1">
      <alignment horizontal="center" vertical="center"/>
      <protection hidden="1"/>
    </xf>
    <xf numFmtId="165" fontId="3" fillId="16" borderId="28" xfId="0" applyNumberFormat="1" applyFont="1" applyFill="1" applyBorder="1" applyAlignment="1" applyProtection="1">
      <alignment horizontal="center" vertical="center"/>
      <protection hidden="1"/>
    </xf>
    <xf numFmtId="166" fontId="3" fillId="16" borderId="28" xfId="0" applyNumberFormat="1" applyFont="1" applyFill="1" applyBorder="1" applyAlignment="1" applyProtection="1">
      <alignment horizontal="center" vertical="center"/>
      <protection hidden="1"/>
    </xf>
    <xf numFmtId="165" fontId="4" fillId="17" borderId="19" xfId="0" applyNumberFormat="1" applyFont="1" applyFill="1" applyBorder="1" applyAlignment="1" applyProtection="1">
      <alignment horizontal="center" vertical="center"/>
      <protection hidden="1"/>
    </xf>
    <xf numFmtId="166" fontId="4" fillId="17" borderId="19" xfId="0" applyNumberFormat="1" applyFont="1" applyFill="1" applyBorder="1" applyAlignment="1" applyProtection="1">
      <alignment horizontal="center" vertical="center"/>
      <protection hidden="1"/>
    </xf>
    <xf numFmtId="165" fontId="4" fillId="17" borderId="28" xfId="0" applyNumberFormat="1" applyFont="1" applyFill="1" applyBorder="1" applyAlignment="1" applyProtection="1">
      <alignment horizontal="center" vertical="center"/>
      <protection hidden="1"/>
    </xf>
    <xf numFmtId="166" fontId="4" fillId="17" borderId="28" xfId="0" applyNumberFormat="1" applyFont="1" applyFill="1" applyBorder="1" applyAlignment="1" applyProtection="1">
      <alignment horizontal="center" vertical="center"/>
      <protection hidden="1"/>
    </xf>
    <xf numFmtId="0" fontId="10" fillId="0" borderId="0" xfId="0" applyFont="1" applyFill="1" applyAlignment="1">
      <alignment horizontal="center"/>
    </xf>
    <xf numFmtId="0" fontId="2" fillId="0" borderId="15" xfId="0" applyFont="1" applyFill="1" applyBorder="1" applyAlignment="1" applyProtection="1">
      <alignment horizontal="center" vertical="center"/>
      <protection hidden="1"/>
    </xf>
    <xf numFmtId="0" fontId="2" fillId="0" borderId="47" xfId="0" applyFont="1" applyFill="1" applyBorder="1" applyAlignment="1" applyProtection="1">
      <alignment horizontal="center" vertical="center"/>
      <protection hidden="1"/>
    </xf>
    <xf numFmtId="0" fontId="2" fillId="0" borderId="29"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11" fillId="0" borderId="29" xfId="0" applyFont="1" applyFill="1" applyBorder="1" applyAlignment="1" applyProtection="1">
      <alignment horizontal="center" vertical="center"/>
      <protection hidden="1"/>
    </xf>
    <xf numFmtId="165" fontId="11" fillId="0" borderId="29" xfId="0" applyNumberFormat="1" applyFont="1" applyFill="1" applyBorder="1" applyAlignment="1" applyProtection="1">
      <alignment horizontal="center" vertical="center"/>
      <protection hidden="1"/>
    </xf>
    <xf numFmtId="165" fontId="2" fillId="0" borderId="29" xfId="0" applyNumberFormat="1" applyFont="1" applyFill="1" applyBorder="1" applyAlignment="1" applyProtection="1">
      <alignment horizontal="center" vertical="center"/>
      <protection hidden="1"/>
    </xf>
    <xf numFmtId="165" fontId="11" fillId="0" borderId="15" xfId="0" applyNumberFormat="1" applyFont="1" applyFill="1" applyBorder="1" applyAlignment="1" applyProtection="1">
      <alignment horizontal="center" vertical="center"/>
      <protection hidden="1"/>
    </xf>
    <xf numFmtId="0" fontId="10" fillId="0" borderId="19" xfId="0" applyFont="1" applyFill="1" applyBorder="1" applyAlignment="1">
      <alignment horizontal="center"/>
    </xf>
    <xf numFmtId="0" fontId="10" fillId="0" borderId="20" xfId="0" applyFont="1" applyFill="1" applyBorder="1" applyAlignment="1">
      <alignment horizontal="center"/>
    </xf>
    <xf numFmtId="0" fontId="10" fillId="0" borderId="15" xfId="0" applyFont="1" applyFill="1" applyBorder="1" applyAlignment="1">
      <alignment horizontal="center"/>
    </xf>
    <xf numFmtId="0" fontId="10" fillId="24" borderId="15" xfId="0" applyFont="1" applyFill="1" applyBorder="1" applyAlignment="1">
      <alignment horizontal="center"/>
    </xf>
    <xf numFmtId="0" fontId="10" fillId="24" borderId="64" xfId="0" applyFont="1" applyFill="1" applyBorder="1" applyAlignment="1">
      <alignment horizontal="center"/>
    </xf>
    <xf numFmtId="0" fontId="10" fillId="24" borderId="47" xfId="0" applyFont="1" applyFill="1" applyBorder="1" applyAlignment="1">
      <alignment horizontal="center"/>
    </xf>
    <xf numFmtId="0" fontId="10" fillId="0" borderId="29" xfId="0" applyFont="1" applyFill="1" applyBorder="1" applyAlignment="1">
      <alignment horizontal="center"/>
    </xf>
    <xf numFmtId="0" fontId="10" fillId="24" borderId="29" xfId="0" applyFont="1" applyFill="1" applyBorder="1" applyAlignment="1">
      <alignment horizontal="center"/>
    </xf>
    <xf numFmtId="0" fontId="10" fillId="24" borderId="28" xfId="0" applyFont="1" applyFill="1" applyBorder="1" applyAlignment="1">
      <alignment horizontal="center"/>
    </xf>
    <xf numFmtId="0" fontId="10" fillId="24" borderId="27" xfId="0" applyFont="1" applyFill="1" applyBorder="1" applyAlignment="1">
      <alignment horizontal="center"/>
    </xf>
    <xf numFmtId="0" fontId="10" fillId="24" borderId="20" xfId="0" applyFont="1" applyFill="1" applyBorder="1" applyAlignment="1">
      <alignment horizontal="center"/>
    </xf>
    <xf numFmtId="0" fontId="10" fillId="24" borderId="19" xfId="0" applyFont="1" applyFill="1" applyBorder="1" applyAlignment="1">
      <alignment horizontal="center"/>
    </xf>
    <xf numFmtId="0" fontId="10" fillId="24" borderId="18" xfId="0" applyFont="1" applyFill="1" applyBorder="1" applyAlignment="1">
      <alignment horizontal="center"/>
    </xf>
    <xf numFmtId="0" fontId="10" fillId="0" borderId="9" xfId="0" applyFont="1" applyFill="1" applyBorder="1" applyAlignment="1">
      <alignment horizontal="center"/>
    </xf>
    <xf numFmtId="0" fontId="10" fillId="0" borderId="10" xfId="0" applyFont="1" applyFill="1" applyBorder="1" applyAlignment="1">
      <alignment horizontal="center"/>
    </xf>
    <xf numFmtId="0" fontId="10" fillId="0" borderId="8" xfId="0" applyFont="1" applyFill="1" applyBorder="1" applyAlignment="1">
      <alignment horizontal="center"/>
    </xf>
    <xf numFmtId="0" fontId="10" fillId="0" borderId="54" xfId="0" applyFont="1" applyFill="1" applyBorder="1" applyAlignment="1">
      <alignment horizontal="center"/>
    </xf>
    <xf numFmtId="0" fontId="10" fillId="0" borderId="51" xfId="0" applyFont="1" applyFill="1" applyBorder="1" applyAlignment="1">
      <alignment horizontal="center"/>
    </xf>
    <xf numFmtId="165" fontId="2" fillId="0" borderId="15" xfId="0" applyNumberFormat="1" applyFont="1" applyFill="1" applyBorder="1" applyAlignment="1" applyProtection="1">
      <alignment horizontal="center" vertical="center"/>
      <protection hidden="1"/>
    </xf>
    <xf numFmtId="0" fontId="10" fillId="0" borderId="49" xfId="0" applyFont="1" applyFill="1" applyBorder="1" applyAlignment="1">
      <alignment horizontal="center"/>
    </xf>
    <xf numFmtId="0" fontId="10" fillId="0" borderId="3" xfId="0" applyFont="1" applyFill="1" applyBorder="1" applyAlignment="1">
      <alignment horizontal="center"/>
    </xf>
    <xf numFmtId="0" fontId="2" fillId="0" borderId="49" xfId="0" applyFont="1" applyFill="1" applyBorder="1" applyAlignment="1" applyProtection="1">
      <alignment horizontal="center" vertical="center"/>
      <protection hidden="1"/>
    </xf>
    <xf numFmtId="0" fontId="2" fillId="0" borderId="60" xfId="0" applyFont="1" applyFill="1" applyBorder="1" applyAlignment="1" applyProtection="1">
      <alignment horizontal="center" vertical="center"/>
      <protection hidden="1"/>
    </xf>
    <xf numFmtId="0" fontId="10" fillId="0" borderId="40" xfId="0" applyFont="1" applyFill="1" applyBorder="1" applyAlignment="1">
      <alignment horizontal="center"/>
    </xf>
    <xf numFmtId="0" fontId="10" fillId="0" borderId="14" xfId="0" applyFont="1" applyFill="1" applyBorder="1" applyAlignment="1">
      <alignment horizontal="center"/>
    </xf>
    <xf numFmtId="0" fontId="10" fillId="0" borderId="13" xfId="0" applyFont="1" applyFill="1" applyBorder="1" applyAlignment="1">
      <alignment horizontal="center"/>
    </xf>
    <xf numFmtId="0" fontId="39" fillId="0" borderId="0" xfId="0" applyFont="1" applyProtection="1">
      <protection hidden="1"/>
    </xf>
    <xf numFmtId="0" fontId="39" fillId="0" borderId="0" xfId="0" applyFont="1" applyAlignment="1" applyProtection="1">
      <alignment horizontal="center"/>
      <protection hidden="1"/>
    </xf>
    <xf numFmtId="0" fontId="40" fillId="0" borderId="0" xfId="0" applyFont="1"/>
    <xf numFmtId="166" fontId="4" fillId="8" borderId="63" xfId="0" applyNumberFormat="1" applyFont="1" applyFill="1" applyBorder="1" applyAlignment="1" applyProtection="1">
      <alignment horizontal="center" vertical="center"/>
      <protection hidden="1"/>
    </xf>
    <xf numFmtId="166" fontId="3" fillId="0" borderId="31" xfId="0" applyNumberFormat="1" applyFont="1" applyFill="1" applyBorder="1" applyAlignment="1" applyProtection="1">
      <alignment horizontal="center" vertical="center"/>
      <protection hidden="1"/>
    </xf>
    <xf numFmtId="166" fontId="3" fillId="0" borderId="26" xfId="0" applyNumberFormat="1" applyFont="1" applyFill="1" applyBorder="1" applyAlignment="1" applyProtection="1">
      <alignment horizontal="right" vertical="center"/>
      <protection hidden="1"/>
    </xf>
    <xf numFmtId="166" fontId="3" fillId="0" borderId="17" xfId="0" applyNumberFormat="1" applyFont="1" applyFill="1" applyBorder="1" applyAlignment="1" applyProtection="1">
      <alignment horizontal="right" vertical="center"/>
      <protection hidden="1"/>
    </xf>
    <xf numFmtId="1" fontId="3" fillId="0" borderId="51" xfId="0" applyNumberFormat="1" applyFont="1" applyFill="1" applyBorder="1" applyAlignment="1" applyProtection="1">
      <alignment horizontal="center" vertical="center"/>
      <protection hidden="1"/>
    </xf>
    <xf numFmtId="166" fontId="3" fillId="0" borderId="74" xfId="0" applyNumberFormat="1" applyFont="1" applyFill="1" applyBorder="1" applyAlignment="1" applyProtection="1">
      <alignment horizontal="right" vertical="center"/>
      <protection hidden="1"/>
    </xf>
    <xf numFmtId="1" fontId="3" fillId="0" borderId="54" xfId="0" applyNumberFormat="1"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protection hidden="1"/>
    </xf>
    <xf numFmtId="166" fontId="3" fillId="7" borderId="31" xfId="0" applyNumberFormat="1" applyFont="1" applyFill="1" applyBorder="1" applyAlignment="1" applyProtection="1">
      <alignment horizontal="center" vertical="center"/>
      <protection hidden="1"/>
    </xf>
    <xf numFmtId="166" fontId="3" fillId="6" borderId="31" xfId="0" applyNumberFormat="1" applyFont="1" applyFill="1" applyBorder="1" applyAlignment="1" applyProtection="1">
      <alignment horizontal="center" vertical="center"/>
      <protection hidden="1"/>
    </xf>
    <xf numFmtId="166" fontId="4" fillId="10" borderId="31" xfId="0" applyNumberFormat="1" applyFont="1" applyFill="1" applyBorder="1" applyAlignment="1" applyProtection="1">
      <alignment horizontal="center" vertical="center"/>
      <protection hidden="1"/>
    </xf>
    <xf numFmtId="166" fontId="3" fillId="3" borderId="31" xfId="0" applyNumberFormat="1" applyFont="1" applyFill="1" applyBorder="1" applyAlignment="1" applyProtection="1">
      <alignment horizontal="center" vertical="center"/>
      <protection hidden="1"/>
    </xf>
    <xf numFmtId="166" fontId="3" fillId="0" borderId="33" xfId="0" applyNumberFormat="1" applyFont="1" applyFill="1" applyBorder="1" applyAlignment="1" applyProtection="1">
      <alignment horizontal="center" vertical="center"/>
      <protection hidden="1"/>
    </xf>
    <xf numFmtId="166" fontId="5" fillId="0" borderId="39" xfId="0" applyNumberFormat="1" applyFont="1" applyBorder="1" applyAlignment="1" applyProtection="1">
      <alignment horizontal="center" vertical="center"/>
      <protection hidden="1"/>
    </xf>
    <xf numFmtId="166" fontId="3" fillId="0" borderId="57" xfId="0" applyNumberFormat="1" applyFont="1" applyFill="1" applyBorder="1" applyAlignment="1" applyProtection="1">
      <alignment horizontal="center" vertical="center"/>
      <protection hidden="1"/>
    </xf>
    <xf numFmtId="166" fontId="3" fillId="0" borderId="61" xfId="0" applyNumberFormat="1" applyFont="1" applyFill="1" applyBorder="1" applyAlignment="1" applyProtection="1">
      <alignment horizontal="center" vertical="center"/>
      <protection hidden="1"/>
    </xf>
    <xf numFmtId="166" fontId="3" fillId="0" borderId="60" xfId="0" applyNumberFormat="1" applyFont="1" applyFill="1" applyBorder="1" applyAlignment="1" applyProtection="1">
      <alignment horizontal="center" vertical="center"/>
      <protection hidden="1"/>
    </xf>
    <xf numFmtId="1" fontId="3" fillId="0" borderId="49" xfId="0" applyNumberFormat="1" applyFont="1" applyFill="1" applyBorder="1" applyAlignment="1" applyProtection="1">
      <alignment horizontal="center" vertical="center"/>
      <protection hidden="1"/>
    </xf>
    <xf numFmtId="0" fontId="7" fillId="2" borderId="68" xfId="0" applyFont="1" applyFill="1" applyBorder="1" applyAlignment="1" applyProtection="1">
      <alignment horizontal="center"/>
      <protection hidden="1"/>
    </xf>
    <xf numFmtId="0" fontId="7" fillId="2" borderId="69" xfId="0" applyFont="1" applyFill="1" applyBorder="1" applyAlignment="1" applyProtection="1">
      <alignment horizontal="center"/>
      <protection hidden="1"/>
    </xf>
    <xf numFmtId="0" fontId="24" fillId="0" borderId="28" xfId="0" applyFont="1" applyBorder="1" applyAlignment="1" applyProtection="1">
      <alignment horizontal="center"/>
      <protection hidden="1"/>
    </xf>
    <xf numFmtId="0" fontId="2" fillId="0" borderId="53" xfId="0" applyFont="1" applyBorder="1"/>
    <xf numFmtId="2" fontId="2" fillId="0" borderId="29" xfId="0" applyNumberFormat="1" applyFont="1" applyBorder="1"/>
    <xf numFmtId="2" fontId="2" fillId="0" borderId="15" xfId="0" applyNumberFormat="1" applyFont="1" applyBorder="1"/>
    <xf numFmtId="0" fontId="3" fillId="7" borderId="64" xfId="0" applyFont="1" applyFill="1" applyBorder="1" applyAlignment="1" applyProtection="1">
      <alignment horizontal="center" vertical="center"/>
      <protection hidden="1"/>
    </xf>
    <xf numFmtId="0" fontId="3" fillId="13" borderId="30" xfId="0" applyFont="1" applyFill="1" applyBorder="1" applyAlignment="1" applyProtection="1">
      <alignment horizontal="center" vertical="center"/>
      <protection hidden="1"/>
    </xf>
    <xf numFmtId="0" fontId="4" fillId="8" borderId="50" xfId="0" applyFont="1" applyFill="1" applyBorder="1" applyAlignment="1" applyProtection="1">
      <alignment horizontal="center" vertical="center"/>
      <protection hidden="1"/>
    </xf>
    <xf numFmtId="0" fontId="3" fillId="7" borderId="59" xfId="0" applyFont="1" applyFill="1" applyBorder="1" applyAlignment="1" applyProtection="1">
      <alignment horizontal="center" vertical="center"/>
      <protection hidden="1"/>
    </xf>
    <xf numFmtId="0" fontId="4" fillId="17" borderId="30" xfId="0" applyFont="1" applyFill="1" applyBorder="1" applyAlignment="1" applyProtection="1">
      <alignment horizontal="center" vertical="center"/>
      <protection hidden="1"/>
    </xf>
    <xf numFmtId="0" fontId="3" fillId="13" borderId="29" xfId="0" applyFont="1" applyFill="1" applyBorder="1" applyAlignment="1" applyProtection="1">
      <alignment horizontal="center" vertical="center"/>
      <protection hidden="1"/>
    </xf>
    <xf numFmtId="0" fontId="4" fillId="8" borderId="20" xfId="0" applyFont="1" applyFill="1" applyBorder="1" applyAlignment="1" applyProtection="1">
      <alignment horizontal="center" vertical="center"/>
      <protection hidden="1"/>
    </xf>
    <xf numFmtId="0" fontId="3" fillId="7" borderId="15" xfId="0" applyFont="1" applyFill="1" applyBorder="1" applyAlignment="1" applyProtection="1">
      <alignment horizontal="center" vertical="center"/>
      <protection hidden="1"/>
    </xf>
    <xf numFmtId="0" fontId="4" fillId="17" borderId="29" xfId="0" applyFont="1" applyFill="1" applyBorder="1" applyAlignment="1" applyProtection="1">
      <alignment horizontal="center" vertical="center"/>
      <protection hidden="1"/>
    </xf>
    <xf numFmtId="0" fontId="3" fillId="13" borderId="25" xfId="0" applyFont="1" applyFill="1" applyBorder="1" applyAlignment="1" applyProtection="1">
      <alignment horizontal="center" vertical="center"/>
      <protection hidden="1"/>
    </xf>
    <xf numFmtId="0" fontId="3" fillId="3" borderId="25" xfId="0" applyFont="1" applyFill="1" applyBorder="1" applyAlignment="1" applyProtection="1">
      <alignment horizontal="center" vertical="center"/>
      <protection hidden="1"/>
    </xf>
    <xf numFmtId="0" fontId="3" fillId="13" borderId="57" xfId="0" applyFont="1" applyFill="1" applyBorder="1" applyAlignment="1" applyProtection="1">
      <alignment horizontal="center" vertical="center"/>
      <protection hidden="1"/>
    </xf>
    <xf numFmtId="0" fontId="3" fillId="3" borderId="57" xfId="0" applyFont="1" applyFill="1" applyBorder="1" applyAlignment="1" applyProtection="1">
      <alignment horizontal="center" vertical="center"/>
      <protection hidden="1"/>
    </xf>
    <xf numFmtId="0" fontId="4" fillId="8" borderId="57" xfId="0" applyFont="1" applyFill="1" applyBorder="1" applyAlignment="1" applyProtection="1">
      <alignment horizontal="center" vertical="center"/>
      <protection hidden="1"/>
    </xf>
    <xf numFmtId="0" fontId="4" fillId="8" borderId="25" xfId="0" applyFont="1" applyFill="1" applyBorder="1" applyAlignment="1" applyProtection="1">
      <alignment horizontal="center" vertical="center"/>
      <protection hidden="1"/>
    </xf>
    <xf numFmtId="0" fontId="4" fillId="17" borderId="57" xfId="0" applyFont="1" applyFill="1" applyBorder="1" applyAlignment="1" applyProtection="1">
      <alignment horizontal="center" vertical="center"/>
      <protection hidden="1"/>
    </xf>
    <xf numFmtId="0" fontId="43" fillId="0" borderId="26" xfId="0" applyFont="1" applyBorder="1" applyAlignment="1" applyProtection="1">
      <alignment horizontal="center"/>
      <protection hidden="1"/>
    </xf>
    <xf numFmtId="0" fontId="12" fillId="15" borderId="28" xfId="0" applyFont="1" applyFill="1" applyBorder="1" applyAlignment="1" applyProtection="1">
      <alignment horizontal="center" vertical="center"/>
      <protection hidden="1"/>
    </xf>
    <xf numFmtId="0" fontId="12" fillId="15" borderId="27" xfId="0" applyFont="1" applyFill="1" applyBorder="1" applyAlignment="1" applyProtection="1">
      <alignment horizontal="center"/>
      <protection hidden="1"/>
    </xf>
    <xf numFmtId="0" fontId="12" fillId="15" borderId="28" xfId="0" applyFont="1" applyFill="1" applyBorder="1" applyAlignment="1" applyProtection="1">
      <alignment horizontal="center"/>
      <protection hidden="1"/>
    </xf>
    <xf numFmtId="0" fontId="12" fillId="15" borderId="31" xfId="0" applyFont="1" applyFill="1" applyBorder="1" applyAlignment="1" applyProtection="1">
      <alignment horizontal="center"/>
      <protection hidden="1"/>
    </xf>
    <xf numFmtId="0" fontId="12" fillId="15" borderId="29" xfId="0" applyFont="1" applyFill="1" applyBorder="1" applyAlignment="1" applyProtection="1">
      <alignment horizontal="center"/>
      <protection hidden="1"/>
    </xf>
    <xf numFmtId="0" fontId="12" fillId="15" borderId="47" xfId="0" applyFont="1" applyFill="1" applyBorder="1" applyAlignment="1" applyProtection="1">
      <alignment horizontal="center"/>
      <protection hidden="1"/>
    </xf>
    <xf numFmtId="0" fontId="12" fillId="15" borderId="64" xfId="0" applyFont="1" applyFill="1" applyBorder="1" applyAlignment="1" applyProtection="1">
      <alignment horizontal="center"/>
      <protection hidden="1"/>
    </xf>
    <xf numFmtId="0" fontId="12" fillId="15" borderId="48" xfId="0" applyFont="1" applyFill="1" applyBorder="1" applyAlignment="1" applyProtection="1">
      <alignment horizontal="center"/>
      <protection hidden="1"/>
    </xf>
    <xf numFmtId="0" fontId="4" fillId="15" borderId="28" xfId="0" applyFont="1" applyFill="1" applyBorder="1" applyAlignment="1" applyProtection="1">
      <alignment horizontal="center" vertical="center"/>
      <protection hidden="1"/>
    </xf>
    <xf numFmtId="166" fontId="4" fillId="15" borderId="28" xfId="0" applyNumberFormat="1" applyFont="1" applyFill="1" applyBorder="1" applyAlignment="1" applyProtection="1">
      <alignment horizontal="center" vertical="center"/>
      <protection hidden="1"/>
    </xf>
    <xf numFmtId="0" fontId="4" fillId="15" borderId="19" xfId="0" applyFont="1" applyFill="1" applyBorder="1" applyAlignment="1" applyProtection="1">
      <alignment horizontal="center" vertical="center"/>
      <protection hidden="1"/>
    </xf>
    <xf numFmtId="165" fontId="4" fillId="15" borderId="19" xfId="0" applyNumberFormat="1" applyFont="1" applyFill="1" applyBorder="1" applyAlignment="1" applyProtection="1">
      <alignment horizontal="center" vertical="center"/>
      <protection hidden="1"/>
    </xf>
    <xf numFmtId="166" fontId="4" fillId="15" borderId="19" xfId="0" applyNumberFormat="1" applyFont="1" applyFill="1" applyBorder="1" applyAlignment="1" applyProtection="1">
      <alignment horizontal="center" vertical="center"/>
      <protection hidden="1"/>
    </xf>
    <xf numFmtId="165" fontId="4" fillId="15" borderId="28" xfId="0" applyNumberFormat="1" applyFont="1" applyFill="1" applyBorder="1" applyAlignment="1" applyProtection="1">
      <alignment horizontal="center" vertical="center"/>
      <protection hidden="1"/>
    </xf>
    <xf numFmtId="0" fontId="4" fillId="15" borderId="30" xfId="0" applyFont="1" applyFill="1" applyBorder="1" applyAlignment="1" applyProtection="1">
      <alignment horizontal="center" vertical="center"/>
      <protection hidden="1"/>
    </xf>
    <xf numFmtId="0" fontId="4" fillId="15" borderId="29" xfId="0" applyFont="1" applyFill="1" applyBorder="1" applyAlignment="1" applyProtection="1">
      <alignment horizontal="center" vertical="center"/>
      <protection hidden="1"/>
    </xf>
    <xf numFmtId="0" fontId="4" fillId="15" borderId="31" xfId="0" applyFont="1" applyFill="1" applyBorder="1" applyAlignment="1" applyProtection="1">
      <alignment horizontal="center" vertical="center"/>
      <protection hidden="1"/>
    </xf>
    <xf numFmtId="0" fontId="4" fillId="15" borderId="25" xfId="0" applyFont="1" applyFill="1" applyBorder="1" applyAlignment="1" applyProtection="1">
      <alignment horizontal="center" vertical="center"/>
      <protection hidden="1"/>
    </xf>
    <xf numFmtId="0" fontId="4" fillId="15" borderId="57" xfId="0" applyFont="1" applyFill="1" applyBorder="1" applyAlignment="1" applyProtection="1">
      <alignment horizontal="center" vertical="center"/>
      <protection hidden="1"/>
    </xf>
    <xf numFmtId="0" fontId="24" fillId="0" borderId="26" xfId="0" applyFont="1" applyBorder="1" applyAlignment="1" applyProtection="1">
      <alignment horizontal="center"/>
      <protection hidden="1"/>
    </xf>
    <xf numFmtId="0" fontId="7" fillId="12" borderId="6" xfId="0" applyFont="1" applyFill="1" applyBorder="1" applyAlignment="1" applyProtection="1">
      <alignment horizontal="center"/>
      <protection hidden="1"/>
    </xf>
    <xf numFmtId="0" fontId="24" fillId="0" borderId="19" xfId="0" applyFont="1" applyBorder="1" applyAlignment="1" applyProtection="1">
      <alignment horizontal="center"/>
      <protection hidden="1"/>
    </xf>
    <xf numFmtId="0" fontId="7" fillId="12" borderId="24" xfId="0" applyFont="1" applyFill="1" applyBorder="1" applyAlignment="1" applyProtection="1">
      <alignment horizontal="center"/>
      <protection hidden="1"/>
    </xf>
    <xf numFmtId="0" fontId="7" fillId="12" borderId="25" xfId="0" applyFont="1" applyFill="1" applyBorder="1" applyAlignment="1" applyProtection="1">
      <alignment horizontal="center"/>
      <protection hidden="1"/>
    </xf>
    <xf numFmtId="0" fontId="7" fillId="12" borderId="43" xfId="0" applyFont="1" applyFill="1" applyBorder="1" applyAlignment="1" applyProtection="1">
      <alignment horizontal="center"/>
      <protection hidden="1"/>
    </xf>
    <xf numFmtId="0" fontId="7" fillId="4" borderId="45" xfId="0" applyFont="1" applyFill="1" applyBorder="1" applyAlignment="1" applyProtection="1">
      <alignment horizontal="center" vertical="center"/>
      <protection hidden="1"/>
    </xf>
    <xf numFmtId="164" fontId="10" fillId="4" borderId="46" xfId="0" applyNumberFormat="1" applyFont="1" applyFill="1" applyBorder="1" applyAlignment="1" applyProtection="1">
      <alignment horizontal="center" vertical="center"/>
      <protection hidden="1"/>
    </xf>
    <xf numFmtId="0" fontId="10" fillId="4" borderId="46" xfId="0" applyFont="1" applyFill="1" applyBorder="1" applyAlignment="1" applyProtection="1">
      <alignment horizontal="center" vertical="center"/>
      <protection hidden="1"/>
    </xf>
    <xf numFmtId="0" fontId="10" fillId="4" borderId="71" xfId="0" applyFont="1" applyFill="1" applyBorder="1" applyAlignment="1" applyProtection="1">
      <alignment horizontal="center" vertical="center"/>
      <protection hidden="1"/>
    </xf>
    <xf numFmtId="0" fontId="12" fillId="14" borderId="64" xfId="0" applyFont="1" applyFill="1" applyBorder="1" applyAlignment="1" applyProtection="1">
      <alignment horizontal="center" vertical="center"/>
      <protection hidden="1"/>
    </xf>
    <xf numFmtId="0" fontId="7" fillId="4" borderId="8" xfId="0" applyFont="1" applyFill="1" applyBorder="1" applyAlignment="1" applyProtection="1">
      <alignment horizontal="center" vertical="center"/>
      <protection hidden="1"/>
    </xf>
    <xf numFmtId="0" fontId="7" fillId="4" borderId="9" xfId="0" applyFont="1" applyFill="1" applyBorder="1" applyAlignment="1" applyProtection="1">
      <alignment horizontal="center" vertical="center"/>
      <protection hidden="1"/>
    </xf>
    <xf numFmtId="0" fontId="7" fillId="4" borderId="10" xfId="0" applyFont="1" applyFill="1" applyBorder="1" applyAlignment="1" applyProtection="1">
      <alignment horizontal="center" vertical="center"/>
      <protection hidden="1"/>
    </xf>
    <xf numFmtId="0" fontId="7" fillId="0" borderId="41" xfId="0" applyFont="1" applyFill="1" applyBorder="1" applyAlignment="1" applyProtection="1">
      <alignment horizontal="center" vertical="center"/>
      <protection hidden="1"/>
    </xf>
    <xf numFmtId="0" fontId="7" fillId="0" borderId="60" xfId="0" applyFont="1" applyBorder="1" applyAlignment="1" applyProtection="1">
      <alignment horizontal="center" vertical="center"/>
      <protection hidden="1"/>
    </xf>
    <xf numFmtId="0" fontId="3" fillId="0" borderId="52" xfId="0" applyFont="1" applyFill="1" applyBorder="1" applyAlignment="1" applyProtection="1">
      <alignment horizontal="center" vertical="center"/>
      <protection hidden="1"/>
    </xf>
    <xf numFmtId="0" fontId="7" fillId="0" borderId="6" xfId="0" applyFont="1" applyFill="1" applyBorder="1" applyAlignment="1" applyProtection="1">
      <alignment horizontal="center" vertical="center"/>
      <protection hidden="1"/>
    </xf>
    <xf numFmtId="0" fontId="3" fillId="7" borderId="61" xfId="0" applyFont="1" applyFill="1" applyBorder="1" applyAlignment="1" applyProtection="1">
      <alignment horizontal="center" vertical="center"/>
      <protection hidden="1"/>
    </xf>
    <xf numFmtId="0" fontId="3" fillId="0" borderId="58" xfId="0" applyFont="1" applyFill="1" applyBorder="1" applyAlignment="1" applyProtection="1">
      <alignment horizontal="center" vertical="center"/>
      <protection hidden="1"/>
    </xf>
    <xf numFmtId="0" fontId="3" fillId="7" borderId="43" xfId="0" applyFont="1" applyFill="1" applyBorder="1" applyAlignment="1" applyProtection="1">
      <alignment horizontal="center" vertical="center"/>
      <protection hidden="1"/>
    </xf>
    <xf numFmtId="167" fontId="3" fillId="0" borderId="52" xfId="2" applyNumberFormat="1" applyFont="1" applyFill="1" applyBorder="1" applyAlignment="1" applyProtection="1">
      <alignment horizontal="center" vertical="center"/>
      <protection hidden="1"/>
    </xf>
    <xf numFmtId="0" fontId="3" fillId="6" borderId="56"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7" fillId="0" borderId="44" xfId="0" applyFont="1" applyFill="1" applyBorder="1" applyAlignment="1" applyProtection="1">
      <alignment horizontal="center" vertical="center"/>
      <protection hidden="1"/>
    </xf>
    <xf numFmtId="0" fontId="3" fillId="0" borderId="61" xfId="0" applyFont="1" applyFill="1" applyBorder="1" applyAlignment="1" applyProtection="1">
      <alignment horizontal="center" vertical="center"/>
      <protection hidden="1"/>
    </xf>
    <xf numFmtId="0" fontId="3" fillId="0" borderId="43" xfId="0" applyFont="1" applyFill="1" applyBorder="1" applyAlignment="1" applyProtection="1">
      <alignment horizontal="center" vertical="center"/>
      <protection hidden="1"/>
    </xf>
    <xf numFmtId="0" fontId="7" fillId="0" borderId="41" xfId="0" applyFont="1" applyFill="1" applyBorder="1" applyAlignment="1" applyProtection="1">
      <alignment horizontal="center" vertical="center" wrapText="1"/>
      <protection hidden="1"/>
    </xf>
    <xf numFmtId="0" fontId="3" fillId="13" borderId="61" xfId="0" applyFont="1" applyFill="1" applyBorder="1" applyAlignment="1" applyProtection="1">
      <alignment horizontal="center" vertical="center"/>
      <protection hidden="1"/>
    </xf>
    <xf numFmtId="0" fontId="3" fillId="13" borderId="43" xfId="0" applyFont="1" applyFill="1" applyBorder="1" applyAlignment="1" applyProtection="1">
      <alignment horizontal="center" vertical="center"/>
      <protection hidden="1"/>
    </xf>
    <xf numFmtId="0" fontId="4" fillId="8" borderId="56" xfId="0" applyFont="1" applyFill="1" applyBorder="1" applyAlignment="1" applyProtection="1">
      <alignment horizontal="center" vertical="center"/>
      <protection hidden="1"/>
    </xf>
    <xf numFmtId="0" fontId="4" fillId="8" borderId="24" xfId="0" applyFont="1" applyFill="1" applyBorder="1" applyAlignment="1" applyProtection="1">
      <alignment horizontal="center" vertical="center"/>
      <protection hidden="1"/>
    </xf>
    <xf numFmtId="167" fontId="7" fillId="0" borderId="53" xfId="0" applyNumberFormat="1" applyFont="1" applyBorder="1" applyAlignment="1" applyProtection="1">
      <alignment horizontal="center"/>
      <protection hidden="1"/>
    </xf>
    <xf numFmtId="0" fontId="7" fillId="0" borderId="29" xfId="0" applyFont="1" applyBorder="1" applyAlignment="1" applyProtection="1">
      <alignment horizontal="center"/>
      <protection hidden="1"/>
    </xf>
    <xf numFmtId="0" fontId="7" fillId="0" borderId="15" xfId="0" applyFont="1" applyBorder="1" applyAlignment="1" applyProtection="1">
      <alignment horizontal="center"/>
      <protection hidden="1"/>
    </xf>
    <xf numFmtId="0" fontId="7" fillId="12" borderId="8" xfId="0" applyFont="1" applyFill="1" applyBorder="1" applyAlignment="1" applyProtection="1">
      <alignment horizontal="center" vertical="center"/>
      <protection hidden="1"/>
    </xf>
    <xf numFmtId="0" fontId="7" fillId="12" borderId="9" xfId="0" applyFont="1" applyFill="1" applyBorder="1" applyAlignment="1" applyProtection="1">
      <alignment horizontal="center" vertical="center"/>
      <protection hidden="1"/>
    </xf>
    <xf numFmtId="0" fontId="7" fillId="12" borderId="10" xfId="0" applyFont="1" applyFill="1" applyBorder="1" applyAlignment="1" applyProtection="1">
      <alignment horizontal="center" vertical="center"/>
      <protection hidden="1"/>
    </xf>
    <xf numFmtId="0" fontId="2" fillId="12" borderId="18" xfId="0" applyFont="1" applyFill="1" applyBorder="1" applyAlignment="1" applyProtection="1">
      <alignment horizontal="center" vertical="center"/>
      <protection hidden="1"/>
    </xf>
    <xf numFmtId="0" fontId="2" fillId="12" borderId="19" xfId="0" applyFont="1" applyFill="1" applyBorder="1" applyAlignment="1" applyProtection="1">
      <alignment horizontal="center" vertical="center"/>
      <protection hidden="1"/>
    </xf>
    <xf numFmtId="0" fontId="2" fillId="12" borderId="20" xfId="0" applyFont="1" applyFill="1" applyBorder="1" applyAlignment="1" applyProtection="1">
      <alignment horizontal="right" vertical="center"/>
      <protection hidden="1"/>
    </xf>
    <xf numFmtId="0" fontId="2" fillId="12" borderId="27" xfId="0" applyFont="1" applyFill="1" applyBorder="1" applyAlignment="1" applyProtection="1">
      <alignment horizontal="center" vertical="center"/>
      <protection hidden="1"/>
    </xf>
    <xf numFmtId="0" fontId="2" fillId="12" borderId="28" xfId="0" applyFont="1" applyFill="1" applyBorder="1" applyAlignment="1" applyProtection="1">
      <alignment horizontal="center" vertical="center"/>
      <protection hidden="1"/>
    </xf>
    <xf numFmtId="0" fontId="2" fillId="12" borderId="29" xfId="0" applyFont="1" applyFill="1" applyBorder="1" applyAlignment="1" applyProtection="1">
      <alignment horizontal="right" vertical="center"/>
      <protection hidden="1"/>
    </xf>
    <xf numFmtId="0" fontId="2" fillId="12" borderId="47" xfId="0" applyFont="1" applyFill="1" applyBorder="1" applyAlignment="1" applyProtection="1">
      <alignment horizontal="center" vertical="center"/>
      <protection hidden="1"/>
    </xf>
    <xf numFmtId="0" fontId="2" fillId="12" borderId="64" xfId="0" applyFont="1" applyFill="1" applyBorder="1" applyAlignment="1" applyProtection="1">
      <alignment horizontal="center" vertical="center"/>
      <protection hidden="1"/>
    </xf>
    <xf numFmtId="0" fontId="2" fillId="12" borderId="15" xfId="0" applyFont="1" applyFill="1" applyBorder="1" applyAlignment="1" applyProtection="1">
      <alignment horizontal="right" vertical="center"/>
      <protection hidden="1"/>
    </xf>
    <xf numFmtId="0" fontId="2" fillId="12" borderId="28" xfId="0" applyFont="1" applyFill="1" applyBorder="1" applyAlignment="1" applyProtection="1">
      <alignment horizontal="right" vertical="center"/>
      <protection hidden="1"/>
    </xf>
    <xf numFmtId="0" fontId="2" fillId="12" borderId="64" xfId="0" applyFont="1" applyFill="1" applyBorder="1" applyAlignment="1" applyProtection="1">
      <alignment horizontal="right" vertical="center"/>
      <protection hidden="1"/>
    </xf>
    <xf numFmtId="0" fontId="2" fillId="12" borderId="19" xfId="0" applyFont="1" applyFill="1" applyBorder="1" applyAlignment="1" applyProtection="1">
      <alignment horizontal="right" vertical="center"/>
      <protection hidden="1"/>
    </xf>
    <xf numFmtId="0" fontId="7" fillId="21" borderId="9" xfId="0" applyFont="1" applyFill="1" applyBorder="1" applyAlignment="1" applyProtection="1">
      <alignment horizontal="center" vertical="center"/>
      <protection hidden="1"/>
    </xf>
    <xf numFmtId="0" fontId="2" fillId="21" borderId="18" xfId="0" applyFont="1" applyFill="1" applyBorder="1" applyAlignment="1" applyProtection="1">
      <alignment horizontal="center" vertical="center"/>
      <protection hidden="1"/>
    </xf>
    <xf numFmtId="0" fontId="2" fillId="21" borderId="19" xfId="0" applyFont="1" applyFill="1" applyBorder="1" applyAlignment="1" applyProtection="1">
      <alignment horizontal="center" vertical="center"/>
      <protection hidden="1"/>
    </xf>
    <xf numFmtId="0" fontId="2" fillId="21" borderId="27" xfId="0" applyFont="1" applyFill="1" applyBorder="1" applyAlignment="1" applyProtection="1">
      <alignment horizontal="center" vertical="center"/>
      <protection hidden="1"/>
    </xf>
    <xf numFmtId="0" fontId="2" fillId="21" borderId="28" xfId="0" applyFont="1" applyFill="1" applyBorder="1" applyAlignment="1" applyProtection="1">
      <alignment horizontal="center" vertical="center"/>
      <protection hidden="1"/>
    </xf>
    <xf numFmtId="0" fontId="2" fillId="21" borderId="47" xfId="0" applyFont="1" applyFill="1" applyBorder="1" applyAlignment="1" applyProtection="1">
      <alignment horizontal="center" vertical="center"/>
      <protection hidden="1"/>
    </xf>
    <xf numFmtId="0" fontId="2" fillId="21" borderId="64" xfId="0" applyFont="1" applyFill="1" applyBorder="1" applyAlignment="1" applyProtection="1">
      <alignment horizontal="center" vertical="center"/>
      <protection hidden="1"/>
    </xf>
    <xf numFmtId="0" fontId="2" fillId="4" borderId="27" xfId="0" applyFont="1" applyFill="1" applyBorder="1" applyAlignment="1" applyProtection="1">
      <alignment horizontal="center" vertical="center"/>
      <protection hidden="1"/>
    </xf>
    <xf numFmtId="0" fontId="2" fillId="4" borderId="28" xfId="0" applyFont="1" applyFill="1" applyBorder="1" applyAlignment="1" applyProtection="1">
      <alignment horizontal="center" vertical="center"/>
      <protection hidden="1"/>
    </xf>
    <xf numFmtId="0" fontId="2" fillId="4" borderId="28" xfId="0" applyFont="1" applyFill="1" applyBorder="1" applyAlignment="1" applyProtection="1">
      <alignment horizontal="right" vertical="center"/>
      <protection hidden="1"/>
    </xf>
    <xf numFmtId="0" fontId="2" fillId="4" borderId="29" xfId="0" applyFont="1" applyFill="1" applyBorder="1" applyAlignment="1" applyProtection="1">
      <alignment horizontal="right" vertical="center"/>
      <protection hidden="1"/>
    </xf>
    <xf numFmtId="0" fontId="2" fillId="4" borderId="47" xfId="0" applyFont="1" applyFill="1" applyBorder="1" applyAlignment="1" applyProtection="1">
      <alignment horizontal="center" vertical="center"/>
      <protection hidden="1"/>
    </xf>
    <xf numFmtId="0" fontId="2" fillId="4" borderId="64" xfId="0" applyFont="1" applyFill="1" applyBorder="1" applyAlignment="1" applyProtection="1">
      <alignment horizontal="center" vertical="center"/>
      <protection hidden="1"/>
    </xf>
    <xf numFmtId="0" fontId="2" fillId="4" borderId="64" xfId="0" applyFont="1" applyFill="1" applyBorder="1" applyAlignment="1" applyProtection="1">
      <alignment horizontal="right" vertical="center"/>
      <protection hidden="1"/>
    </xf>
    <xf numFmtId="0" fontId="2" fillId="4" borderId="15" xfId="0" applyFont="1" applyFill="1" applyBorder="1" applyAlignment="1" applyProtection="1">
      <alignment horizontal="right" vertical="center"/>
      <protection hidden="1"/>
    </xf>
    <xf numFmtId="0" fontId="2" fillId="4" borderId="18" xfId="0" applyFont="1" applyFill="1" applyBorder="1" applyAlignment="1" applyProtection="1">
      <alignment horizontal="center" vertical="center"/>
      <protection hidden="1"/>
    </xf>
    <xf numFmtId="0" fontId="2" fillId="4" borderId="19" xfId="0" applyFont="1" applyFill="1" applyBorder="1" applyAlignment="1" applyProtection="1">
      <alignment horizontal="center" vertical="center"/>
      <protection hidden="1"/>
    </xf>
    <xf numFmtId="0" fontId="2" fillId="4" borderId="19" xfId="0" applyFont="1" applyFill="1" applyBorder="1" applyAlignment="1" applyProtection="1">
      <alignment horizontal="right" vertical="center"/>
      <protection hidden="1"/>
    </xf>
    <xf numFmtId="0" fontId="2" fillId="4" borderId="20" xfId="0" applyFont="1" applyFill="1" applyBorder="1" applyAlignment="1" applyProtection="1">
      <alignment horizontal="right" vertical="center"/>
      <protection hidden="1"/>
    </xf>
    <xf numFmtId="0" fontId="7" fillId="25" borderId="44" xfId="0" applyFont="1" applyFill="1" applyBorder="1" applyAlignment="1" applyProtection="1">
      <alignment horizontal="center" vertical="center"/>
      <protection hidden="1"/>
    </xf>
    <xf numFmtId="0" fontId="7" fillId="25" borderId="22" xfId="0" applyFont="1" applyFill="1" applyBorder="1" applyAlignment="1" applyProtection="1">
      <alignment horizontal="center" vertical="center"/>
      <protection hidden="1"/>
    </xf>
    <xf numFmtId="0" fontId="7" fillId="25" borderId="53" xfId="0" applyFont="1" applyFill="1" applyBorder="1" applyAlignment="1" applyProtection="1">
      <alignment horizontal="center" vertical="center"/>
      <protection hidden="1"/>
    </xf>
    <xf numFmtId="0" fontId="2" fillId="25" borderId="27" xfId="0" applyFont="1" applyFill="1" applyBorder="1" applyAlignment="1" applyProtection="1">
      <alignment horizontal="center" vertical="center"/>
      <protection hidden="1"/>
    </xf>
    <xf numFmtId="0" fontId="2" fillId="25" borderId="28" xfId="0" applyFont="1" applyFill="1" applyBorder="1" applyAlignment="1" applyProtection="1">
      <alignment horizontal="center" vertical="center"/>
      <protection hidden="1"/>
    </xf>
    <xf numFmtId="0" fontId="2" fillId="25" borderId="29" xfId="0" applyFont="1" applyFill="1" applyBorder="1" applyAlignment="1" applyProtection="1">
      <alignment horizontal="right" vertical="center"/>
      <protection hidden="1"/>
    </xf>
    <xf numFmtId="0" fontId="2" fillId="25" borderId="47" xfId="0" applyFont="1" applyFill="1" applyBorder="1" applyAlignment="1" applyProtection="1">
      <alignment horizontal="center" vertical="center"/>
      <protection hidden="1"/>
    </xf>
    <xf numFmtId="0" fontId="2" fillId="25" borderId="64" xfId="0" applyFont="1" applyFill="1" applyBorder="1" applyAlignment="1" applyProtection="1">
      <alignment horizontal="center" vertical="center"/>
      <protection hidden="1"/>
    </xf>
    <xf numFmtId="0" fontId="2" fillId="25" borderId="15" xfId="0" applyFont="1" applyFill="1" applyBorder="1" applyAlignment="1" applyProtection="1">
      <alignment horizontal="right" vertical="center"/>
      <protection hidden="1"/>
    </xf>
    <xf numFmtId="0" fontId="2" fillId="21" borderId="28" xfId="0" applyFont="1" applyFill="1" applyBorder="1" applyAlignment="1" applyProtection="1">
      <alignment horizontal="right" vertical="center"/>
      <protection hidden="1"/>
    </xf>
    <xf numFmtId="0" fontId="2" fillId="21" borderId="64" xfId="0" applyFont="1" applyFill="1" applyBorder="1" applyAlignment="1" applyProtection="1">
      <alignment horizontal="right" vertical="center"/>
      <protection hidden="1"/>
    </xf>
    <xf numFmtId="0" fontId="2" fillId="21" borderId="19" xfId="0" applyFont="1" applyFill="1" applyBorder="1" applyAlignment="1" applyProtection="1">
      <alignment horizontal="right" vertical="center"/>
      <protection hidden="1"/>
    </xf>
    <xf numFmtId="0" fontId="10" fillId="7" borderId="64" xfId="0" applyFont="1" applyFill="1" applyBorder="1" applyAlignment="1" applyProtection="1">
      <alignment horizontal="center" vertical="center"/>
      <protection hidden="1"/>
    </xf>
    <xf numFmtId="0" fontId="2" fillId="0" borderId="0" xfId="0" applyFont="1" applyAlignment="1"/>
    <xf numFmtId="2" fontId="2" fillId="0" borderId="29" xfId="0" applyNumberFormat="1" applyFont="1" applyBorder="1" applyAlignment="1"/>
    <xf numFmtId="0" fontId="0" fillId="0" borderId="0" xfId="0" applyAlignment="1"/>
    <xf numFmtId="0" fontId="2" fillId="0" borderId="0" xfId="0" applyFont="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7" fillId="0" borderId="18" xfId="0" applyFont="1" applyBorder="1" applyAlignment="1">
      <alignment horizontal="center"/>
    </xf>
    <xf numFmtId="0" fontId="7" fillId="0" borderId="19" xfId="0" applyFont="1" applyBorder="1" applyAlignment="1">
      <alignment horizontal="center"/>
    </xf>
    <xf numFmtId="2" fontId="7" fillId="0" borderId="19" xfId="0" applyNumberFormat="1" applyFont="1" applyBorder="1" applyAlignment="1">
      <alignment horizontal="center"/>
    </xf>
    <xf numFmtId="0" fontId="7" fillId="0" borderId="27" xfId="0" applyFont="1" applyBorder="1" applyAlignment="1">
      <alignment horizontal="center"/>
    </xf>
    <xf numFmtId="0" fontId="7" fillId="0" borderId="28" xfId="0" applyFont="1" applyBorder="1" applyAlignment="1">
      <alignment horizontal="center"/>
    </xf>
    <xf numFmtId="2" fontId="7" fillId="0" borderId="28" xfId="0" applyNumberFormat="1" applyFont="1" applyBorder="1" applyAlignment="1">
      <alignment horizontal="center"/>
    </xf>
    <xf numFmtId="0" fontId="7" fillId="0" borderId="47" xfId="0" applyFont="1" applyBorder="1" applyAlignment="1">
      <alignment horizontal="center"/>
    </xf>
    <xf numFmtId="0" fontId="7" fillId="0" borderId="64" xfId="0" applyFont="1" applyBorder="1" applyAlignment="1">
      <alignment horizontal="center"/>
    </xf>
    <xf numFmtId="2" fontId="7" fillId="0" borderId="64" xfId="0" applyNumberFormat="1" applyFont="1" applyBorder="1" applyAlignment="1">
      <alignment horizontal="center"/>
    </xf>
    <xf numFmtId="0" fontId="7" fillId="0" borderId="10" xfId="0" applyFont="1" applyBorder="1" applyAlignment="1">
      <alignment horizontal="center"/>
    </xf>
    <xf numFmtId="0" fontId="2" fillId="0" borderId="20" xfId="0" applyFont="1" applyBorder="1" applyAlignment="1">
      <alignment horizontal="center"/>
    </xf>
    <xf numFmtId="0" fontId="2" fillId="0" borderId="29" xfId="0" applyFont="1" applyBorder="1" applyAlignment="1">
      <alignment horizontal="center"/>
    </xf>
    <xf numFmtId="0" fontId="2" fillId="0" borderId="15" xfId="0" applyFont="1" applyBorder="1" applyAlignment="1">
      <alignment horizontal="center"/>
    </xf>
    <xf numFmtId="0" fontId="12" fillId="9" borderId="27" xfId="0" applyFont="1" applyFill="1" applyBorder="1" applyAlignment="1">
      <alignment horizontal="center"/>
    </xf>
    <xf numFmtId="0" fontId="12" fillId="9" borderId="28" xfId="0" applyFont="1" applyFill="1" applyBorder="1" applyAlignment="1">
      <alignment horizontal="center"/>
    </xf>
    <xf numFmtId="2" fontId="12" fillId="9" borderId="29" xfId="0" applyNumberFormat="1" applyFont="1" applyFill="1" applyBorder="1" applyAlignment="1">
      <alignment horizontal="center"/>
    </xf>
    <xf numFmtId="0" fontId="12" fillId="8" borderId="27" xfId="0" applyFont="1" applyFill="1" applyBorder="1" applyAlignment="1">
      <alignment horizontal="center"/>
    </xf>
    <xf numFmtId="0" fontId="12" fillId="8" borderId="28" xfId="0" applyFont="1" applyFill="1" applyBorder="1" applyAlignment="1">
      <alignment horizontal="center"/>
    </xf>
    <xf numFmtId="2" fontId="12" fillId="8" borderId="29" xfId="0" applyNumberFormat="1" applyFont="1" applyFill="1" applyBorder="1" applyAlignment="1">
      <alignment horizontal="center"/>
    </xf>
    <xf numFmtId="0" fontId="7" fillId="5" borderId="8" xfId="0" applyFont="1" applyFill="1" applyBorder="1" applyAlignment="1">
      <alignment horizontal="center"/>
    </xf>
    <xf numFmtId="0" fontId="7" fillId="5" borderId="9" xfId="0" applyFont="1" applyFill="1" applyBorder="1" applyAlignment="1">
      <alignment horizontal="center"/>
    </xf>
    <xf numFmtId="0" fontId="7" fillId="5" borderId="10" xfId="0" applyFont="1" applyFill="1" applyBorder="1" applyAlignment="1">
      <alignment horizontal="center"/>
    </xf>
    <xf numFmtId="2" fontId="12" fillId="9" borderId="28" xfId="0" applyNumberFormat="1" applyFont="1" applyFill="1" applyBorder="1" applyAlignment="1">
      <alignment horizontal="center"/>
    </xf>
    <xf numFmtId="0" fontId="10" fillId="16" borderId="27" xfId="0" applyFont="1" applyFill="1" applyBorder="1" applyAlignment="1">
      <alignment horizontal="center"/>
    </xf>
    <xf numFmtId="0" fontId="10" fillId="16" borderId="28" xfId="0" applyFont="1" applyFill="1" applyBorder="1" applyAlignment="1">
      <alignment horizontal="center"/>
    </xf>
    <xf numFmtId="2" fontId="10" fillId="16" borderId="29" xfId="0" applyNumberFormat="1" applyFont="1" applyFill="1" applyBorder="1" applyAlignment="1">
      <alignment horizontal="center"/>
    </xf>
    <xf numFmtId="2" fontId="10" fillId="6" borderId="29" xfId="0" applyNumberFormat="1" applyFont="1" applyFill="1" applyBorder="1" applyAlignment="1" applyProtection="1">
      <alignment horizontal="right" vertical="center"/>
      <protection hidden="1"/>
    </xf>
    <xf numFmtId="2" fontId="12" fillId="9" borderId="29" xfId="0" applyNumberFormat="1" applyFont="1" applyFill="1" applyBorder="1" applyAlignment="1" applyProtection="1">
      <alignment horizontal="right" vertical="center"/>
      <protection hidden="1"/>
    </xf>
    <xf numFmtId="2" fontId="12" fillId="10" borderId="29" xfId="0" applyNumberFormat="1" applyFont="1" applyFill="1" applyBorder="1" applyAlignment="1" applyProtection="1">
      <alignment horizontal="right" vertical="center"/>
      <protection hidden="1"/>
    </xf>
    <xf numFmtId="2" fontId="10" fillId="7" borderId="15" xfId="0" applyNumberFormat="1" applyFont="1" applyFill="1" applyBorder="1" applyAlignment="1" applyProtection="1">
      <alignment horizontal="right" vertical="center"/>
      <protection hidden="1"/>
    </xf>
    <xf numFmtId="2" fontId="10" fillId="13" borderId="29" xfId="0" applyNumberFormat="1" applyFont="1" applyFill="1" applyBorder="1" applyAlignment="1" applyProtection="1">
      <alignment horizontal="right" vertical="center"/>
      <protection hidden="1"/>
    </xf>
    <xf numFmtId="2" fontId="10" fillId="16" borderId="29" xfId="0" applyNumberFormat="1" applyFont="1" applyFill="1" applyBorder="1" applyAlignment="1" applyProtection="1">
      <alignment horizontal="right" vertical="center"/>
      <protection hidden="1"/>
    </xf>
    <xf numFmtId="2" fontId="12" fillId="14" borderId="15" xfId="0" applyNumberFormat="1" applyFont="1" applyFill="1" applyBorder="1" applyAlignment="1" applyProtection="1">
      <alignment horizontal="right" vertical="center"/>
      <protection hidden="1"/>
    </xf>
    <xf numFmtId="0" fontId="7" fillId="4" borderId="8" xfId="0" applyFont="1" applyFill="1" applyBorder="1" applyAlignment="1" applyProtection="1">
      <alignment horizontal="center" vertical="center"/>
      <protection hidden="1"/>
    </xf>
    <xf numFmtId="0" fontId="7" fillId="5" borderId="45" xfId="0" applyFont="1" applyFill="1" applyBorder="1" applyAlignment="1">
      <alignment horizontal="center"/>
    </xf>
    <xf numFmtId="0" fontId="7" fillId="5" borderId="46" xfId="0" applyFont="1" applyFill="1" applyBorder="1" applyAlignment="1">
      <alignment horizontal="center"/>
    </xf>
    <xf numFmtId="0" fontId="7" fillId="5" borderId="71" xfId="0" applyFont="1" applyFill="1" applyBorder="1" applyAlignment="1">
      <alignment horizontal="center"/>
    </xf>
    <xf numFmtId="0" fontId="7" fillId="12" borderId="6" xfId="0" applyFont="1" applyFill="1" applyBorder="1" applyAlignment="1" applyProtection="1">
      <alignment vertical="center"/>
      <protection hidden="1"/>
    </xf>
    <xf numFmtId="0" fontId="7" fillId="12" borderId="4" xfId="0" applyFont="1" applyFill="1" applyBorder="1" applyAlignment="1" applyProtection="1">
      <alignment horizontal="center" vertical="center"/>
      <protection hidden="1"/>
    </xf>
    <xf numFmtId="0" fontId="7" fillId="12" borderId="4" xfId="0" applyFont="1" applyFill="1" applyBorder="1" applyAlignment="1" applyProtection="1">
      <alignment vertical="center"/>
      <protection hidden="1"/>
    </xf>
    <xf numFmtId="0" fontId="7" fillId="12" borderId="5" xfId="0" applyFont="1" applyFill="1" applyBorder="1" applyAlignment="1" applyProtection="1">
      <alignment vertical="center"/>
      <protection hidden="1"/>
    </xf>
    <xf numFmtId="2" fontId="10" fillId="3" borderId="29" xfId="0" applyNumberFormat="1" applyFont="1" applyFill="1" applyBorder="1" applyAlignment="1" applyProtection="1">
      <alignment horizontal="right" vertical="center"/>
      <protection hidden="1"/>
    </xf>
    <xf numFmtId="0" fontId="12" fillId="8" borderId="19" xfId="0" applyFont="1" applyFill="1" applyBorder="1" applyAlignment="1" applyProtection="1">
      <alignment horizontal="center" vertical="center"/>
      <protection hidden="1"/>
    </xf>
    <xf numFmtId="2" fontId="12" fillId="8" borderId="20" xfId="0" applyNumberFormat="1" applyFont="1" applyFill="1" applyBorder="1" applyAlignment="1" applyProtection="1">
      <alignment horizontal="right" vertical="center"/>
      <protection hidden="1"/>
    </xf>
    <xf numFmtId="164" fontId="10" fillId="4" borderId="9" xfId="0" applyNumberFormat="1" applyFont="1" applyFill="1" applyBorder="1" applyAlignment="1" applyProtection="1">
      <alignment horizontal="center" vertical="center"/>
      <protection hidden="1"/>
    </xf>
    <xf numFmtId="0" fontId="10" fillId="4" borderId="9" xfId="0" applyFont="1" applyFill="1" applyBorder="1" applyAlignment="1" applyProtection="1">
      <alignment horizontal="center" vertical="center"/>
      <protection hidden="1"/>
    </xf>
    <xf numFmtId="0" fontId="10" fillId="4" borderId="10" xfId="0" applyFont="1" applyFill="1" applyBorder="1" applyAlignment="1" applyProtection="1">
      <alignment horizontal="center" vertical="center"/>
      <protection hidden="1"/>
    </xf>
    <xf numFmtId="0" fontId="4" fillId="9" borderId="50" xfId="0" applyFont="1" applyFill="1" applyBorder="1" applyAlignment="1" applyProtection="1">
      <alignment horizontal="center" vertical="center"/>
      <protection hidden="1"/>
    </xf>
    <xf numFmtId="0" fontId="4" fillId="9" borderId="20" xfId="0" applyFont="1" applyFill="1" applyBorder="1" applyAlignment="1" applyProtection="1">
      <alignment horizontal="center" vertical="center"/>
      <protection hidden="1"/>
    </xf>
    <xf numFmtId="0" fontId="7" fillId="5" borderId="45" xfId="0" applyFont="1" applyFill="1" applyBorder="1" applyAlignment="1">
      <alignment horizontal="center"/>
    </xf>
    <xf numFmtId="0" fontId="7" fillId="5" borderId="46" xfId="0" applyFont="1" applyFill="1" applyBorder="1" applyAlignment="1">
      <alignment horizontal="center"/>
    </xf>
    <xf numFmtId="0" fontId="7" fillId="5" borderId="71" xfId="0" applyFont="1" applyFill="1" applyBorder="1" applyAlignment="1">
      <alignment horizontal="center"/>
    </xf>
    <xf numFmtId="1" fontId="10" fillId="16" borderId="28" xfId="0" applyNumberFormat="1" applyFont="1" applyFill="1" applyBorder="1" applyAlignment="1">
      <alignment horizontal="center"/>
    </xf>
    <xf numFmtId="0" fontId="7" fillId="3" borderId="28" xfId="0" applyFont="1" applyFill="1" applyBorder="1" applyAlignment="1">
      <alignment horizontal="center"/>
    </xf>
    <xf numFmtId="2" fontId="7" fillId="3" borderId="28" xfId="0" applyNumberFormat="1" applyFont="1" applyFill="1" applyBorder="1" applyAlignment="1">
      <alignment horizontal="center"/>
    </xf>
    <xf numFmtId="0" fontId="7" fillId="3" borderId="27" xfId="0" applyFont="1" applyFill="1" applyBorder="1" applyAlignment="1">
      <alignment horizontal="center"/>
    </xf>
    <xf numFmtId="0" fontId="12" fillId="8" borderId="44" xfId="0" applyFont="1" applyFill="1" applyBorder="1" applyAlignment="1">
      <alignment horizontal="center"/>
    </xf>
    <xf numFmtId="2" fontId="12" fillId="8" borderId="22" xfId="0" applyNumberFormat="1" applyFont="1" applyFill="1" applyBorder="1" applyAlignment="1">
      <alignment horizontal="center"/>
    </xf>
    <xf numFmtId="0" fontId="12" fillId="8" borderId="22" xfId="0" applyFont="1" applyFill="1" applyBorder="1" applyAlignment="1">
      <alignment horizontal="center"/>
    </xf>
    <xf numFmtId="1" fontId="12" fillId="8" borderId="22" xfId="0" applyNumberFormat="1" applyFont="1" applyFill="1" applyBorder="1" applyAlignment="1">
      <alignment horizontal="center"/>
    </xf>
    <xf numFmtId="2" fontId="12" fillId="8" borderId="53" xfId="0" applyNumberFormat="1" applyFont="1" applyFill="1" applyBorder="1" applyAlignment="1">
      <alignment horizontal="center"/>
    </xf>
    <xf numFmtId="2" fontId="7" fillId="3" borderId="29" xfId="0" applyNumberFormat="1" applyFont="1" applyFill="1" applyBorder="1" applyAlignment="1">
      <alignment horizontal="center"/>
    </xf>
    <xf numFmtId="0" fontId="10" fillId="0" borderId="56" xfId="0" applyFont="1" applyFill="1" applyBorder="1" applyAlignment="1" applyProtection="1">
      <alignment horizontal="center" vertical="center"/>
      <protection hidden="1"/>
    </xf>
    <xf numFmtId="0" fontId="10" fillId="0" borderId="57" xfId="0" applyFont="1" applyFill="1" applyBorder="1" applyAlignment="1" applyProtection="1">
      <alignment horizontal="center" vertical="center"/>
      <protection hidden="1"/>
    </xf>
    <xf numFmtId="0" fontId="10" fillId="0" borderId="61" xfId="0" applyFont="1" applyFill="1" applyBorder="1" applyAlignment="1" applyProtection="1">
      <alignment horizontal="center" vertical="center"/>
      <protection hidden="1"/>
    </xf>
    <xf numFmtId="0" fontId="10" fillId="13" borderId="27" xfId="0" applyFont="1" applyFill="1" applyBorder="1" applyAlignment="1" applyProtection="1">
      <alignment horizontal="center" vertical="center"/>
      <protection hidden="1"/>
    </xf>
    <xf numFmtId="0" fontId="10" fillId="16" borderId="27" xfId="0" applyFont="1" applyFill="1" applyBorder="1" applyAlignment="1" applyProtection="1">
      <alignment horizontal="center" vertical="center"/>
      <protection hidden="1"/>
    </xf>
    <xf numFmtId="0" fontId="12" fillId="14" borderId="47" xfId="0" applyFont="1" applyFill="1" applyBorder="1" applyAlignment="1" applyProtection="1">
      <alignment horizontal="center" vertical="center"/>
      <protection hidden="1"/>
    </xf>
    <xf numFmtId="0" fontId="3" fillId="13" borderId="60" xfId="0" applyFont="1" applyFill="1" applyBorder="1" applyAlignment="1" applyProtection="1">
      <alignment horizontal="center" vertical="center"/>
      <protection hidden="1"/>
    </xf>
    <xf numFmtId="0" fontId="3" fillId="13" borderId="16" xfId="0" applyFont="1" applyFill="1" applyBorder="1" applyAlignment="1" applyProtection="1">
      <alignment horizontal="center" vertical="center"/>
      <protection hidden="1"/>
    </xf>
    <xf numFmtId="2" fontId="10" fillId="0" borderId="15" xfId="0" applyNumberFormat="1" applyFont="1" applyFill="1" applyBorder="1" applyAlignment="1" applyProtection="1">
      <alignment horizontal="center" vertical="center" wrapText="1"/>
      <protection hidden="1"/>
    </xf>
    <xf numFmtId="2" fontId="10" fillId="0" borderId="29" xfId="0" applyNumberFormat="1" applyFont="1" applyFill="1" applyBorder="1" applyAlignment="1" applyProtection="1">
      <alignment horizontal="center" vertical="center" wrapText="1"/>
      <protection hidden="1"/>
    </xf>
    <xf numFmtId="0" fontId="12" fillId="17" borderId="27" xfId="0" applyFont="1" applyFill="1" applyBorder="1" applyAlignment="1">
      <alignment horizontal="center"/>
    </xf>
    <xf numFmtId="0" fontId="12" fillId="17" borderId="28" xfId="0" applyFont="1" applyFill="1" applyBorder="1" applyAlignment="1">
      <alignment horizontal="center"/>
    </xf>
    <xf numFmtId="2" fontId="12" fillId="17" borderId="28" xfId="0" applyNumberFormat="1" applyFont="1" applyFill="1" applyBorder="1" applyAlignment="1">
      <alignment horizontal="center"/>
    </xf>
    <xf numFmtId="2" fontId="12" fillId="17" borderId="29" xfId="0" applyNumberFormat="1" applyFont="1" applyFill="1" applyBorder="1" applyAlignment="1">
      <alignment horizontal="center"/>
    </xf>
    <xf numFmtId="1" fontId="12" fillId="17" borderId="28" xfId="0" applyNumberFormat="1" applyFont="1" applyFill="1" applyBorder="1" applyAlignment="1">
      <alignment horizontal="center"/>
    </xf>
    <xf numFmtId="0" fontId="7" fillId="5" borderId="45" xfId="0" applyFont="1" applyFill="1" applyBorder="1" applyAlignment="1">
      <alignment horizontal="center"/>
    </xf>
    <xf numFmtId="0" fontId="7" fillId="5" borderId="46" xfId="0" applyFont="1" applyFill="1" applyBorder="1" applyAlignment="1">
      <alignment horizontal="center"/>
    </xf>
    <xf numFmtId="0" fontId="7" fillId="5" borderId="71" xfId="0" applyFont="1" applyFill="1" applyBorder="1" applyAlignment="1">
      <alignment horizontal="center"/>
    </xf>
    <xf numFmtId="0" fontId="3" fillId="3" borderId="50" xfId="0" applyFont="1" applyFill="1" applyBorder="1" applyAlignment="1" applyProtection="1">
      <alignment horizontal="center" vertical="center"/>
      <protection hidden="1"/>
    </xf>
    <xf numFmtId="0" fontId="3" fillId="3" borderId="20" xfId="0" applyFont="1" applyFill="1" applyBorder="1" applyAlignment="1" applyProtection="1">
      <alignment horizontal="center" vertical="center"/>
      <protection hidden="1"/>
    </xf>
    <xf numFmtId="0" fontId="4" fillId="14" borderId="64" xfId="0" applyFont="1" applyFill="1" applyBorder="1" applyAlignment="1" applyProtection="1">
      <alignment horizontal="center" vertical="center"/>
      <protection hidden="1"/>
    </xf>
    <xf numFmtId="0" fontId="4" fillId="14" borderId="59" xfId="0" applyFont="1" applyFill="1" applyBorder="1" applyAlignment="1" applyProtection="1">
      <alignment horizontal="center" vertical="center"/>
      <protection hidden="1"/>
    </xf>
    <xf numFmtId="0" fontId="4" fillId="14" borderId="15"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3" fillId="3" borderId="24" xfId="0" applyFont="1" applyFill="1" applyBorder="1" applyAlignment="1" applyProtection="1">
      <alignment horizontal="center" vertical="center"/>
      <protection hidden="1"/>
    </xf>
    <xf numFmtId="0" fontId="10" fillId="3" borderId="44" xfId="0" applyFont="1" applyFill="1" applyBorder="1" applyAlignment="1">
      <alignment horizontal="center"/>
    </xf>
    <xf numFmtId="0" fontId="10" fillId="3" borderId="22" xfId="0" applyFont="1" applyFill="1" applyBorder="1" applyAlignment="1">
      <alignment horizontal="center"/>
    </xf>
    <xf numFmtId="2" fontId="10" fillId="3" borderId="53" xfId="0" applyNumberFormat="1" applyFont="1" applyFill="1" applyBorder="1" applyAlignment="1">
      <alignment horizontal="center"/>
    </xf>
    <xf numFmtId="0" fontId="7" fillId="13" borderId="27" xfId="0" applyFont="1" applyFill="1" applyBorder="1" applyAlignment="1">
      <alignment horizontal="center"/>
    </xf>
    <xf numFmtId="0" fontId="7" fillId="13" borderId="28" xfId="0" applyFont="1" applyFill="1" applyBorder="1" applyAlignment="1">
      <alignment horizontal="center"/>
    </xf>
    <xf numFmtId="2" fontId="7" fillId="13" borderId="29" xfId="0" applyNumberFormat="1" applyFont="1" applyFill="1" applyBorder="1" applyAlignment="1">
      <alignment horizontal="center"/>
    </xf>
    <xf numFmtId="0" fontId="10" fillId="3" borderId="18" xfId="0" applyFont="1" applyFill="1" applyBorder="1" applyAlignment="1" applyProtection="1">
      <alignment horizontal="center" vertical="center"/>
      <protection hidden="1"/>
    </xf>
    <xf numFmtId="0" fontId="10" fillId="3" borderId="19" xfId="0" applyFont="1" applyFill="1" applyBorder="1" applyAlignment="1" applyProtection="1">
      <alignment horizontal="center" vertical="center"/>
      <protection hidden="1"/>
    </xf>
    <xf numFmtId="0" fontId="12" fillId="8" borderId="47" xfId="0" applyFont="1" applyFill="1" applyBorder="1" applyAlignment="1" applyProtection="1">
      <alignment horizontal="center" vertical="center"/>
      <protection hidden="1"/>
    </xf>
    <xf numFmtId="0" fontId="12" fillId="8" borderId="64" xfId="0" applyFont="1" applyFill="1" applyBorder="1" applyAlignment="1" applyProtection="1">
      <alignment horizontal="center" vertical="center"/>
      <protection hidden="1"/>
    </xf>
    <xf numFmtId="0" fontId="4" fillId="17" borderId="61" xfId="0" applyFont="1" applyFill="1" applyBorder="1" applyAlignment="1" applyProtection="1">
      <alignment horizontal="center" vertical="center"/>
      <protection hidden="1"/>
    </xf>
    <xf numFmtId="0" fontId="4" fillId="17" borderId="43" xfId="0" applyFont="1" applyFill="1" applyBorder="1" applyAlignment="1" applyProtection="1">
      <alignment horizontal="center" vertical="center"/>
      <protection hidden="1"/>
    </xf>
    <xf numFmtId="0" fontId="4" fillId="15" borderId="60" xfId="0" applyFont="1" applyFill="1" applyBorder="1" applyAlignment="1" applyProtection="1">
      <alignment horizontal="center" vertical="center"/>
      <protection hidden="1"/>
    </xf>
    <xf numFmtId="0" fontId="4" fillId="15" borderId="16" xfId="0" applyFont="1" applyFill="1" applyBorder="1" applyAlignment="1" applyProtection="1">
      <alignment horizontal="center" vertical="center"/>
      <protection hidden="1"/>
    </xf>
    <xf numFmtId="0" fontId="11" fillId="0" borderId="64" xfId="0" applyFont="1" applyFill="1" applyBorder="1" applyAlignment="1" applyProtection="1">
      <alignment horizontal="center" vertical="center"/>
      <protection hidden="1"/>
    </xf>
    <xf numFmtId="1" fontId="11" fillId="0" borderId="64" xfId="0" applyNumberFormat="1" applyFont="1" applyFill="1" applyBorder="1" applyAlignment="1" applyProtection="1">
      <alignment horizontal="center" vertical="center"/>
      <protection hidden="1"/>
    </xf>
    <xf numFmtId="2" fontId="11" fillId="0" borderId="15" xfId="0" applyNumberFormat="1" applyFont="1" applyFill="1" applyBorder="1" applyAlignment="1" applyProtection="1">
      <alignment horizontal="center" vertical="center"/>
      <protection hidden="1"/>
    </xf>
    <xf numFmtId="2" fontId="11" fillId="0" borderId="64" xfId="0" applyNumberFormat="1" applyFont="1" applyFill="1" applyBorder="1" applyAlignment="1" applyProtection="1">
      <alignment horizontal="center" vertical="center"/>
      <protection hidden="1"/>
    </xf>
    <xf numFmtId="0" fontId="7" fillId="3" borderId="18" xfId="0" applyFont="1" applyFill="1" applyBorder="1" applyAlignment="1">
      <alignment horizontal="center"/>
    </xf>
    <xf numFmtId="0" fontId="7" fillId="3" borderId="19" xfId="0" applyFont="1" applyFill="1" applyBorder="1" applyAlignment="1">
      <alignment horizontal="center"/>
    </xf>
    <xf numFmtId="1" fontId="7" fillId="3" borderId="19" xfId="0" applyNumberFormat="1" applyFont="1" applyFill="1" applyBorder="1" applyAlignment="1">
      <alignment horizontal="center"/>
    </xf>
    <xf numFmtId="2" fontId="7" fillId="3" borderId="19" xfId="0" applyNumberFormat="1" applyFont="1" applyFill="1" applyBorder="1" applyAlignment="1">
      <alignment horizontal="center"/>
    </xf>
    <xf numFmtId="2" fontId="7" fillId="3" borderId="20" xfId="0" applyNumberFormat="1" applyFont="1" applyFill="1" applyBorder="1" applyAlignment="1">
      <alignment horizontal="center"/>
    </xf>
    <xf numFmtId="0" fontId="7" fillId="16" borderId="47" xfId="0" applyFont="1" applyFill="1" applyBorder="1" applyAlignment="1">
      <alignment horizontal="center"/>
    </xf>
    <xf numFmtId="0" fontId="7" fillId="16" borderId="64" xfId="0" applyFont="1" applyFill="1" applyBorder="1" applyAlignment="1">
      <alignment horizontal="center"/>
    </xf>
    <xf numFmtId="2" fontId="7" fillId="16" borderId="15" xfId="0" applyNumberFormat="1" applyFont="1" applyFill="1" applyBorder="1" applyAlignment="1">
      <alignment horizontal="center"/>
    </xf>
    <xf numFmtId="0" fontId="12" fillId="15" borderId="44" xfId="0" applyFont="1" applyFill="1" applyBorder="1" applyAlignment="1" applyProtection="1">
      <alignment horizontal="center" vertical="center"/>
      <protection hidden="1"/>
    </xf>
    <xf numFmtId="0" fontId="12" fillId="15" borderId="22" xfId="0" applyFont="1" applyFill="1" applyBorder="1" applyAlignment="1" applyProtection="1">
      <alignment horizontal="center" vertical="center"/>
      <protection hidden="1"/>
    </xf>
    <xf numFmtId="2" fontId="12" fillId="15" borderId="53" xfId="0" applyNumberFormat="1" applyFont="1" applyFill="1" applyBorder="1" applyAlignment="1" applyProtection="1">
      <alignment horizontal="right" vertical="center"/>
      <protection hidden="1"/>
    </xf>
    <xf numFmtId="0" fontId="12" fillId="17" borderId="27" xfId="0" applyFont="1" applyFill="1" applyBorder="1" applyAlignment="1" applyProtection="1">
      <alignment horizontal="center" vertical="center"/>
      <protection hidden="1"/>
    </xf>
    <xf numFmtId="2" fontId="12" fillId="17" borderId="29" xfId="0" applyNumberFormat="1" applyFont="1" applyFill="1" applyBorder="1" applyAlignment="1" applyProtection="1">
      <alignment horizontal="right" vertical="center"/>
      <protection hidden="1"/>
    </xf>
    <xf numFmtId="0" fontId="13" fillId="5" borderId="1" xfId="0" applyFont="1" applyFill="1" applyBorder="1" applyAlignment="1" applyProtection="1">
      <alignment vertical="center"/>
      <protection hidden="1"/>
    </xf>
    <xf numFmtId="0" fontId="13" fillId="5" borderId="2" xfId="0" applyFont="1" applyFill="1" applyBorder="1" applyAlignment="1" applyProtection="1">
      <alignment vertical="center"/>
      <protection hidden="1"/>
    </xf>
    <xf numFmtId="0" fontId="2" fillId="5" borderId="2" xfId="0" applyFont="1" applyFill="1" applyBorder="1" applyProtection="1">
      <protection hidden="1"/>
    </xf>
    <xf numFmtId="0" fontId="2" fillId="5" borderId="3" xfId="0" applyFont="1" applyFill="1" applyBorder="1" applyProtection="1">
      <protection hidden="1"/>
    </xf>
    <xf numFmtId="0" fontId="3" fillId="0" borderId="20" xfId="0" applyFont="1" applyFill="1" applyBorder="1" applyAlignment="1" applyProtection="1">
      <alignment horizontal="center" vertical="center"/>
      <protection hidden="1"/>
    </xf>
    <xf numFmtId="0" fontId="3" fillId="0" borderId="50" xfId="0" applyFont="1" applyFill="1" applyBorder="1" applyAlignment="1" applyProtection="1">
      <alignment horizontal="center" vertical="center"/>
      <protection hidden="1"/>
    </xf>
    <xf numFmtId="0" fontId="3" fillId="0" borderId="19" xfId="0" applyFont="1" applyFill="1" applyBorder="1" applyAlignment="1" applyProtection="1">
      <alignment horizontal="center" vertical="center"/>
      <protection hidden="1"/>
    </xf>
    <xf numFmtId="167" fontId="7" fillId="0" borderId="29" xfId="2" applyNumberFormat="1" applyFont="1" applyBorder="1" applyAlignment="1" applyProtection="1">
      <alignment horizontal="center"/>
      <protection hidden="1"/>
    </xf>
    <xf numFmtId="0" fontId="7" fillId="0" borderId="9" xfId="0" applyFont="1" applyBorder="1" applyAlignment="1" applyProtection="1">
      <alignment horizontal="center" vertical="center"/>
      <protection hidden="1"/>
    </xf>
    <xf numFmtId="0" fontId="7" fillId="0" borderId="9" xfId="0" applyFont="1" applyBorder="1" applyAlignment="1" applyProtection="1">
      <alignment horizontal="center" vertical="center"/>
      <protection hidden="1"/>
    </xf>
    <xf numFmtId="1" fontId="4" fillId="17" borderId="28" xfId="0" applyNumberFormat="1" applyFont="1" applyFill="1" applyBorder="1" applyAlignment="1" applyProtection="1">
      <alignment horizontal="center" vertical="center"/>
      <protection hidden="1"/>
    </xf>
    <xf numFmtId="2" fontId="4" fillId="8" borderId="28" xfId="0" applyNumberFormat="1" applyFont="1" applyFill="1" applyBorder="1" applyAlignment="1" applyProtection="1">
      <alignment horizontal="center" vertical="center"/>
      <protection hidden="1"/>
    </xf>
    <xf numFmtId="0" fontId="4" fillId="15" borderId="50" xfId="0" applyFont="1" applyFill="1" applyBorder="1" applyAlignment="1" applyProtection="1">
      <alignment horizontal="center" vertical="center"/>
      <protection hidden="1"/>
    </xf>
    <xf numFmtId="0" fontId="4" fillId="15" borderId="20" xfId="0" applyFont="1" applyFill="1" applyBorder="1" applyAlignment="1" applyProtection="1">
      <alignment horizontal="center" vertical="center"/>
      <protection hidden="1"/>
    </xf>
    <xf numFmtId="0" fontId="4" fillId="15" borderId="56" xfId="0" applyFont="1" applyFill="1" applyBorder="1" applyAlignment="1" applyProtection="1">
      <alignment horizontal="center" vertical="center"/>
      <protection hidden="1"/>
    </xf>
    <xf numFmtId="0" fontId="4" fillId="15" borderId="24" xfId="0" applyFont="1" applyFill="1" applyBorder="1" applyAlignment="1" applyProtection="1">
      <alignment horizontal="center" vertical="center"/>
      <protection hidden="1"/>
    </xf>
    <xf numFmtId="0" fontId="12" fillId="15" borderId="27" xfId="0" applyFont="1" applyFill="1" applyBorder="1" applyAlignment="1">
      <alignment horizontal="center"/>
    </xf>
    <xf numFmtId="0" fontId="12" fillId="15" borderId="28" xfId="0" applyFont="1" applyFill="1" applyBorder="1" applyAlignment="1">
      <alignment horizontal="center"/>
    </xf>
    <xf numFmtId="2" fontId="12" fillId="15" borderId="29" xfId="0" applyNumberFormat="1" applyFont="1" applyFill="1" applyBorder="1" applyAlignment="1">
      <alignment horizontal="center"/>
    </xf>
    <xf numFmtId="0" fontId="10" fillId="13" borderId="27" xfId="0" applyFont="1" applyFill="1" applyBorder="1" applyAlignment="1">
      <alignment horizontal="center"/>
    </xf>
    <xf numFmtId="0" fontId="10" fillId="13" borderId="28" xfId="0" applyFont="1" applyFill="1" applyBorder="1" applyAlignment="1">
      <alignment horizontal="center"/>
    </xf>
    <xf numFmtId="0" fontId="12" fillId="15" borderId="44" xfId="0" applyFont="1" applyFill="1" applyBorder="1" applyAlignment="1">
      <alignment horizontal="center"/>
    </xf>
    <xf numFmtId="0" fontId="12" fillId="15" borderId="22" xfId="0" applyFont="1" applyFill="1" applyBorder="1" applyAlignment="1">
      <alignment horizontal="center"/>
    </xf>
    <xf numFmtId="2" fontId="12" fillId="15" borderId="22" xfId="0" applyNumberFormat="1" applyFont="1" applyFill="1" applyBorder="1" applyAlignment="1">
      <alignment horizontal="center"/>
    </xf>
    <xf numFmtId="2" fontId="10" fillId="13" borderId="28" xfId="0" applyNumberFormat="1" applyFont="1" applyFill="1" applyBorder="1" applyAlignment="1">
      <alignment horizontal="center"/>
    </xf>
    <xf numFmtId="0" fontId="12" fillId="17" borderId="47" xfId="0" applyFont="1" applyFill="1" applyBorder="1" applyAlignment="1">
      <alignment horizontal="center"/>
    </xf>
    <xf numFmtId="0" fontId="12" fillId="17" borderId="64" xfId="0" applyFont="1" applyFill="1" applyBorder="1" applyAlignment="1">
      <alignment horizontal="center"/>
    </xf>
    <xf numFmtId="2" fontId="12" fillId="17" borderId="64" xfId="0" applyNumberFormat="1" applyFont="1" applyFill="1" applyBorder="1" applyAlignment="1">
      <alignment horizontal="center"/>
    </xf>
    <xf numFmtId="0" fontId="12" fillId="17" borderId="15" xfId="0" applyFont="1" applyFill="1" applyBorder="1" applyAlignment="1">
      <alignment horizontal="center"/>
    </xf>
    <xf numFmtId="0" fontId="12" fillId="17" borderId="18" xfId="0" applyFont="1" applyFill="1" applyBorder="1" applyAlignment="1" applyProtection="1">
      <alignment horizontal="center" vertical="center"/>
      <protection hidden="1"/>
    </xf>
    <xf numFmtId="0" fontId="12" fillId="17" borderId="19" xfId="0" applyFont="1" applyFill="1" applyBorder="1" applyAlignment="1" applyProtection="1">
      <alignment horizontal="center" vertical="center"/>
      <protection hidden="1"/>
    </xf>
    <xf numFmtId="0" fontId="12" fillId="15" borderId="47" xfId="0" applyFont="1" applyFill="1" applyBorder="1" applyAlignment="1" applyProtection="1">
      <alignment horizontal="center" vertical="center"/>
      <protection hidden="1"/>
    </xf>
    <xf numFmtId="0" fontId="12" fillId="15" borderId="14" xfId="0" applyFont="1" applyFill="1" applyBorder="1" applyAlignment="1" applyProtection="1">
      <alignment horizontal="center" vertical="center"/>
      <protection hidden="1"/>
    </xf>
    <xf numFmtId="0" fontId="10" fillId="3" borderId="8" xfId="0" applyFont="1" applyFill="1" applyBorder="1" applyAlignment="1" applyProtection="1">
      <alignment horizontal="center" vertical="center"/>
      <protection hidden="1"/>
    </xf>
    <xf numFmtId="0" fontId="7" fillId="3" borderId="9" xfId="0" applyFont="1" applyFill="1" applyBorder="1" applyAlignment="1" applyProtection="1">
      <alignment horizontal="center" vertical="center"/>
      <protection hidden="1"/>
    </xf>
    <xf numFmtId="0" fontId="10" fillId="3" borderId="18" xfId="0" applyFont="1" applyFill="1" applyBorder="1" applyAlignment="1" applyProtection="1">
      <alignment horizontal="center"/>
      <protection hidden="1"/>
    </xf>
    <xf numFmtId="0" fontId="10" fillId="3" borderId="19" xfId="0" applyFont="1" applyFill="1" applyBorder="1" applyAlignment="1" applyProtection="1">
      <alignment horizontal="center"/>
      <protection hidden="1"/>
    </xf>
    <xf numFmtId="165" fontId="10" fillId="3" borderId="63" xfId="0" applyNumberFormat="1" applyFont="1" applyFill="1" applyBorder="1" applyAlignment="1" applyProtection="1">
      <alignment horizontal="center"/>
      <protection hidden="1"/>
    </xf>
    <xf numFmtId="0" fontId="10" fillId="19" borderId="64" xfId="0" applyFont="1" applyFill="1" applyBorder="1" applyAlignment="1" applyProtection="1">
      <alignment horizontal="center"/>
      <protection hidden="1"/>
    </xf>
    <xf numFmtId="0" fontId="10" fillId="19" borderId="15" xfId="0" applyFont="1" applyFill="1" applyBorder="1" applyAlignment="1" applyProtection="1">
      <alignment horizontal="center"/>
      <protection hidden="1"/>
    </xf>
    <xf numFmtId="0" fontId="12" fillId="17" borderId="18" xfId="0" applyFont="1" applyFill="1" applyBorder="1" applyAlignment="1" applyProtection="1">
      <alignment horizontal="center"/>
      <protection hidden="1"/>
    </xf>
    <xf numFmtId="0" fontId="12" fillId="17" borderId="19" xfId="0" applyFont="1" applyFill="1" applyBorder="1" applyAlignment="1" applyProtection="1">
      <alignment horizontal="center"/>
      <protection hidden="1"/>
    </xf>
    <xf numFmtId="14" fontId="7" fillId="0" borderId="58" xfId="0" applyNumberFormat="1" applyFont="1" applyBorder="1" applyAlignment="1" applyProtection="1">
      <alignment horizontal="center" vertical="center"/>
      <protection hidden="1"/>
    </xf>
    <xf numFmtId="165" fontId="12" fillId="15" borderId="48" xfId="0" applyNumberFormat="1" applyFont="1" applyFill="1" applyBorder="1" applyAlignment="1" applyProtection="1">
      <alignment horizontal="center"/>
      <protection hidden="1"/>
    </xf>
    <xf numFmtId="0" fontId="12" fillId="8" borderId="47" xfId="0" applyFont="1" applyFill="1" applyBorder="1" applyAlignment="1" applyProtection="1">
      <alignment horizontal="center"/>
      <protection hidden="1"/>
    </xf>
    <xf numFmtId="0" fontId="12" fillId="8" borderId="64" xfId="0" applyFont="1" applyFill="1" applyBorder="1" applyAlignment="1" applyProtection="1">
      <alignment horizontal="center"/>
      <protection hidden="1"/>
    </xf>
    <xf numFmtId="165" fontId="12" fillId="17" borderId="20" xfId="0" applyNumberFormat="1" applyFont="1" applyFill="1" applyBorder="1" applyAlignment="1" applyProtection="1">
      <alignment horizontal="center"/>
      <protection hidden="1"/>
    </xf>
    <xf numFmtId="165" fontId="12" fillId="8" borderId="15" xfId="0" applyNumberFormat="1" applyFont="1" applyFill="1" applyBorder="1" applyAlignment="1" applyProtection="1">
      <alignment horizontal="center"/>
      <protection hidden="1"/>
    </xf>
    <xf numFmtId="0" fontId="10" fillId="3" borderId="13" xfId="0" applyFont="1" applyFill="1" applyBorder="1" applyAlignment="1" applyProtection="1">
      <alignment horizontal="center"/>
      <protection hidden="1"/>
    </xf>
    <xf numFmtId="0" fontId="10" fillId="3" borderId="14" xfId="0" applyFont="1" applyFill="1" applyBorder="1" applyAlignment="1" applyProtection="1">
      <alignment horizontal="center"/>
      <protection hidden="1"/>
    </xf>
    <xf numFmtId="165" fontId="10" fillId="3" borderId="66" xfId="0" applyNumberFormat="1" applyFont="1" applyFill="1" applyBorder="1" applyAlignment="1" applyProtection="1">
      <alignment horizontal="center"/>
      <protection hidden="1"/>
    </xf>
    <xf numFmtId="165" fontId="12" fillId="15" borderId="15" xfId="0" applyNumberFormat="1" applyFont="1" applyFill="1" applyBorder="1" applyAlignment="1" applyProtection="1">
      <alignment horizontal="center"/>
      <protection hidden="1"/>
    </xf>
    <xf numFmtId="0" fontId="10" fillId="3" borderId="64" xfId="0" applyFont="1" applyFill="1" applyBorder="1" applyAlignment="1" applyProtection="1">
      <alignment horizontal="center" vertical="center"/>
      <protection hidden="1"/>
    </xf>
    <xf numFmtId="0" fontId="12" fillId="15" borderId="64" xfId="0" applyFont="1" applyFill="1" applyBorder="1" applyAlignment="1" applyProtection="1">
      <alignment horizontal="center" vertical="center"/>
      <protection hidden="1"/>
    </xf>
    <xf numFmtId="14" fontId="7" fillId="0" borderId="64" xfId="0" applyNumberFormat="1" applyFont="1" applyBorder="1" applyAlignment="1" applyProtection="1">
      <alignment horizontal="left" vertical="center"/>
      <protection hidden="1"/>
    </xf>
    <xf numFmtId="0" fontId="7" fillId="0" borderId="47" xfId="0" applyFont="1" applyBorder="1" applyAlignment="1" applyProtection="1">
      <alignment horizontal="center" vertical="center"/>
      <protection hidden="1"/>
    </xf>
    <xf numFmtId="0" fontId="7" fillId="19" borderId="53" xfId="0" applyFont="1" applyFill="1" applyBorder="1" applyAlignment="1" applyProtection="1">
      <alignment horizontal="center" vertical="center"/>
      <protection hidden="1"/>
    </xf>
    <xf numFmtId="0" fontId="12" fillId="17" borderId="63" xfId="0" applyFont="1" applyFill="1" applyBorder="1" applyAlignment="1" applyProtection="1">
      <alignment horizontal="center" vertical="center"/>
      <protection hidden="1"/>
    </xf>
    <xf numFmtId="0" fontId="12" fillId="15" borderId="66" xfId="0" applyFont="1" applyFill="1" applyBorder="1" applyAlignment="1" applyProtection="1">
      <alignment horizontal="center" vertical="center"/>
      <protection hidden="1"/>
    </xf>
    <xf numFmtId="0" fontId="10" fillId="3" borderId="60" xfId="0" applyFont="1" applyFill="1" applyBorder="1" applyAlignment="1" applyProtection="1">
      <alignment horizontal="center" vertical="center"/>
      <protection hidden="1"/>
    </xf>
    <xf numFmtId="0" fontId="12" fillId="15" borderId="58" xfId="0" applyFont="1" applyFill="1" applyBorder="1" applyAlignment="1" applyProtection="1">
      <alignment horizontal="center" vertical="center"/>
      <protection hidden="1"/>
    </xf>
    <xf numFmtId="0" fontId="7" fillId="0" borderId="0" xfId="0" applyFont="1" applyAlignment="1" applyProtection="1">
      <alignment horizontal="center" vertical="center"/>
      <protection hidden="1"/>
    </xf>
    <xf numFmtId="2" fontId="12" fillId="15" borderId="53" xfId="0" applyNumberFormat="1" applyFont="1" applyFill="1" applyBorder="1" applyAlignment="1">
      <alignment horizontal="center"/>
    </xf>
    <xf numFmtId="2" fontId="10" fillId="13" borderId="29" xfId="0" applyNumberFormat="1" applyFont="1" applyFill="1" applyBorder="1" applyAlignment="1">
      <alignment horizontal="center"/>
    </xf>
    <xf numFmtId="0" fontId="10" fillId="3" borderId="27" xfId="0" applyFont="1" applyFill="1" applyBorder="1" applyAlignment="1">
      <alignment horizontal="center"/>
    </xf>
    <xf numFmtId="0" fontId="10" fillId="3" borderId="28" xfId="0" applyFont="1" applyFill="1" applyBorder="1" applyAlignment="1">
      <alignment horizontal="center"/>
    </xf>
    <xf numFmtId="2" fontId="10" fillId="3" borderId="28" xfId="0" applyNumberFormat="1" applyFont="1" applyFill="1" applyBorder="1" applyAlignment="1">
      <alignment horizontal="center"/>
    </xf>
    <xf numFmtId="2" fontId="10" fillId="3" borderId="29" xfId="0" applyNumberFormat="1" applyFont="1" applyFill="1" applyBorder="1" applyAlignment="1">
      <alignment horizontal="center"/>
    </xf>
    <xf numFmtId="0" fontId="12" fillId="8" borderId="47" xfId="0" applyFont="1" applyFill="1" applyBorder="1" applyAlignment="1">
      <alignment horizontal="center"/>
    </xf>
    <xf numFmtId="0" fontId="12" fillId="8" borderId="64" xfId="0" applyFont="1" applyFill="1" applyBorder="1" applyAlignment="1">
      <alignment horizontal="center"/>
    </xf>
    <xf numFmtId="2" fontId="12" fillId="8" borderId="64" xfId="0" applyNumberFormat="1" applyFont="1" applyFill="1" applyBorder="1" applyAlignment="1">
      <alignment horizontal="center"/>
    </xf>
    <xf numFmtId="2" fontId="12" fillId="8" borderId="15" xfId="0" applyNumberFormat="1" applyFont="1" applyFill="1" applyBorder="1" applyAlignment="1">
      <alignment horizontal="center"/>
    </xf>
    <xf numFmtId="0" fontId="24" fillId="0" borderId="31" xfId="0" applyFont="1" applyBorder="1" applyAlignment="1" applyProtection="1">
      <alignment horizontal="center"/>
      <protection hidden="1"/>
    </xf>
    <xf numFmtId="0" fontId="10" fillId="3" borderId="47" xfId="0" applyFont="1" applyFill="1" applyBorder="1" applyAlignment="1">
      <alignment horizontal="center"/>
    </xf>
    <xf numFmtId="0" fontId="10" fillId="3" borderId="64" xfId="0" applyFont="1" applyFill="1" applyBorder="1" applyAlignment="1">
      <alignment horizontal="center"/>
    </xf>
    <xf numFmtId="2" fontId="10" fillId="3" borderId="15" xfId="0" applyNumberFormat="1" applyFont="1" applyFill="1" applyBorder="1" applyAlignment="1">
      <alignment horizontal="center"/>
    </xf>
    <xf numFmtId="0" fontId="7" fillId="0" borderId="28" xfId="0" applyFont="1" applyBorder="1" applyAlignment="1" applyProtection="1">
      <alignment horizontal="center" vertical="center"/>
      <protection hidden="1"/>
    </xf>
    <xf numFmtId="0" fontId="10" fillId="3" borderId="29" xfId="0" applyFont="1" applyFill="1" applyBorder="1" applyAlignment="1" applyProtection="1">
      <alignment horizontal="center" vertical="center"/>
      <protection hidden="1"/>
    </xf>
    <xf numFmtId="0" fontId="10" fillId="16" borderId="29" xfId="0" applyFont="1" applyFill="1" applyBorder="1" applyAlignment="1" applyProtection="1">
      <alignment horizontal="center" vertical="center"/>
      <protection hidden="1"/>
    </xf>
    <xf numFmtId="0" fontId="7" fillId="0" borderId="52" xfId="0" applyFont="1" applyBorder="1" applyAlignment="1" applyProtection="1">
      <alignment horizontal="center" vertical="center"/>
      <protection hidden="1"/>
    </xf>
    <xf numFmtId="0" fontId="12" fillId="17" borderId="16" xfId="0" applyFont="1" applyFill="1" applyBorder="1" applyAlignment="1" applyProtection="1">
      <alignment horizontal="center" vertical="top" wrapText="1"/>
      <protection hidden="1"/>
    </xf>
    <xf numFmtId="0" fontId="10" fillId="3" borderId="58" xfId="0" applyFont="1" applyFill="1" applyBorder="1" applyAlignment="1" applyProtection="1">
      <alignment horizontal="center" vertical="center"/>
      <protection hidden="1"/>
    </xf>
    <xf numFmtId="0" fontId="10" fillId="3" borderId="52" xfId="0" applyFont="1" applyFill="1" applyBorder="1" applyAlignment="1" applyProtection="1">
      <alignment horizontal="center" vertical="center"/>
      <protection hidden="1"/>
    </xf>
    <xf numFmtId="0" fontId="12" fillId="15" borderId="52" xfId="0" applyFont="1" applyFill="1" applyBorder="1" applyAlignment="1" applyProtection="1">
      <alignment horizontal="center" vertical="center"/>
      <protection hidden="1"/>
    </xf>
    <xf numFmtId="0" fontId="12" fillId="9" borderId="25" xfId="0" applyFont="1" applyFill="1" applyBorder="1" applyAlignment="1" applyProtection="1">
      <alignment horizontal="center"/>
      <protection hidden="1"/>
    </xf>
    <xf numFmtId="0" fontId="12" fillId="10" borderId="25" xfId="0" applyFont="1" applyFill="1" applyBorder="1" applyAlignment="1" applyProtection="1">
      <alignment horizontal="center"/>
      <protection hidden="1"/>
    </xf>
    <xf numFmtId="0" fontId="10" fillId="3" borderId="25" xfId="0" applyFont="1" applyFill="1" applyBorder="1" applyAlignment="1" applyProtection="1">
      <alignment horizontal="center"/>
      <protection hidden="1"/>
    </xf>
    <xf numFmtId="0" fontId="10" fillId="6" borderId="25" xfId="0" applyFont="1" applyFill="1" applyBorder="1" applyAlignment="1" applyProtection="1">
      <alignment horizontal="center"/>
      <protection hidden="1"/>
    </xf>
    <xf numFmtId="0" fontId="12" fillId="8" borderId="25" xfId="0" applyFont="1" applyFill="1" applyBorder="1" applyAlignment="1" applyProtection="1">
      <alignment horizontal="center"/>
      <protection hidden="1"/>
    </xf>
    <xf numFmtId="0" fontId="10" fillId="3" borderId="43" xfId="0" applyFont="1" applyFill="1" applyBorder="1" applyAlignment="1" applyProtection="1">
      <alignment horizontal="center"/>
      <protection hidden="1"/>
    </xf>
    <xf numFmtId="0" fontId="10" fillId="13" borderId="25" xfId="0" applyFont="1" applyFill="1" applyBorder="1" applyAlignment="1" applyProtection="1">
      <alignment horizontal="center"/>
      <protection hidden="1"/>
    </xf>
    <xf numFmtId="0" fontId="12" fillId="17" borderId="25" xfId="0" applyFont="1" applyFill="1" applyBorder="1" applyAlignment="1" applyProtection="1">
      <alignment horizontal="center"/>
      <protection hidden="1"/>
    </xf>
    <xf numFmtId="0" fontId="12" fillId="15" borderId="25" xfId="0" applyFont="1" applyFill="1" applyBorder="1" applyAlignment="1" applyProtection="1">
      <alignment horizontal="center"/>
      <protection hidden="1"/>
    </xf>
    <xf numFmtId="0" fontId="10" fillId="16" borderId="25" xfId="0" applyFont="1" applyFill="1" applyBorder="1" applyAlignment="1" applyProtection="1">
      <alignment horizontal="center"/>
      <protection hidden="1"/>
    </xf>
    <xf numFmtId="0" fontId="12" fillId="15" borderId="43" xfId="0" applyFont="1" applyFill="1" applyBorder="1" applyAlignment="1" applyProtection="1">
      <alignment horizontal="center"/>
      <protection hidden="1"/>
    </xf>
    <xf numFmtId="0" fontId="12" fillId="17" borderId="16" xfId="0" applyFont="1" applyFill="1" applyBorder="1" applyAlignment="1" applyProtection="1">
      <alignment horizontal="center"/>
      <protection hidden="1"/>
    </xf>
    <xf numFmtId="0" fontId="10" fillId="13" borderId="29" xfId="0" applyFont="1" applyFill="1" applyBorder="1" applyAlignment="1" applyProtection="1">
      <alignment horizontal="center" vertical="center"/>
      <protection hidden="1"/>
    </xf>
    <xf numFmtId="0" fontId="12" fillId="17" borderId="29" xfId="0" applyFont="1" applyFill="1" applyBorder="1" applyAlignment="1" applyProtection="1">
      <alignment horizontal="center" vertical="center"/>
      <protection hidden="1"/>
    </xf>
    <xf numFmtId="0" fontId="12" fillId="9" borderId="29" xfId="0" applyFont="1" applyFill="1" applyBorder="1" applyAlignment="1" applyProtection="1">
      <alignment horizontal="center" vertical="center"/>
      <protection hidden="1"/>
    </xf>
    <xf numFmtId="0" fontId="12" fillId="10" borderId="29" xfId="0" applyFont="1" applyFill="1" applyBorder="1" applyAlignment="1" applyProtection="1">
      <alignment horizontal="center" vertical="center"/>
      <protection hidden="1"/>
    </xf>
    <xf numFmtId="0" fontId="12" fillId="15" borderId="29" xfId="0" applyFont="1" applyFill="1" applyBorder="1" applyAlignment="1" applyProtection="1">
      <alignment horizontal="center" vertical="center"/>
      <protection hidden="1"/>
    </xf>
    <xf numFmtId="0" fontId="10" fillId="6" borderId="29" xfId="0" applyFont="1" applyFill="1" applyBorder="1" applyAlignment="1" applyProtection="1">
      <alignment horizontal="center" vertical="center"/>
      <protection hidden="1"/>
    </xf>
    <xf numFmtId="0" fontId="12" fillId="8" borderId="29" xfId="0" applyFont="1" applyFill="1" applyBorder="1" applyAlignment="1" applyProtection="1">
      <alignment horizontal="center" vertical="center"/>
      <protection hidden="1"/>
    </xf>
    <xf numFmtId="0" fontId="12" fillId="15" borderId="15" xfId="0" applyFont="1" applyFill="1" applyBorder="1" applyAlignment="1" applyProtection="1">
      <alignment horizontal="center" vertical="center"/>
      <protection hidden="1"/>
    </xf>
    <xf numFmtId="0" fontId="10" fillId="3" borderId="15" xfId="0" applyFont="1" applyFill="1" applyBorder="1" applyAlignment="1" applyProtection="1">
      <alignment horizontal="center" vertical="center"/>
      <protection hidden="1"/>
    </xf>
    <xf numFmtId="0" fontId="35" fillId="10" borderId="56" xfId="1" applyFont="1" applyFill="1" applyBorder="1" applyAlignment="1" applyProtection="1">
      <alignment horizontal="center" vertical="center"/>
    </xf>
    <xf numFmtId="0" fontId="35" fillId="10" borderId="73" xfId="1" applyFont="1" applyFill="1" applyBorder="1" applyAlignment="1" applyProtection="1">
      <alignment horizontal="center" vertical="center"/>
    </xf>
    <xf numFmtId="0" fontId="35" fillId="10" borderId="11" xfId="1" applyFont="1" applyFill="1" applyBorder="1" applyAlignment="1" applyProtection="1">
      <alignment horizontal="center" vertical="center"/>
    </xf>
    <xf numFmtId="0" fontId="34" fillId="0" borderId="7" xfId="1" applyBorder="1" applyAlignment="1" applyProtection="1">
      <alignment horizontal="center" vertical="center"/>
      <protection hidden="1"/>
    </xf>
    <xf numFmtId="0" fontId="7" fillId="19" borderId="53" xfId="0" applyFont="1" applyFill="1" applyBorder="1" applyAlignment="1" applyProtection="1">
      <alignment horizontal="center" vertical="center" wrapText="1"/>
      <protection hidden="1"/>
    </xf>
    <xf numFmtId="0" fontId="7" fillId="19" borderId="29" xfId="0" applyFont="1" applyFill="1" applyBorder="1" applyAlignment="1" applyProtection="1">
      <alignment horizontal="center" vertical="center" wrapText="1"/>
      <protection hidden="1"/>
    </xf>
    <xf numFmtId="0" fontId="7" fillId="4" borderId="44" xfId="0" applyFont="1" applyFill="1" applyBorder="1" applyAlignment="1" applyProtection="1">
      <alignment horizontal="center" vertical="center"/>
      <protection hidden="1"/>
    </xf>
    <xf numFmtId="0" fontId="7" fillId="4" borderId="22" xfId="0" applyFont="1" applyFill="1" applyBorder="1" applyAlignment="1" applyProtection="1">
      <alignment horizontal="center" vertical="center"/>
      <protection hidden="1"/>
    </xf>
    <xf numFmtId="0" fontId="7" fillId="0" borderId="28" xfId="0" applyFont="1" applyBorder="1" applyAlignment="1" applyProtection="1">
      <alignment horizontal="center" vertical="center"/>
      <protection hidden="1"/>
    </xf>
    <xf numFmtId="0" fontId="34" fillId="0" borderId="0" xfId="1" applyBorder="1" applyAlignment="1" applyProtection="1">
      <alignment horizontal="center" vertical="center"/>
      <protection hidden="1"/>
    </xf>
    <xf numFmtId="0" fontId="7" fillId="19" borderId="44" xfId="0" applyFont="1" applyFill="1" applyBorder="1" applyAlignment="1" applyProtection="1">
      <alignment horizontal="center" vertical="center"/>
      <protection hidden="1"/>
    </xf>
    <xf numFmtId="0" fontId="7" fillId="19" borderId="22" xfId="0" applyFont="1" applyFill="1" applyBorder="1" applyAlignment="1" applyProtection="1">
      <alignment horizontal="center" vertical="center"/>
      <protection hidden="1"/>
    </xf>
    <xf numFmtId="0" fontId="7" fillId="5" borderId="24" xfId="0" applyFont="1" applyFill="1" applyBorder="1" applyAlignment="1" applyProtection="1">
      <alignment horizontal="center" vertical="center" textRotation="90"/>
      <protection hidden="1"/>
    </xf>
    <xf numFmtId="0" fontId="7" fillId="5" borderId="43" xfId="0" applyFont="1" applyFill="1" applyBorder="1" applyAlignment="1" applyProtection="1">
      <alignment horizontal="center" vertical="center" textRotation="90"/>
      <protection hidden="1"/>
    </xf>
    <xf numFmtId="0" fontId="8" fillId="4" borderId="58" xfId="0" applyFont="1" applyFill="1" applyBorder="1" applyAlignment="1" applyProtection="1">
      <alignment horizontal="center" vertical="center"/>
      <protection hidden="1"/>
    </xf>
    <xf numFmtId="0" fontId="8" fillId="4" borderId="7" xfId="0" applyFont="1" applyFill="1" applyBorder="1" applyAlignment="1" applyProtection="1">
      <alignment horizontal="center" vertical="center"/>
      <protection hidden="1"/>
    </xf>
    <xf numFmtId="0" fontId="7" fillId="5" borderId="5" xfId="0" applyFont="1" applyFill="1" applyBorder="1" applyAlignment="1" applyProtection="1">
      <alignment horizontal="center" vertical="center" textRotation="90"/>
      <protection hidden="1"/>
    </xf>
    <xf numFmtId="0" fontId="7" fillId="5" borderId="55" xfId="0" applyFont="1" applyFill="1" applyBorder="1" applyAlignment="1" applyProtection="1">
      <alignment horizontal="center" vertical="center" textRotation="90"/>
      <protection hidden="1"/>
    </xf>
    <xf numFmtId="0" fontId="7" fillId="5" borderId="34" xfId="0" applyFont="1" applyFill="1" applyBorder="1" applyAlignment="1" applyProtection="1">
      <alignment horizontal="center" vertical="center" textRotation="90"/>
      <protection hidden="1"/>
    </xf>
    <xf numFmtId="0" fontId="8" fillId="4" borderId="1" xfId="0" applyFont="1" applyFill="1" applyBorder="1" applyAlignment="1" applyProtection="1">
      <alignment horizontal="center" vertical="center"/>
      <protection hidden="1"/>
    </xf>
    <xf numFmtId="0" fontId="8" fillId="4" borderId="2" xfId="0" applyFont="1" applyFill="1" applyBorder="1" applyAlignment="1" applyProtection="1">
      <alignment horizontal="center" vertical="center"/>
      <protection hidden="1"/>
    </xf>
    <xf numFmtId="0" fontId="8" fillId="4" borderId="67" xfId="0" applyFont="1" applyFill="1" applyBorder="1" applyAlignment="1" applyProtection="1">
      <alignment horizontal="center" vertical="center"/>
      <protection hidden="1"/>
    </xf>
    <xf numFmtId="0" fontId="8" fillId="4" borderId="0" xfId="0" applyFont="1" applyFill="1" applyBorder="1" applyAlignment="1" applyProtection="1">
      <alignment horizontal="center" vertical="center"/>
      <protection hidden="1"/>
    </xf>
    <xf numFmtId="0" fontId="26" fillId="23" borderId="1" xfId="0" applyFont="1" applyFill="1" applyBorder="1" applyAlignment="1" applyProtection="1">
      <alignment horizontal="center" vertical="center" wrapText="1"/>
      <protection hidden="1"/>
    </xf>
    <xf numFmtId="0" fontId="26" fillId="23" borderId="3" xfId="0" applyFont="1" applyFill="1" applyBorder="1" applyAlignment="1" applyProtection="1">
      <alignment horizontal="center" vertical="center" wrapText="1"/>
      <protection hidden="1"/>
    </xf>
    <xf numFmtId="0" fontId="19" fillId="23" borderId="45" xfId="0" applyFont="1" applyFill="1" applyBorder="1" applyAlignment="1" applyProtection="1">
      <alignment horizontal="center" vertical="center"/>
      <protection hidden="1"/>
    </xf>
    <xf numFmtId="0" fontId="19" fillId="23" borderId="68" xfId="0" applyFont="1" applyFill="1" applyBorder="1" applyAlignment="1" applyProtection="1">
      <alignment horizontal="center" vertical="center"/>
      <protection hidden="1"/>
    </xf>
    <xf numFmtId="0" fontId="19" fillId="23" borderId="13" xfId="0" applyFont="1" applyFill="1" applyBorder="1" applyAlignment="1" applyProtection="1">
      <alignment horizontal="center" vertical="center"/>
      <protection hidden="1"/>
    </xf>
    <xf numFmtId="49" fontId="15" fillId="0" borderId="5" xfId="0" applyNumberFormat="1" applyFont="1" applyBorder="1" applyAlignment="1" applyProtection="1">
      <alignment horizontal="center" vertical="center"/>
      <protection hidden="1"/>
    </xf>
    <xf numFmtId="49" fontId="15" fillId="0" borderId="7" xfId="0" applyNumberFormat="1" applyFont="1" applyBorder="1" applyAlignment="1" applyProtection="1">
      <alignment horizontal="center" vertical="center"/>
      <protection hidden="1"/>
    </xf>
    <xf numFmtId="49" fontId="15" fillId="0" borderId="4" xfId="0" applyNumberFormat="1" applyFont="1" applyBorder="1" applyAlignment="1" applyProtection="1">
      <alignment horizontal="center" vertical="center"/>
      <protection hidden="1"/>
    </xf>
    <xf numFmtId="0" fontId="5" fillId="0" borderId="1" xfId="0" applyFont="1" applyFill="1" applyBorder="1" applyAlignment="1" applyProtection="1">
      <alignment horizontal="center" vertical="center"/>
      <protection hidden="1"/>
    </xf>
    <xf numFmtId="0" fontId="5" fillId="0" borderId="2" xfId="0" applyFont="1" applyFill="1" applyBorder="1" applyAlignment="1" applyProtection="1">
      <alignment horizontal="center" vertical="center"/>
      <protection hidden="1"/>
    </xf>
    <xf numFmtId="0" fontId="5" fillId="0" borderId="3" xfId="0" applyFont="1" applyFill="1" applyBorder="1" applyAlignment="1" applyProtection="1">
      <alignment horizontal="center" vertical="center"/>
      <protection hidden="1"/>
    </xf>
    <xf numFmtId="0" fontId="7" fillId="19" borderId="56" xfId="0" applyFont="1" applyFill="1" applyBorder="1" applyAlignment="1" applyProtection="1">
      <alignment horizontal="center" vertical="center"/>
      <protection hidden="1"/>
    </xf>
    <xf numFmtId="0" fontId="2" fillId="19" borderId="61" xfId="0" applyFont="1" applyFill="1" applyBorder="1" applyAlignment="1" applyProtection="1">
      <alignment horizontal="center" vertical="center"/>
      <protection hidden="1"/>
    </xf>
    <xf numFmtId="0" fontId="10" fillId="19" borderId="22" xfId="0" applyFont="1" applyFill="1" applyBorder="1" applyAlignment="1" applyProtection="1">
      <alignment horizontal="center"/>
      <protection hidden="1"/>
    </xf>
    <xf numFmtId="0" fontId="10" fillId="19" borderId="23" xfId="0" applyFont="1" applyFill="1" applyBorder="1" applyAlignment="1" applyProtection="1">
      <alignment horizontal="center"/>
      <protection hidden="1"/>
    </xf>
    <xf numFmtId="0" fontId="10" fillId="19" borderId="53" xfId="0" applyFont="1" applyFill="1" applyBorder="1" applyAlignment="1" applyProtection="1">
      <alignment horizontal="center"/>
      <protection hidden="1"/>
    </xf>
    <xf numFmtId="0" fontId="7" fillId="19" borderId="24" xfId="0" applyFont="1" applyFill="1" applyBorder="1" applyAlignment="1" applyProtection="1">
      <alignment horizontal="center" vertical="center" wrapText="1"/>
      <protection hidden="1"/>
    </xf>
    <xf numFmtId="0" fontId="7" fillId="19" borderId="43" xfId="0" applyFont="1" applyFill="1" applyBorder="1" applyAlignment="1" applyProtection="1">
      <alignment horizontal="center" vertical="center" wrapText="1"/>
      <protection hidden="1"/>
    </xf>
    <xf numFmtId="0" fontId="10" fillId="19" borderId="44" xfId="0" applyFont="1" applyFill="1" applyBorder="1" applyAlignment="1" applyProtection="1">
      <alignment horizontal="center" vertical="center"/>
      <protection hidden="1"/>
    </xf>
    <xf numFmtId="0" fontId="10" fillId="19" borderId="27" xfId="0" applyFont="1" applyFill="1" applyBorder="1" applyAlignment="1" applyProtection="1">
      <alignment horizontal="center" vertical="center"/>
      <protection hidden="1"/>
    </xf>
    <xf numFmtId="0" fontId="7" fillId="4" borderId="6" xfId="0" applyFont="1" applyFill="1" applyBorder="1" applyAlignment="1" applyProtection="1">
      <alignment horizontal="center"/>
      <protection hidden="1"/>
    </xf>
    <xf numFmtId="0" fontId="7" fillId="4" borderId="4" xfId="0" applyFont="1" applyFill="1" applyBorder="1" applyAlignment="1" applyProtection="1">
      <alignment horizontal="center"/>
      <protection hidden="1"/>
    </xf>
    <xf numFmtId="0" fontId="7" fillId="4" borderId="5" xfId="0" applyFont="1" applyFill="1" applyBorder="1" applyAlignment="1" applyProtection="1">
      <alignment horizontal="center"/>
      <protection hidden="1"/>
    </xf>
    <xf numFmtId="0" fontId="7" fillId="19" borderId="24" xfId="0" applyFont="1" applyFill="1" applyBorder="1" applyAlignment="1" applyProtection="1">
      <alignment horizontal="center" vertical="center"/>
      <protection hidden="1"/>
    </xf>
    <xf numFmtId="0" fontId="2" fillId="19" borderId="43" xfId="0" applyFont="1" applyFill="1" applyBorder="1" applyAlignment="1" applyProtection="1">
      <alignment horizontal="center" vertical="center"/>
      <protection hidden="1"/>
    </xf>
    <xf numFmtId="0" fontId="10" fillId="19" borderId="22" xfId="0" applyFont="1" applyFill="1" applyBorder="1" applyAlignment="1" applyProtection="1">
      <alignment horizontal="center" vertical="center"/>
      <protection hidden="1"/>
    </xf>
    <xf numFmtId="0" fontId="10" fillId="19" borderId="23" xfId="0" applyFont="1" applyFill="1" applyBorder="1" applyAlignment="1" applyProtection="1">
      <alignment horizontal="center" vertical="center"/>
      <protection hidden="1"/>
    </xf>
    <xf numFmtId="0" fontId="10" fillId="19" borderId="53" xfId="0" applyFont="1" applyFill="1" applyBorder="1" applyAlignment="1" applyProtection="1">
      <alignment horizontal="center" vertical="center"/>
      <protection hidden="1"/>
    </xf>
    <xf numFmtId="0" fontId="10" fillId="19" borderId="47" xfId="0" applyFont="1" applyFill="1" applyBorder="1" applyAlignment="1" applyProtection="1">
      <alignment horizontal="center" vertical="center"/>
      <protection hidden="1"/>
    </xf>
    <xf numFmtId="0" fontId="7" fillId="19" borderId="11" xfId="0" applyFont="1" applyFill="1" applyBorder="1" applyAlignment="1" applyProtection="1">
      <alignment horizontal="center" vertical="center" wrapText="1"/>
      <protection hidden="1"/>
    </xf>
    <xf numFmtId="0" fontId="7" fillId="19" borderId="54" xfId="0" applyFont="1" applyFill="1" applyBorder="1" applyAlignment="1" applyProtection="1">
      <alignment horizontal="center" vertical="center" wrapText="1"/>
      <protection hidden="1"/>
    </xf>
    <xf numFmtId="0" fontId="7" fillId="0" borderId="67" xfId="0" applyFont="1" applyBorder="1" applyAlignment="1" applyProtection="1">
      <alignment horizontal="center" vertical="center"/>
      <protection hidden="1"/>
    </xf>
    <xf numFmtId="0" fontId="7" fillId="0" borderId="65" xfId="0" applyFont="1" applyBorder="1" applyAlignment="1" applyProtection="1">
      <alignment horizontal="center" vertical="center"/>
      <protection hidden="1"/>
    </xf>
    <xf numFmtId="0" fontId="7" fillId="0" borderId="58" xfId="0" applyFont="1" applyBorder="1" applyAlignment="1" applyProtection="1">
      <alignment horizontal="center" vertical="center"/>
      <protection hidden="1"/>
    </xf>
    <xf numFmtId="0" fontId="7" fillId="0" borderId="55" xfId="0" applyFont="1" applyBorder="1" applyAlignment="1" applyProtection="1">
      <alignment horizontal="center" vertical="center"/>
      <protection hidden="1"/>
    </xf>
    <xf numFmtId="0" fontId="8" fillId="18" borderId="1" xfId="0" applyFont="1" applyFill="1" applyBorder="1" applyAlignment="1" applyProtection="1">
      <alignment horizontal="center" vertical="center"/>
      <protection hidden="1"/>
    </xf>
    <xf numFmtId="0" fontId="8" fillId="18" borderId="2" xfId="0" applyFont="1" applyFill="1" applyBorder="1" applyAlignment="1" applyProtection="1">
      <alignment horizontal="center" vertical="center"/>
      <protection hidden="1"/>
    </xf>
    <xf numFmtId="0" fontId="8" fillId="18" borderId="3" xfId="0" applyFont="1" applyFill="1" applyBorder="1" applyAlignment="1" applyProtection="1">
      <alignment horizontal="center" vertical="center"/>
      <protection hidden="1"/>
    </xf>
    <xf numFmtId="0" fontId="6" fillId="4" borderId="1"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7" fillId="5" borderId="45" xfId="0" applyFont="1" applyFill="1" applyBorder="1" applyAlignment="1" applyProtection="1">
      <alignment horizontal="center"/>
      <protection hidden="1"/>
    </xf>
    <xf numFmtId="0" fontId="2" fillId="0" borderId="71" xfId="0" applyFont="1" applyBorder="1" applyProtection="1">
      <protection hidden="1"/>
    </xf>
    <xf numFmtId="0" fontId="12" fillId="23" borderId="6" xfId="0" applyFont="1" applyFill="1" applyBorder="1" applyAlignment="1" applyProtection="1">
      <alignment horizontal="center" vertical="center" wrapText="1"/>
      <protection hidden="1"/>
    </xf>
    <xf numFmtId="0" fontId="12" fillId="23" borderId="4" xfId="0" applyFont="1" applyFill="1" applyBorder="1" applyAlignment="1" applyProtection="1">
      <alignment horizontal="center" vertical="center" wrapText="1"/>
      <protection hidden="1"/>
    </xf>
    <xf numFmtId="0" fontId="12" fillId="23" borderId="5" xfId="0" applyFont="1" applyFill="1" applyBorder="1" applyAlignment="1" applyProtection="1">
      <alignment horizontal="center" vertical="center" wrapText="1"/>
      <protection hidden="1"/>
    </xf>
    <xf numFmtId="0" fontId="12" fillId="23" borderId="67" xfId="0" applyFont="1" applyFill="1" applyBorder="1" applyAlignment="1" applyProtection="1">
      <alignment horizontal="center" vertical="center" wrapText="1"/>
      <protection hidden="1"/>
    </xf>
    <xf numFmtId="0" fontId="12" fillId="23" borderId="0" xfId="0" applyFont="1" applyFill="1" applyBorder="1" applyAlignment="1" applyProtection="1">
      <alignment horizontal="center" vertical="center" wrapText="1"/>
      <protection hidden="1"/>
    </xf>
    <xf numFmtId="0" fontId="12" fillId="23" borderId="65" xfId="0" applyFont="1" applyFill="1" applyBorder="1" applyAlignment="1" applyProtection="1">
      <alignment horizontal="center" vertical="center" wrapText="1"/>
      <protection hidden="1"/>
    </xf>
    <xf numFmtId="0" fontId="12" fillId="23" borderId="58" xfId="0" applyFont="1" applyFill="1" applyBorder="1" applyAlignment="1" applyProtection="1">
      <alignment horizontal="center" vertical="center" wrapText="1"/>
      <protection hidden="1"/>
    </xf>
    <xf numFmtId="0" fontId="12" fillId="23" borderId="7" xfId="0" applyFont="1" applyFill="1" applyBorder="1" applyAlignment="1" applyProtection="1">
      <alignment horizontal="center" vertical="center" wrapText="1"/>
      <protection hidden="1"/>
    </xf>
    <xf numFmtId="0" fontId="12" fillId="23" borderId="55"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textRotation="90"/>
      <protection hidden="1"/>
    </xf>
    <xf numFmtId="0" fontId="7" fillId="5" borderId="60" xfId="0" applyFont="1" applyFill="1" applyBorder="1" applyAlignment="1" applyProtection="1">
      <alignment horizontal="center" vertical="center" textRotation="90"/>
      <protection hidden="1"/>
    </xf>
    <xf numFmtId="0" fontId="7" fillId="5" borderId="61" xfId="0" applyFont="1" applyFill="1" applyBorder="1" applyAlignment="1" applyProtection="1">
      <alignment horizontal="center" vertical="center" textRotation="90"/>
      <protection hidden="1"/>
    </xf>
    <xf numFmtId="0" fontId="7" fillId="4" borderId="1" xfId="0" applyFont="1" applyFill="1" applyBorder="1" applyAlignment="1" applyProtection="1">
      <alignment horizontal="center" vertical="center"/>
      <protection hidden="1"/>
    </xf>
    <xf numFmtId="0" fontId="7" fillId="4" borderId="2" xfId="0" applyFont="1" applyFill="1" applyBorder="1" applyAlignment="1" applyProtection="1">
      <alignment horizontal="center" vertical="center"/>
      <protection hidden="1"/>
    </xf>
    <xf numFmtId="0" fontId="29" fillId="0" borderId="19" xfId="0" applyFont="1" applyFill="1" applyBorder="1" applyAlignment="1" applyProtection="1">
      <alignment horizontal="center" vertical="center"/>
      <protection hidden="1"/>
    </xf>
    <xf numFmtId="0" fontId="29" fillId="0" borderId="20" xfId="0" applyFont="1" applyFill="1" applyBorder="1" applyAlignment="1" applyProtection="1">
      <alignment horizontal="center" vertical="center"/>
      <protection hidden="1"/>
    </xf>
    <xf numFmtId="0" fontId="29" fillId="0" borderId="28" xfId="0" applyFont="1" applyFill="1" applyBorder="1" applyAlignment="1" applyProtection="1">
      <alignment horizontal="center" vertical="center"/>
      <protection hidden="1"/>
    </xf>
    <xf numFmtId="0" fontId="29" fillId="0" borderId="29" xfId="0" applyFont="1" applyFill="1" applyBorder="1" applyAlignment="1" applyProtection="1">
      <alignment horizontal="center" vertical="center"/>
      <protection hidden="1"/>
    </xf>
    <xf numFmtId="0" fontId="29" fillId="0" borderId="28" xfId="0" applyFont="1" applyFill="1" applyBorder="1" applyAlignment="1" applyProtection="1">
      <alignment horizontal="center" vertical="center" wrapText="1"/>
      <protection hidden="1"/>
    </xf>
    <xf numFmtId="0" fontId="29" fillId="0" borderId="29" xfId="0" applyFont="1" applyFill="1" applyBorder="1" applyAlignment="1" applyProtection="1">
      <alignment horizontal="center" vertical="center" wrapText="1"/>
      <protection hidden="1"/>
    </xf>
    <xf numFmtId="0" fontId="29" fillId="0" borderId="64" xfId="0" applyFont="1" applyFill="1" applyBorder="1" applyAlignment="1" applyProtection="1">
      <alignment horizontal="center" vertical="center" wrapText="1"/>
      <protection hidden="1"/>
    </xf>
    <xf numFmtId="0" fontId="29" fillId="0" borderId="15" xfId="0" applyFont="1" applyFill="1" applyBorder="1" applyAlignment="1" applyProtection="1">
      <alignment horizontal="center" vertical="center" wrapText="1"/>
      <protection hidden="1"/>
    </xf>
    <xf numFmtId="0" fontId="31" fillId="0" borderId="18"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22" fillId="12" borderId="8" xfId="0" applyFont="1" applyFill="1" applyBorder="1" applyAlignment="1" applyProtection="1">
      <alignment horizontal="center" vertical="center"/>
      <protection hidden="1"/>
    </xf>
    <xf numFmtId="0" fontId="22" fillId="12" borderId="10" xfId="0" applyFont="1" applyFill="1" applyBorder="1" applyAlignment="1" applyProtection="1">
      <alignment horizontal="center" vertical="center"/>
      <protection hidden="1"/>
    </xf>
    <xf numFmtId="0" fontId="31" fillId="21" borderId="44" xfId="0" applyFont="1" applyFill="1" applyBorder="1" applyAlignment="1" applyProtection="1">
      <alignment horizontal="center" vertical="center"/>
      <protection hidden="1"/>
    </xf>
    <xf numFmtId="0" fontId="31" fillId="21" borderId="22" xfId="0" applyFont="1" applyFill="1" applyBorder="1" applyAlignment="1" applyProtection="1">
      <alignment horizontal="center" vertical="center"/>
      <protection hidden="1"/>
    </xf>
    <xf numFmtId="0" fontId="31" fillId="21" borderId="53" xfId="0" applyFont="1" applyFill="1" applyBorder="1" applyAlignment="1" applyProtection="1">
      <alignment horizontal="center" vertical="center"/>
      <protection hidden="1"/>
    </xf>
    <xf numFmtId="0" fontId="31" fillId="21" borderId="47" xfId="0" applyFont="1" applyFill="1" applyBorder="1" applyAlignment="1" applyProtection="1">
      <alignment horizontal="center" vertical="center"/>
      <protection hidden="1"/>
    </xf>
    <xf numFmtId="0" fontId="31" fillId="21" borderId="64" xfId="0" applyFont="1" applyFill="1" applyBorder="1" applyAlignment="1" applyProtection="1">
      <alignment horizontal="center" vertical="center"/>
      <protection hidden="1"/>
    </xf>
    <xf numFmtId="0" fontId="31" fillId="21" borderId="15" xfId="0" applyFont="1" applyFill="1" applyBorder="1" applyAlignment="1" applyProtection="1">
      <alignment horizontal="center" vertical="center"/>
      <protection hidden="1"/>
    </xf>
    <xf numFmtId="0" fontId="31" fillId="0" borderId="28" xfId="0" applyFont="1" applyFill="1" applyBorder="1" applyAlignment="1" applyProtection="1">
      <alignment horizontal="center" vertical="center"/>
      <protection hidden="1"/>
    </xf>
    <xf numFmtId="0" fontId="31" fillId="0" borderId="29" xfId="0" applyFont="1" applyFill="1" applyBorder="1" applyAlignment="1" applyProtection="1">
      <alignment horizontal="center" vertical="center"/>
      <protection hidden="1"/>
    </xf>
    <xf numFmtId="49" fontId="7" fillId="0" borderId="4" xfId="0" applyNumberFormat="1" applyFont="1" applyBorder="1" applyAlignment="1" applyProtection="1">
      <alignment horizontal="center" vertical="center"/>
      <protection hidden="1"/>
    </xf>
    <xf numFmtId="49" fontId="7" fillId="0" borderId="7" xfId="0" applyNumberFormat="1" applyFont="1" applyBorder="1" applyAlignment="1" applyProtection="1">
      <alignment horizontal="center" vertical="center"/>
      <protection hidden="1"/>
    </xf>
    <xf numFmtId="0" fontId="2" fillId="0" borderId="56" xfId="0"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0" fontId="41" fillId="0" borderId="7" xfId="1" applyFont="1" applyBorder="1" applyAlignment="1" applyProtection="1">
      <alignment horizontal="center" vertical="center"/>
      <protection hidden="1"/>
    </xf>
    <xf numFmtId="0" fontId="30" fillId="0" borderId="28" xfId="0" applyFont="1" applyFill="1" applyBorder="1" applyAlignment="1" applyProtection="1">
      <alignment horizontal="center" vertical="center"/>
      <protection hidden="1"/>
    </xf>
    <xf numFmtId="0" fontId="30" fillId="0" borderId="29" xfId="0" applyFont="1" applyFill="1" applyBorder="1" applyAlignment="1" applyProtection="1">
      <alignment horizontal="center" vertical="center"/>
      <protection hidden="1"/>
    </xf>
    <xf numFmtId="0" fontId="30" fillId="0" borderId="64" xfId="0" applyFont="1" applyFill="1" applyBorder="1" applyAlignment="1" applyProtection="1">
      <alignment horizontal="center" vertical="center"/>
      <protection hidden="1"/>
    </xf>
    <xf numFmtId="0" fontId="30" fillId="0" borderId="15" xfId="0" applyFont="1" applyFill="1" applyBorder="1" applyAlignment="1" applyProtection="1">
      <alignment horizontal="center" vertical="center"/>
      <protection hidden="1"/>
    </xf>
    <xf numFmtId="0" fontId="28" fillId="0" borderId="27" xfId="0" applyFont="1" applyFill="1" applyBorder="1" applyAlignment="1" applyProtection="1">
      <alignment horizontal="center" vertical="center"/>
      <protection hidden="1"/>
    </xf>
    <xf numFmtId="0" fontId="28" fillId="0" borderId="44" xfId="0" applyFont="1" applyFill="1" applyBorder="1" applyAlignment="1" applyProtection="1">
      <alignment horizontal="center" vertical="center"/>
      <protection hidden="1"/>
    </xf>
    <xf numFmtId="0" fontId="28" fillId="0" borderId="47" xfId="0" applyFont="1" applyFill="1" applyBorder="1" applyAlignment="1" applyProtection="1">
      <alignment horizontal="center" vertical="center"/>
      <protection hidden="1"/>
    </xf>
    <xf numFmtId="0" fontId="28" fillId="20" borderId="44" xfId="0" applyFont="1" applyFill="1" applyBorder="1" applyAlignment="1" applyProtection="1">
      <alignment horizontal="center" vertical="center"/>
      <protection hidden="1"/>
    </xf>
    <xf numFmtId="0" fontId="28" fillId="20" borderId="22" xfId="0" applyFont="1" applyFill="1" applyBorder="1" applyAlignment="1" applyProtection="1">
      <alignment horizontal="center" vertical="center"/>
      <protection hidden="1"/>
    </xf>
    <xf numFmtId="0" fontId="28" fillId="20" borderId="53" xfId="0" applyFont="1" applyFill="1" applyBorder="1" applyAlignment="1" applyProtection="1">
      <alignment horizontal="center" vertical="center"/>
      <protection hidden="1"/>
    </xf>
    <xf numFmtId="0" fontId="28" fillId="20" borderId="36" xfId="0" applyFont="1" applyFill="1" applyBorder="1" applyAlignment="1" applyProtection="1">
      <alignment horizontal="center" vertical="center"/>
      <protection hidden="1"/>
    </xf>
    <xf numFmtId="0" fontId="28" fillId="20" borderId="32" xfId="0" applyFont="1" applyFill="1" applyBorder="1" applyAlignment="1" applyProtection="1">
      <alignment horizontal="center" vertical="center"/>
      <protection hidden="1"/>
    </xf>
    <xf numFmtId="0" fontId="28" fillId="20" borderId="37" xfId="0" applyFont="1" applyFill="1" applyBorder="1" applyAlignment="1" applyProtection="1">
      <alignment horizontal="center" vertical="center"/>
      <protection hidden="1"/>
    </xf>
    <xf numFmtId="0" fontId="28" fillId="0" borderId="28" xfId="0" applyFont="1" applyFill="1" applyBorder="1" applyAlignment="1" applyProtection="1">
      <alignment horizontal="center" vertical="center"/>
      <protection hidden="1"/>
    </xf>
    <xf numFmtId="0" fontId="28" fillId="0" borderId="29" xfId="0" applyFont="1" applyFill="1" applyBorder="1" applyAlignment="1" applyProtection="1">
      <alignment horizontal="center" vertical="center"/>
      <protection hidden="1"/>
    </xf>
    <xf numFmtId="0" fontId="30" fillId="0" borderId="22" xfId="0" applyFont="1" applyFill="1" applyBorder="1" applyAlignment="1" applyProtection="1">
      <alignment horizontal="center" vertical="center"/>
      <protection hidden="1"/>
    </xf>
    <xf numFmtId="0" fontId="30" fillId="0" borderId="53"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wrapText="1"/>
      <protection hidden="1"/>
    </xf>
    <xf numFmtId="0" fontId="31" fillId="0" borderId="47" xfId="0" applyFont="1" applyFill="1" applyBorder="1" applyAlignment="1" applyProtection="1">
      <alignment horizontal="center" vertical="center" wrapText="1"/>
      <protection hidden="1"/>
    </xf>
    <xf numFmtId="0" fontId="32" fillId="0" borderId="19" xfId="0" applyFont="1" applyFill="1" applyBorder="1" applyAlignment="1" applyProtection="1">
      <alignment horizontal="center" vertical="center"/>
      <protection hidden="1"/>
    </xf>
    <xf numFmtId="0" fontId="32" fillId="0" borderId="20" xfId="0" applyFont="1" applyFill="1" applyBorder="1" applyAlignment="1" applyProtection="1">
      <alignment horizontal="center" vertical="center"/>
      <protection hidden="1"/>
    </xf>
    <xf numFmtId="0" fontId="32" fillId="0" borderId="28" xfId="0" applyFont="1" applyFill="1" applyBorder="1" applyAlignment="1" applyProtection="1">
      <alignment horizontal="center" vertical="center"/>
      <protection hidden="1"/>
    </xf>
    <xf numFmtId="0" fontId="32" fillId="0" borderId="29" xfId="0" applyFont="1" applyFill="1" applyBorder="1" applyAlignment="1" applyProtection="1">
      <alignment horizontal="center" vertical="center"/>
      <protection hidden="1"/>
    </xf>
    <xf numFmtId="2" fontId="32" fillId="0" borderId="28" xfId="0" applyNumberFormat="1" applyFont="1" applyFill="1" applyBorder="1" applyAlignment="1" applyProtection="1">
      <alignment horizontal="center" vertical="center"/>
      <protection hidden="1"/>
    </xf>
    <xf numFmtId="2" fontId="32" fillId="0" borderId="29" xfId="0" applyNumberFormat="1" applyFont="1" applyFill="1" applyBorder="1" applyAlignment="1" applyProtection="1">
      <alignment horizontal="center" vertical="center"/>
      <protection hidden="1"/>
    </xf>
    <xf numFmtId="2" fontId="32" fillId="0" borderId="64" xfId="0" applyNumberFormat="1" applyFont="1" applyFill="1" applyBorder="1" applyAlignment="1" applyProtection="1">
      <alignment horizontal="center" vertical="center"/>
      <protection hidden="1"/>
    </xf>
    <xf numFmtId="2" fontId="32" fillId="0" borderId="15" xfId="0" applyNumberFormat="1" applyFont="1" applyFill="1" applyBorder="1" applyAlignment="1" applyProtection="1">
      <alignment horizontal="center" vertical="center"/>
      <protection hidden="1"/>
    </xf>
    <xf numFmtId="0" fontId="27" fillId="0" borderId="27" xfId="0" applyFont="1" applyFill="1" applyBorder="1" applyAlignment="1" applyProtection="1">
      <alignment horizontal="center" vertical="center"/>
      <protection hidden="1"/>
    </xf>
    <xf numFmtId="0" fontId="27" fillId="0" borderId="18" xfId="0" applyFont="1" applyFill="1" applyBorder="1" applyAlignment="1" applyProtection="1">
      <alignment horizontal="center" vertical="center"/>
      <protection hidden="1"/>
    </xf>
    <xf numFmtId="0" fontId="27" fillId="0" borderId="47" xfId="0" applyFont="1" applyFill="1" applyBorder="1" applyAlignment="1" applyProtection="1">
      <alignment horizontal="center" vertical="center"/>
      <protection hidden="1"/>
    </xf>
    <xf numFmtId="0" fontId="27" fillId="12" borderId="44" xfId="0" applyFont="1" applyFill="1" applyBorder="1" applyAlignment="1" applyProtection="1">
      <alignment horizontal="center" vertical="center"/>
      <protection hidden="1"/>
    </xf>
    <xf numFmtId="0" fontId="27" fillId="12" borderId="22" xfId="0" applyFont="1" applyFill="1" applyBorder="1" applyAlignment="1" applyProtection="1">
      <alignment horizontal="center" vertical="center"/>
      <protection hidden="1"/>
    </xf>
    <xf numFmtId="0" fontId="27" fillId="12" borderId="53" xfId="0" applyFont="1" applyFill="1" applyBorder="1" applyAlignment="1" applyProtection="1">
      <alignment horizontal="center" vertical="center"/>
      <protection hidden="1"/>
    </xf>
    <xf numFmtId="0" fontId="27" fillId="12" borderId="47" xfId="0" applyFont="1" applyFill="1" applyBorder="1" applyAlignment="1" applyProtection="1">
      <alignment horizontal="center" vertical="center"/>
      <protection hidden="1"/>
    </xf>
    <xf numFmtId="0" fontId="27" fillId="12" borderId="64" xfId="0" applyFont="1" applyFill="1" applyBorder="1" applyAlignment="1" applyProtection="1">
      <alignment horizontal="center" vertical="center"/>
      <protection hidden="1"/>
    </xf>
    <xf numFmtId="0" fontId="27" fillId="12" borderId="15" xfId="0" applyFont="1" applyFill="1" applyBorder="1" applyAlignment="1" applyProtection="1">
      <alignment horizontal="center" vertical="center"/>
      <protection hidden="1"/>
    </xf>
    <xf numFmtId="0" fontId="27" fillId="0" borderId="28" xfId="0" applyFont="1" applyFill="1" applyBorder="1" applyAlignment="1" applyProtection="1">
      <alignment horizontal="center" vertical="center"/>
      <protection hidden="1"/>
    </xf>
    <xf numFmtId="0" fontId="27" fillId="0" borderId="29" xfId="0" applyFont="1" applyFill="1" applyBorder="1" applyAlignment="1" applyProtection="1">
      <alignment horizontal="center" vertical="center"/>
      <protection hidden="1"/>
    </xf>
    <xf numFmtId="0" fontId="7" fillId="5" borderId="45" xfId="0" applyFont="1" applyFill="1" applyBorder="1" applyAlignment="1">
      <alignment horizontal="center"/>
    </xf>
    <xf numFmtId="0" fontId="7" fillId="5" borderId="46" xfId="0" applyFont="1" applyFill="1" applyBorder="1" applyAlignment="1">
      <alignment horizontal="center"/>
    </xf>
    <xf numFmtId="0" fontId="7" fillId="5" borderId="71" xfId="0" applyFont="1" applyFill="1" applyBorder="1" applyAlignment="1">
      <alignment horizontal="center"/>
    </xf>
    <xf numFmtId="0" fontId="7" fillId="5" borderId="1" xfId="0" applyFont="1" applyFill="1" applyBorder="1" applyAlignment="1">
      <alignment horizontal="center"/>
    </xf>
    <xf numFmtId="0" fontId="7" fillId="5" borderId="2" xfId="0" applyFont="1" applyFill="1" applyBorder="1" applyAlignment="1">
      <alignment horizontal="center"/>
    </xf>
    <xf numFmtId="0" fontId="7" fillId="5" borderId="3" xfId="0" applyFont="1" applyFill="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10" fillId="6" borderId="61" xfId="0" applyFont="1" applyFill="1" applyBorder="1" applyAlignment="1" applyProtection="1">
      <alignment horizontal="center" vertical="center"/>
      <protection hidden="1"/>
    </xf>
    <xf numFmtId="0" fontId="10" fillId="6" borderId="54" xfId="0" applyFont="1" applyFill="1" applyBorder="1" applyAlignment="1" applyProtection="1">
      <alignment horizontal="center" vertical="center"/>
      <protection hidden="1"/>
    </xf>
    <xf numFmtId="15" fontId="10" fillId="6" borderId="59" xfId="0" applyNumberFormat="1" applyFont="1" applyFill="1" applyBorder="1" applyAlignment="1" applyProtection="1">
      <alignment horizontal="center" vertical="center"/>
      <protection hidden="1"/>
    </xf>
    <xf numFmtId="0" fontId="10" fillId="6" borderId="15" xfId="0" applyFont="1" applyFill="1" applyBorder="1" applyAlignment="1" applyProtection="1">
      <alignment horizontal="center" vertical="center"/>
      <protection hidden="1"/>
    </xf>
    <xf numFmtId="0" fontId="10" fillId="16" borderId="57" xfId="0" applyFont="1" applyFill="1" applyBorder="1" applyAlignment="1" applyProtection="1">
      <alignment horizontal="center" vertical="center"/>
      <protection hidden="1"/>
    </xf>
    <xf numFmtId="0" fontId="10" fillId="16" borderId="51" xfId="0" applyFont="1" applyFill="1" applyBorder="1" applyAlignment="1" applyProtection="1">
      <alignment horizontal="center" vertical="center"/>
      <protection hidden="1"/>
    </xf>
    <xf numFmtId="0" fontId="7" fillId="12" borderId="2" xfId="0" applyFont="1" applyFill="1" applyBorder="1" applyAlignment="1">
      <alignment horizontal="center" vertical="center"/>
    </xf>
    <xf numFmtId="0" fontId="7" fillId="12" borderId="3" xfId="0" applyFont="1" applyFill="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15" fontId="10" fillId="3" borderId="30" xfId="0" applyNumberFormat="1" applyFont="1" applyFill="1" applyBorder="1" applyAlignment="1" applyProtection="1">
      <alignment horizontal="center" vertical="center"/>
      <protection hidden="1"/>
    </xf>
    <xf numFmtId="0" fontId="10" fillId="3" borderId="29" xfId="0" applyFont="1" applyFill="1" applyBorder="1" applyAlignment="1" applyProtection="1">
      <alignment horizontal="center" vertical="center"/>
      <protection hidden="1"/>
    </xf>
    <xf numFmtId="15" fontId="10" fillId="16" borderId="30" xfId="0" applyNumberFormat="1" applyFont="1" applyFill="1" applyBorder="1" applyAlignment="1" applyProtection="1">
      <alignment horizontal="center" vertical="center"/>
      <protection hidden="1"/>
    </xf>
    <xf numFmtId="0" fontId="10" fillId="16" borderId="29" xfId="0" applyFont="1" applyFill="1" applyBorder="1" applyAlignment="1" applyProtection="1">
      <alignment horizontal="center" vertical="center"/>
      <protection hidden="1"/>
    </xf>
    <xf numFmtId="0" fontId="10" fillId="3" borderId="56" xfId="0"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15" fontId="10" fillId="3" borderId="21" xfId="0" applyNumberFormat="1" applyFont="1" applyFill="1" applyBorder="1" applyAlignment="1" applyProtection="1">
      <alignment horizontal="center" vertical="center"/>
      <protection hidden="1"/>
    </xf>
    <xf numFmtId="0" fontId="10" fillId="3" borderId="53" xfId="0" applyFont="1" applyFill="1" applyBorder="1" applyAlignment="1" applyProtection="1">
      <alignment horizontal="center" vertical="center"/>
      <protection hidden="1"/>
    </xf>
    <xf numFmtId="0" fontId="7" fillId="0" borderId="6" xfId="0" applyFont="1" applyBorder="1" applyAlignment="1">
      <alignment horizontal="center" vertical="center"/>
    </xf>
    <xf numFmtId="0" fontId="10" fillId="3" borderId="57" xfId="0" applyFont="1" applyFill="1" applyBorder="1" applyAlignment="1" applyProtection="1">
      <alignment horizontal="center" vertical="center"/>
      <protection hidden="1"/>
    </xf>
    <xf numFmtId="0" fontId="10" fillId="3" borderId="51" xfId="0" applyFont="1" applyFill="1" applyBorder="1" applyAlignment="1" applyProtection="1">
      <alignment horizontal="center" vertical="center"/>
      <protection hidden="1"/>
    </xf>
    <xf numFmtId="0" fontId="2" fillId="0" borderId="6" xfId="0" applyFont="1" applyBorder="1" applyAlignment="1" applyProtection="1">
      <alignment horizontal="center"/>
      <protection hidden="1"/>
    </xf>
    <xf numFmtId="0" fontId="2" fillId="0" borderId="5" xfId="0" applyFont="1" applyBorder="1" applyAlignment="1" applyProtection="1">
      <alignment horizontal="center"/>
      <protection hidden="1"/>
    </xf>
    <xf numFmtId="0" fontId="5" fillId="12" borderId="27" xfId="0" applyFont="1" applyFill="1" applyBorder="1" applyAlignment="1">
      <alignment horizontal="center" vertical="center"/>
    </xf>
    <xf numFmtId="0" fontId="5" fillId="12" borderId="31" xfId="0" applyFont="1" applyFill="1" applyBorder="1" applyAlignment="1">
      <alignment horizontal="center" vertical="center"/>
    </xf>
    <xf numFmtId="0" fontId="12" fillId="15" borderId="27" xfId="0" applyFont="1" applyFill="1" applyBorder="1" applyAlignment="1">
      <alignment horizontal="center" vertical="center"/>
    </xf>
    <xf numFmtId="0" fontId="12" fillId="15" borderId="29" xfId="0" applyFont="1" applyFill="1" applyBorder="1" applyAlignment="1">
      <alignment horizontal="center" vertical="center"/>
    </xf>
    <xf numFmtId="0" fontId="5" fillId="12" borderId="47" xfId="0" applyFont="1" applyFill="1" applyBorder="1" applyAlignment="1">
      <alignment horizontal="center" vertical="center"/>
    </xf>
    <xf numFmtId="0" fontId="5" fillId="12" borderId="48" xfId="0" applyFont="1" applyFill="1" applyBorder="1" applyAlignment="1">
      <alignment horizontal="center" vertical="center"/>
    </xf>
    <xf numFmtId="0" fontId="7" fillId="12" borderId="1" xfId="0" applyFont="1" applyFill="1" applyBorder="1" applyAlignment="1" applyProtection="1">
      <alignment horizontal="center"/>
      <protection hidden="1"/>
    </xf>
    <xf numFmtId="0" fontId="7" fillId="12" borderId="3" xfId="0" applyFont="1" applyFill="1" applyBorder="1" applyAlignment="1" applyProtection="1">
      <alignment horizontal="center"/>
      <protection hidden="1"/>
    </xf>
    <xf numFmtId="0" fontId="7" fillId="3" borderId="44" xfId="0" applyFont="1" applyFill="1" applyBorder="1" applyAlignment="1">
      <alignment horizontal="center" vertical="center"/>
    </xf>
    <xf numFmtId="0" fontId="7" fillId="3" borderId="53" xfId="0" applyFont="1" applyFill="1" applyBorder="1" applyAlignment="1">
      <alignment horizontal="center" vertical="center"/>
    </xf>
    <xf numFmtId="2" fontId="12" fillId="8" borderId="47"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17" borderId="27" xfId="0" applyFont="1" applyFill="1" applyBorder="1" applyAlignment="1">
      <alignment horizontal="center" vertical="center"/>
    </xf>
    <xf numFmtId="0" fontId="12" fillId="17" borderId="29" xfId="0" applyFont="1" applyFill="1" applyBorder="1" applyAlignment="1">
      <alignment horizontal="center" vertical="center"/>
    </xf>
    <xf numFmtId="0" fontId="7" fillId="12" borderId="1" xfId="0" applyFont="1" applyFill="1" applyBorder="1" applyAlignment="1">
      <alignment horizontal="center" vertical="center"/>
    </xf>
    <xf numFmtId="0" fontId="8" fillId="12" borderId="41" xfId="0" applyFont="1" applyFill="1" applyBorder="1" applyAlignment="1" applyProtection="1">
      <alignment horizontal="center" vertical="center"/>
      <protection hidden="1"/>
    </xf>
    <xf numFmtId="0" fontId="8" fillId="12" borderId="52" xfId="0" applyFont="1" applyFill="1" applyBorder="1" applyAlignment="1" applyProtection="1">
      <alignment horizontal="center" vertical="center"/>
      <protection hidden="1"/>
    </xf>
    <xf numFmtId="0" fontId="5" fillId="12" borderId="5" xfId="0" applyFont="1" applyFill="1" applyBorder="1" applyAlignment="1" applyProtection="1">
      <alignment horizontal="center" vertical="center" wrapText="1"/>
      <protection hidden="1"/>
    </xf>
    <xf numFmtId="0" fontId="5" fillId="12" borderId="55" xfId="0" applyFont="1" applyFill="1" applyBorder="1" applyAlignment="1" applyProtection="1">
      <alignment horizontal="center" vertical="center" wrapText="1"/>
      <protection hidden="1"/>
    </xf>
    <xf numFmtId="0" fontId="9" fillId="12" borderId="45" xfId="0" applyFont="1" applyFill="1" applyBorder="1" applyAlignment="1" applyProtection="1">
      <alignment horizontal="center" vertical="center"/>
      <protection hidden="1"/>
    </xf>
    <xf numFmtId="0" fontId="9" fillId="12" borderId="46" xfId="0" applyFont="1" applyFill="1" applyBorder="1" applyAlignment="1" applyProtection="1">
      <alignment horizontal="center" vertical="center"/>
      <protection hidden="1"/>
    </xf>
    <xf numFmtId="0" fontId="9" fillId="12" borderId="62" xfId="0" applyFont="1" applyFill="1" applyBorder="1" applyAlignment="1" applyProtection="1">
      <alignment horizontal="center" vertical="center"/>
      <protection hidden="1"/>
    </xf>
    <xf numFmtId="0" fontId="8" fillId="12" borderId="6" xfId="0" applyFont="1" applyFill="1" applyBorder="1" applyAlignment="1" applyProtection="1">
      <alignment horizontal="center" vertical="center"/>
      <protection hidden="1"/>
    </xf>
    <xf numFmtId="0" fontId="8" fillId="12" borderId="58" xfId="0" applyFont="1" applyFill="1" applyBorder="1" applyAlignment="1" applyProtection="1">
      <alignment horizontal="center" vertical="center"/>
      <protection hidden="1"/>
    </xf>
    <xf numFmtId="0" fontId="5" fillId="12" borderId="41" xfId="0" applyFont="1" applyFill="1" applyBorder="1" applyAlignment="1" applyProtection="1">
      <alignment horizontal="center" vertical="center" wrapText="1"/>
      <protection hidden="1"/>
    </xf>
    <xf numFmtId="0" fontId="5" fillId="12" borderId="52" xfId="0" applyFont="1" applyFill="1" applyBorder="1" applyAlignment="1" applyProtection="1">
      <alignment horizontal="center" vertical="center" wrapText="1"/>
      <protection hidden="1"/>
    </xf>
    <xf numFmtId="0" fontId="7" fillId="0" borderId="41" xfId="0" applyFont="1" applyFill="1" applyBorder="1" applyAlignment="1" applyProtection="1">
      <alignment horizontal="center" vertical="center"/>
      <protection hidden="1"/>
    </xf>
    <xf numFmtId="0" fontId="7" fillId="0" borderId="52" xfId="0" applyFont="1" applyFill="1" applyBorder="1" applyAlignment="1" applyProtection="1">
      <alignment horizontal="center" vertical="center"/>
      <protection hidden="1"/>
    </xf>
    <xf numFmtId="0" fontId="7" fillId="0" borderId="41" xfId="0" applyFont="1" applyBorder="1" applyAlignment="1" applyProtection="1">
      <alignment horizontal="center" vertical="center"/>
      <protection hidden="1"/>
    </xf>
    <xf numFmtId="0" fontId="7" fillId="0" borderId="42" xfId="0" applyFont="1" applyBorder="1" applyAlignment="1" applyProtection="1">
      <alignment horizontal="center" vertical="center"/>
      <protection hidden="1"/>
    </xf>
    <xf numFmtId="0" fontId="7" fillId="0" borderId="52" xfId="0" applyFont="1" applyBorder="1" applyAlignment="1" applyProtection="1">
      <alignment horizontal="center" vertical="center"/>
      <protection hidden="1"/>
    </xf>
    <xf numFmtId="0" fontId="7" fillId="3" borderId="27" xfId="0" applyFont="1" applyFill="1" applyBorder="1" applyAlignment="1">
      <alignment horizontal="center" vertical="center"/>
    </xf>
    <xf numFmtId="0" fontId="7" fillId="3" borderId="29" xfId="0" applyFont="1" applyFill="1" applyBorder="1" applyAlignment="1">
      <alignment horizontal="center" vertical="center"/>
    </xf>
    <xf numFmtId="0" fontId="7" fillId="12" borderId="8" xfId="0" applyFont="1" applyFill="1" applyBorder="1" applyAlignment="1">
      <alignment horizontal="center" vertical="center"/>
    </xf>
    <xf numFmtId="0" fontId="7" fillId="12" borderId="9" xfId="0" applyFont="1" applyFill="1" applyBorder="1" applyAlignment="1">
      <alignment horizontal="center" vertical="center"/>
    </xf>
    <xf numFmtId="0" fontId="7" fillId="12" borderId="10" xfId="0" applyFont="1" applyFill="1" applyBorder="1" applyAlignment="1">
      <alignment horizontal="center" vertical="center"/>
    </xf>
    <xf numFmtId="0" fontId="9" fillId="12" borderId="6" xfId="0" applyFont="1" applyFill="1" applyBorder="1" applyAlignment="1" applyProtection="1">
      <alignment horizontal="center" vertical="center"/>
      <protection hidden="1"/>
    </xf>
    <xf numFmtId="0" fontId="9" fillId="12" borderId="4" xfId="0" applyFont="1" applyFill="1" applyBorder="1" applyAlignment="1" applyProtection="1">
      <alignment horizontal="center" vertical="center"/>
      <protection hidden="1"/>
    </xf>
    <xf numFmtId="0" fontId="9" fillId="12" borderId="2" xfId="0" applyFont="1" applyFill="1" applyBorder="1" applyAlignment="1" applyProtection="1">
      <alignment horizontal="center" vertical="center"/>
      <protection hidden="1"/>
    </xf>
    <xf numFmtId="0" fontId="5" fillId="12" borderId="18" xfId="0" applyFont="1" applyFill="1" applyBorder="1" applyAlignment="1">
      <alignment horizontal="center" vertical="center"/>
    </xf>
    <xf numFmtId="0" fontId="5" fillId="12" borderId="63" xfId="0" applyFont="1" applyFill="1" applyBorder="1" applyAlignment="1">
      <alignment horizontal="center" vertical="center"/>
    </xf>
    <xf numFmtId="0" fontId="7" fillId="12" borderId="2" xfId="0" applyFont="1" applyFill="1" applyBorder="1" applyAlignment="1" applyProtection="1">
      <alignment horizontal="center"/>
      <protection hidden="1"/>
    </xf>
    <xf numFmtId="0" fontId="34" fillId="0" borderId="1" xfId="1" applyBorder="1" applyAlignment="1" applyProtection="1">
      <alignment horizontal="center" vertical="center"/>
      <protection hidden="1"/>
    </xf>
    <xf numFmtId="0" fontId="34" fillId="0" borderId="3" xfId="1" applyBorder="1" applyAlignment="1" applyProtection="1">
      <alignment horizontal="center" vertical="center"/>
      <protection hidden="1"/>
    </xf>
    <xf numFmtId="0" fontId="7" fillId="0" borderId="1" xfId="0" applyFont="1" applyBorder="1" applyAlignment="1" applyProtection="1">
      <alignment horizontal="center"/>
      <protection hidden="1"/>
    </xf>
    <xf numFmtId="0" fontId="7" fillId="0" borderId="3" xfId="0" applyFont="1" applyBorder="1" applyAlignment="1" applyProtection="1">
      <alignment horizontal="center"/>
      <protection hidden="1"/>
    </xf>
    <xf numFmtId="0" fontId="44" fillId="0" borderId="0" xfId="0" applyFont="1" applyAlignment="1">
      <alignment horizontal="center" vertical="center"/>
    </xf>
    <xf numFmtId="0" fontId="2" fillId="0" borderId="56" xfId="0" applyFont="1" applyFill="1" applyBorder="1" applyAlignment="1" applyProtection="1">
      <alignment horizontal="center" vertical="center"/>
      <protection hidden="1"/>
    </xf>
    <xf numFmtId="0" fontId="2" fillId="0" borderId="11" xfId="0" applyFont="1" applyFill="1" applyBorder="1" applyAlignment="1" applyProtection="1">
      <alignment horizontal="center" vertical="center"/>
      <protection hidden="1"/>
    </xf>
    <xf numFmtId="0" fontId="21" fillId="0" borderId="0" xfId="0" applyFont="1" applyFill="1" applyBorder="1" applyAlignment="1">
      <alignment horizontal="center"/>
    </xf>
    <xf numFmtId="0" fontId="2" fillId="0" borderId="44" xfId="0" applyFont="1" applyFill="1" applyBorder="1" applyAlignment="1" applyProtection="1">
      <alignment horizontal="center" vertical="center"/>
      <protection hidden="1"/>
    </xf>
    <xf numFmtId="0" fontId="2" fillId="0" borderId="53" xfId="0" applyFont="1" applyFill="1" applyBorder="1" applyAlignment="1" applyProtection="1">
      <alignment horizontal="center" vertical="center"/>
      <protection hidden="1"/>
    </xf>
    <xf numFmtId="0" fontId="12" fillId="10" borderId="0" xfId="0" applyFont="1" applyFill="1" applyAlignment="1">
      <alignment vertical="center"/>
    </xf>
    <xf numFmtId="0" fontId="12" fillId="10" borderId="0" xfId="0" applyFont="1" applyFill="1" applyAlignment="1">
      <alignment horizontal="center" vertical="center"/>
    </xf>
    <xf numFmtId="0" fontId="12" fillId="10" borderId="75" xfId="0" applyFont="1" applyFill="1" applyBorder="1" applyAlignment="1">
      <alignment vertical="center"/>
    </xf>
    <xf numFmtId="0" fontId="12" fillId="10" borderId="76" xfId="0" applyFont="1" applyFill="1" applyBorder="1" applyAlignment="1">
      <alignment horizontal="center" vertical="center"/>
    </xf>
    <xf numFmtId="0" fontId="12" fillId="10" borderId="77" xfId="0" applyFont="1" applyFill="1" applyBorder="1" applyAlignment="1">
      <alignment horizontal="center" vertical="center"/>
    </xf>
    <xf numFmtId="0" fontId="24" fillId="10" borderId="78" xfId="0" applyFont="1" applyFill="1" applyBorder="1" applyAlignment="1">
      <alignment vertical="center"/>
    </xf>
    <xf numFmtId="0" fontId="24" fillId="10" borderId="0" xfId="0" applyFont="1" applyFill="1" applyBorder="1" applyAlignment="1">
      <alignment vertical="center"/>
    </xf>
    <xf numFmtId="0" fontId="24" fillId="10" borderId="0" xfId="0" applyFont="1" applyFill="1" applyBorder="1" applyAlignment="1">
      <alignment horizontal="center" vertical="center"/>
    </xf>
    <xf numFmtId="2" fontId="24" fillId="10" borderId="0" xfId="0" applyNumberFormat="1" applyFont="1" applyFill="1" applyBorder="1" applyAlignment="1">
      <alignment vertical="center"/>
    </xf>
    <xf numFmtId="0" fontId="24" fillId="10" borderId="79" xfId="0" applyFont="1" applyFill="1" applyBorder="1" applyAlignment="1">
      <alignment horizontal="center" vertical="center"/>
    </xf>
    <xf numFmtId="0" fontId="45" fillId="10" borderId="78" xfId="0" applyFont="1" applyFill="1" applyBorder="1" applyAlignment="1">
      <alignment vertical="center"/>
    </xf>
    <xf numFmtId="0" fontId="45" fillId="10" borderId="0" xfId="0" applyFont="1" applyFill="1" applyBorder="1" applyAlignment="1">
      <alignment vertical="center"/>
    </xf>
    <xf numFmtId="0" fontId="45" fillId="10" borderId="0" xfId="0" applyFont="1" applyFill="1" applyBorder="1" applyAlignment="1">
      <alignment horizontal="center" vertical="center"/>
    </xf>
    <xf numFmtId="2" fontId="45" fillId="10" borderId="0" xfId="0" applyNumberFormat="1" applyFont="1" applyFill="1" applyBorder="1" applyAlignment="1">
      <alignment vertical="center"/>
    </xf>
    <xf numFmtId="0" fontId="45" fillId="10" borderId="79" xfId="0" applyFont="1" applyFill="1" applyBorder="1" applyAlignment="1">
      <alignment horizontal="center" vertical="center"/>
    </xf>
    <xf numFmtId="0" fontId="46" fillId="10" borderId="78" xfId="0" applyFont="1" applyFill="1" applyBorder="1" applyAlignment="1">
      <alignment vertical="center"/>
    </xf>
    <xf numFmtId="0" fontId="46" fillId="10" borderId="0" xfId="0" applyFont="1" applyFill="1" applyBorder="1" applyAlignment="1">
      <alignment vertical="center"/>
    </xf>
    <xf numFmtId="0" fontId="46" fillId="10" borderId="0" xfId="0" applyFont="1" applyFill="1" applyBorder="1" applyAlignment="1">
      <alignment horizontal="center" vertical="center"/>
    </xf>
    <xf numFmtId="2" fontId="46" fillId="10" borderId="0" xfId="0" applyNumberFormat="1" applyFont="1" applyFill="1" applyBorder="1" applyAlignment="1">
      <alignment vertical="center"/>
    </xf>
    <xf numFmtId="0" fontId="46" fillId="10" borderId="79" xfId="0" applyFont="1" applyFill="1" applyBorder="1" applyAlignment="1">
      <alignment horizontal="center" vertical="center"/>
    </xf>
    <xf numFmtId="0" fontId="47" fillId="10" borderId="78" xfId="0" applyFont="1" applyFill="1" applyBorder="1" applyAlignment="1">
      <alignment vertical="center"/>
    </xf>
    <xf numFmtId="0" fontId="47" fillId="10" borderId="0" xfId="0" applyFont="1" applyFill="1" applyBorder="1" applyAlignment="1">
      <alignment vertical="center"/>
    </xf>
    <xf numFmtId="0" fontId="47" fillId="10" borderId="0" xfId="0" applyFont="1" applyFill="1" applyBorder="1" applyAlignment="1">
      <alignment horizontal="center" vertical="center"/>
    </xf>
    <xf numFmtId="2" fontId="47" fillId="10" borderId="0" xfId="0" applyNumberFormat="1" applyFont="1" applyFill="1" applyBorder="1" applyAlignment="1">
      <alignment vertical="center"/>
    </xf>
    <xf numFmtId="0" fontId="47" fillId="10" borderId="79" xfId="0" applyFont="1" applyFill="1" applyBorder="1" applyAlignment="1">
      <alignment horizontal="center" vertical="center"/>
    </xf>
    <xf numFmtId="0" fontId="48" fillId="10" borderId="78" xfId="0" applyFont="1" applyFill="1" applyBorder="1" applyAlignment="1">
      <alignment vertical="center"/>
    </xf>
    <xf numFmtId="0" fontId="48" fillId="10" borderId="0" xfId="0" applyFont="1" applyFill="1" applyBorder="1" applyAlignment="1">
      <alignment vertical="center"/>
    </xf>
    <xf numFmtId="0" fontId="48" fillId="10" borderId="0" xfId="0" applyFont="1" applyFill="1" applyBorder="1" applyAlignment="1">
      <alignment horizontal="center" vertical="center"/>
    </xf>
    <xf numFmtId="2" fontId="48" fillId="10" borderId="0" xfId="0" applyNumberFormat="1" applyFont="1" applyFill="1" applyBorder="1" applyAlignment="1">
      <alignment vertical="center"/>
    </xf>
    <xf numFmtId="0" fontId="48" fillId="10" borderId="79" xfId="0" applyFont="1" applyFill="1" applyBorder="1" applyAlignment="1">
      <alignment horizontal="center" vertical="center"/>
    </xf>
    <xf numFmtId="0" fontId="49" fillId="10" borderId="78" xfId="0" applyFont="1" applyFill="1" applyBorder="1" applyAlignment="1">
      <alignment vertical="center"/>
    </xf>
    <xf numFmtId="0" fontId="49" fillId="10" borderId="0" xfId="0" applyFont="1" applyFill="1" applyBorder="1" applyAlignment="1">
      <alignment vertical="center"/>
    </xf>
    <xf numFmtId="0" fontId="49" fillId="10" borderId="0" xfId="0" applyFont="1" applyFill="1" applyBorder="1" applyAlignment="1">
      <alignment horizontal="center" vertical="center"/>
    </xf>
    <xf numFmtId="2" fontId="49" fillId="10" borderId="0" xfId="0" applyNumberFormat="1" applyFont="1" applyFill="1" applyBorder="1" applyAlignment="1">
      <alignment vertical="center"/>
    </xf>
    <xf numFmtId="0" fontId="49" fillId="10" borderId="79" xfId="0" applyFont="1" applyFill="1" applyBorder="1" applyAlignment="1">
      <alignment horizontal="center" vertical="center"/>
    </xf>
    <xf numFmtId="0" fontId="50" fillId="10" borderId="78" xfId="0" applyFont="1" applyFill="1" applyBorder="1" applyAlignment="1">
      <alignment vertical="center"/>
    </xf>
    <xf numFmtId="0" fontId="50" fillId="10" borderId="0" xfId="0" applyFont="1" applyFill="1" applyBorder="1" applyAlignment="1">
      <alignment vertical="center"/>
    </xf>
    <xf numFmtId="0" fontId="50" fillId="10" borderId="0" xfId="0" applyFont="1" applyFill="1" applyBorder="1" applyAlignment="1">
      <alignment horizontal="center" vertical="center"/>
    </xf>
    <xf numFmtId="2" fontId="50" fillId="10" borderId="0" xfId="0" applyNumberFormat="1" applyFont="1" applyFill="1" applyBorder="1" applyAlignment="1">
      <alignment vertical="center"/>
    </xf>
    <xf numFmtId="0" fontId="50" fillId="10" borderId="79" xfId="0" applyFont="1" applyFill="1" applyBorder="1" applyAlignment="1">
      <alignment horizontal="center" vertical="center"/>
    </xf>
    <xf numFmtId="0" fontId="51" fillId="10" borderId="78" xfId="0" applyFont="1" applyFill="1" applyBorder="1" applyAlignment="1">
      <alignment vertical="center"/>
    </xf>
    <xf numFmtId="0" fontId="51" fillId="10" borderId="0" xfId="0" applyFont="1" applyFill="1" applyBorder="1" applyAlignment="1">
      <alignment vertical="center"/>
    </xf>
    <xf numFmtId="0" fontId="51" fillId="10" borderId="0" xfId="0" applyFont="1" applyFill="1" applyBorder="1" applyAlignment="1">
      <alignment horizontal="center" vertical="center"/>
    </xf>
    <xf numFmtId="2" fontId="51" fillId="10" borderId="0" xfId="0" applyNumberFormat="1" applyFont="1" applyFill="1" applyBorder="1" applyAlignment="1">
      <alignment vertical="center"/>
    </xf>
    <xf numFmtId="0" fontId="51" fillId="10" borderId="79" xfId="0" applyFont="1" applyFill="1" applyBorder="1" applyAlignment="1">
      <alignment horizontal="center" vertical="center"/>
    </xf>
    <xf numFmtId="0" fontId="47" fillId="10" borderId="80" xfId="0" applyFont="1" applyFill="1" applyBorder="1" applyAlignment="1">
      <alignment vertical="center"/>
    </xf>
    <xf numFmtId="0" fontId="47" fillId="10" borderId="81" xfId="0" applyFont="1" applyFill="1" applyBorder="1" applyAlignment="1">
      <alignment vertical="center"/>
    </xf>
    <xf numFmtId="0" fontId="47" fillId="10" borderId="81" xfId="0" applyFont="1" applyFill="1" applyBorder="1" applyAlignment="1">
      <alignment horizontal="center" vertical="center"/>
    </xf>
    <xf numFmtId="2" fontId="47" fillId="10" borderId="81" xfId="0" applyNumberFormat="1" applyFont="1" applyFill="1" applyBorder="1" applyAlignment="1">
      <alignment vertical="center"/>
    </xf>
    <xf numFmtId="0" fontId="47" fillId="10" borderId="82" xfId="0" applyFont="1" applyFill="1" applyBorder="1" applyAlignment="1">
      <alignment horizontal="center" vertical="center"/>
    </xf>
    <xf numFmtId="0" fontId="52" fillId="10" borderId="7" xfId="1" applyFont="1" applyFill="1" applyBorder="1" applyAlignment="1" applyProtection="1">
      <alignment horizontal="center" vertical="center"/>
      <protection hidden="1"/>
    </xf>
  </cellXfs>
  <cellStyles count="3">
    <cellStyle name="Comma" xfId="2" builtinId="3"/>
    <cellStyle name="Hyperlink" xfId="1" builtinId="8"/>
    <cellStyle name="Normal" xfId="0" builtinId="0"/>
  </cellStyles>
  <dxfs count="9">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mruColors>
      <color rgb="FFA807E9"/>
      <color rgb="FF6AA24E"/>
      <color rgb="FF9CBA06"/>
      <color rgb="FFFCF8A0"/>
      <color rgb="FFC0504D"/>
      <color rgb="FFF8A6FC"/>
      <color rgb="FF4F81BD"/>
      <color rgb="FFF79646"/>
      <color rgb="FF184156"/>
      <color rgb="FF07CCDB"/>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44"/>
  <c:chart>
    <c:title>
      <c:tx>
        <c:rich>
          <a:bodyPr/>
          <a:lstStyle/>
          <a:p>
            <a:pPr>
              <a:defRPr>
                <a:solidFill>
                  <a:schemeClr val="lt1"/>
                </a:solidFill>
                <a:latin typeface="+mn-lt"/>
                <a:ea typeface="+mn-ea"/>
                <a:cs typeface="+mn-cs"/>
              </a:defRPr>
            </a:pPr>
            <a:r>
              <a:rPr lang="en-US">
                <a:solidFill>
                  <a:schemeClr val="lt1"/>
                </a:solidFill>
                <a:latin typeface="+mn-lt"/>
                <a:ea typeface="+mn-ea"/>
                <a:cs typeface="+mn-cs"/>
              </a:rPr>
              <a:t>Gadhwada Team's Run Machine - 2012</a:t>
            </a:r>
          </a:p>
        </c:rich>
      </c:tx>
      <c:layout/>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itle>
    <c:view3D>
      <c:rAngAx val="1"/>
    </c:view3D>
    <c:plotArea>
      <c:layout/>
      <c:bar3DChart>
        <c:barDir val="col"/>
        <c:grouping val="clustered"/>
        <c:ser>
          <c:idx val="0"/>
          <c:order val="0"/>
          <c:tx>
            <c:strRef>
              <c:f>Best!$O$5</c:f>
              <c:strCache>
                <c:ptCount val="1"/>
                <c:pt idx="0">
                  <c:v>Tot.</c:v>
                </c:pt>
              </c:strCache>
            </c:strRef>
          </c:tx>
          <c:dLbls>
            <c:showVal val="1"/>
          </c:dLbls>
          <c:cat>
            <c:strRef>
              <c:f>Best!$N$6:$N$16</c:f>
              <c:strCache>
                <c:ptCount val="11"/>
                <c:pt idx="0">
                  <c:v>MAHOR</c:v>
                </c:pt>
                <c:pt idx="1">
                  <c:v>FUDEDA</c:v>
                </c:pt>
                <c:pt idx="2">
                  <c:v>SATLASANA</c:v>
                </c:pt>
                <c:pt idx="3">
                  <c:v>RAMPUR</c:v>
                </c:pt>
                <c:pt idx="4">
                  <c:v>DHANAL</c:v>
                </c:pt>
                <c:pt idx="5">
                  <c:v>KHODAMLI</c:v>
                </c:pt>
                <c:pt idx="6">
                  <c:v>DOBHADA</c:v>
                </c:pt>
                <c:pt idx="7">
                  <c:v>BHALUSANA</c:v>
                </c:pt>
                <c:pt idx="8">
                  <c:v>BHRAMPURI</c:v>
                </c:pt>
                <c:pt idx="9">
                  <c:v>CHANDAP</c:v>
                </c:pt>
                <c:pt idx="10">
                  <c:v>NAVI HADOL</c:v>
                </c:pt>
              </c:strCache>
            </c:strRef>
          </c:cat>
          <c:val>
            <c:numRef>
              <c:f>Best!$O$6:$O$16</c:f>
              <c:numCache>
                <c:formatCode>General</c:formatCode>
                <c:ptCount val="11"/>
                <c:pt idx="0">
                  <c:v>780</c:v>
                </c:pt>
                <c:pt idx="1">
                  <c:v>686</c:v>
                </c:pt>
                <c:pt idx="2">
                  <c:v>684</c:v>
                </c:pt>
                <c:pt idx="3">
                  <c:v>641</c:v>
                </c:pt>
                <c:pt idx="4">
                  <c:v>521</c:v>
                </c:pt>
                <c:pt idx="5">
                  <c:v>514</c:v>
                </c:pt>
                <c:pt idx="6">
                  <c:v>501</c:v>
                </c:pt>
                <c:pt idx="7">
                  <c:v>495</c:v>
                </c:pt>
                <c:pt idx="8">
                  <c:v>488</c:v>
                </c:pt>
                <c:pt idx="9">
                  <c:v>445</c:v>
                </c:pt>
                <c:pt idx="10">
                  <c:v>313</c:v>
                </c:pt>
              </c:numCache>
            </c:numRef>
          </c:val>
        </c:ser>
        <c:dLbls>
          <c:showVal val="1"/>
        </c:dLbls>
        <c:shape val="box"/>
        <c:axId val="57874304"/>
        <c:axId val="57875840"/>
        <c:axId val="0"/>
      </c:bar3DChart>
      <c:catAx>
        <c:axId val="57874304"/>
        <c:scaling>
          <c:orientation val="minMax"/>
        </c:scaling>
        <c:axPos val="b"/>
        <c:majorGridlines/>
        <c:minorGridlines/>
        <c:tickLblPos val="nextTo"/>
        <c:txPr>
          <a:bodyPr rot="-2700000" vert="horz"/>
          <a:lstStyle/>
          <a:p>
            <a:pPr>
              <a:defRPr/>
            </a:pPr>
            <a:endParaRPr lang="en-US"/>
          </a:p>
        </c:txPr>
        <c:crossAx val="57875840"/>
        <c:crosses val="autoZero"/>
        <c:auto val="1"/>
        <c:lblAlgn val="ctr"/>
        <c:lblOffset val="100"/>
      </c:catAx>
      <c:valAx>
        <c:axId val="57875840"/>
        <c:scaling>
          <c:orientation val="minMax"/>
        </c:scaling>
        <c:axPos val="l"/>
        <c:minorGridlines/>
        <c:title>
          <c:tx>
            <c:rich>
              <a:bodyPr rot="-5400000" vert="horz"/>
              <a:lstStyle/>
              <a:p>
                <a:pPr>
                  <a:defRPr/>
                </a:pPr>
                <a:r>
                  <a:rPr lang="en-US"/>
                  <a:t>Total Runs</a:t>
                </a:r>
              </a:p>
            </c:rich>
          </c:tx>
          <c:layout/>
        </c:title>
        <c:numFmt formatCode="General" sourceLinked="1"/>
        <c:majorTickMark val="none"/>
        <c:tickLblPos val="nextTo"/>
        <c:crossAx val="57874304"/>
        <c:crosses val="autoZero"/>
        <c:crossBetween val="between"/>
      </c:valAx>
      <c:dTable>
        <c:showHorzBorder val="1"/>
        <c:showVertBorder val="1"/>
        <c:showOutline val="1"/>
        <c:showKeys val="1"/>
      </c:dTable>
    </c:plotArea>
    <c:plotVisOnly val="1"/>
  </c:chart>
  <c:printSettings>
    <c:headerFooter/>
    <c:pageMargins b="0.75000000000000566" l="0.70000000000000062" r="0.70000000000000062" t="0.750000000000005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43"/>
  <c:chart>
    <c:title>
      <c:tx>
        <c:rich>
          <a:bodyPr/>
          <a:lstStyle/>
          <a:p>
            <a:pPr>
              <a:defRPr>
                <a:solidFill>
                  <a:schemeClr val="lt1"/>
                </a:solidFill>
                <a:latin typeface="+mn-lt"/>
                <a:ea typeface="+mn-ea"/>
                <a:cs typeface="+mn-cs"/>
              </a:defRPr>
            </a:pPr>
            <a:r>
              <a:rPr lang="en-US">
                <a:solidFill>
                  <a:schemeClr val="lt1"/>
                </a:solidFill>
                <a:latin typeface="+mn-lt"/>
                <a:ea typeface="+mn-ea"/>
                <a:cs typeface="+mn-cs"/>
              </a:rPr>
              <a:t>Gadhwada Team's Total Wickets - 2012</a:t>
            </a:r>
          </a:p>
        </c:rich>
      </c:tx>
      <c:layout/>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itle>
    <c:view3D>
      <c:rAngAx val="1"/>
    </c:view3D>
    <c:plotArea>
      <c:layout/>
      <c:bar3DChart>
        <c:barDir val="col"/>
        <c:grouping val="clustered"/>
        <c:ser>
          <c:idx val="0"/>
          <c:order val="0"/>
          <c:tx>
            <c:strRef>
              <c:f>Best!$X$5</c:f>
              <c:strCache>
                <c:ptCount val="1"/>
                <c:pt idx="0">
                  <c:v>Tot.</c:v>
                </c:pt>
              </c:strCache>
            </c:strRef>
          </c:tx>
          <c:dLbls>
            <c:showVal val="1"/>
          </c:dLbls>
          <c:cat>
            <c:strRef>
              <c:f>Best!$W$6:$W$16</c:f>
              <c:strCache>
                <c:ptCount val="11"/>
                <c:pt idx="0">
                  <c:v>FUDEDA</c:v>
                </c:pt>
                <c:pt idx="1">
                  <c:v>RAMPUR</c:v>
                </c:pt>
                <c:pt idx="2">
                  <c:v>BHRAMPURI</c:v>
                </c:pt>
                <c:pt idx="3">
                  <c:v>DHANAL</c:v>
                </c:pt>
                <c:pt idx="4">
                  <c:v>MAHOR</c:v>
                </c:pt>
                <c:pt idx="5">
                  <c:v>SATLASANA</c:v>
                </c:pt>
                <c:pt idx="6">
                  <c:v>BHALUSANA</c:v>
                </c:pt>
                <c:pt idx="7">
                  <c:v>KHODAMLI</c:v>
                </c:pt>
                <c:pt idx="8">
                  <c:v>DOBHADA</c:v>
                </c:pt>
                <c:pt idx="9">
                  <c:v>CHANDAP</c:v>
                </c:pt>
                <c:pt idx="10">
                  <c:v>NAVI HADOL</c:v>
                </c:pt>
              </c:strCache>
            </c:strRef>
          </c:cat>
          <c:val>
            <c:numRef>
              <c:f>Best!$X$6:$X$16</c:f>
              <c:numCache>
                <c:formatCode>General</c:formatCode>
                <c:ptCount val="11"/>
                <c:pt idx="0">
                  <c:v>65</c:v>
                </c:pt>
                <c:pt idx="1">
                  <c:v>50</c:v>
                </c:pt>
                <c:pt idx="2">
                  <c:v>41</c:v>
                </c:pt>
                <c:pt idx="3">
                  <c:v>41</c:v>
                </c:pt>
                <c:pt idx="4">
                  <c:v>40</c:v>
                </c:pt>
                <c:pt idx="5">
                  <c:v>37</c:v>
                </c:pt>
                <c:pt idx="6">
                  <c:v>31</c:v>
                </c:pt>
                <c:pt idx="7">
                  <c:v>31</c:v>
                </c:pt>
                <c:pt idx="8">
                  <c:v>30</c:v>
                </c:pt>
                <c:pt idx="9">
                  <c:v>25</c:v>
                </c:pt>
                <c:pt idx="10">
                  <c:v>13</c:v>
                </c:pt>
              </c:numCache>
            </c:numRef>
          </c:val>
        </c:ser>
        <c:dLbls>
          <c:showVal val="1"/>
        </c:dLbls>
        <c:shape val="box"/>
        <c:axId val="57804288"/>
        <c:axId val="57805824"/>
        <c:axId val="0"/>
      </c:bar3DChart>
      <c:catAx>
        <c:axId val="57804288"/>
        <c:scaling>
          <c:orientation val="minMax"/>
        </c:scaling>
        <c:axPos val="b"/>
        <c:majorGridlines/>
        <c:minorGridlines/>
        <c:tickLblPos val="nextTo"/>
        <c:txPr>
          <a:bodyPr rot="-2700000" vert="horz"/>
          <a:lstStyle/>
          <a:p>
            <a:pPr>
              <a:defRPr/>
            </a:pPr>
            <a:endParaRPr lang="en-US"/>
          </a:p>
        </c:txPr>
        <c:crossAx val="57805824"/>
        <c:crosses val="autoZero"/>
        <c:auto val="1"/>
        <c:lblAlgn val="ctr"/>
        <c:lblOffset val="100"/>
      </c:catAx>
      <c:valAx>
        <c:axId val="57805824"/>
        <c:scaling>
          <c:orientation val="minMax"/>
        </c:scaling>
        <c:axPos val="l"/>
        <c:minorGridlines/>
        <c:title>
          <c:tx>
            <c:rich>
              <a:bodyPr rot="-5400000" vert="horz"/>
              <a:lstStyle/>
              <a:p>
                <a:pPr>
                  <a:defRPr/>
                </a:pPr>
                <a:r>
                  <a:rPr lang="en-US"/>
                  <a:t>Total Wickets</a:t>
                </a:r>
              </a:p>
            </c:rich>
          </c:tx>
          <c:layout/>
        </c:title>
        <c:numFmt formatCode="General" sourceLinked="1"/>
        <c:majorTickMark val="none"/>
        <c:tickLblPos val="nextTo"/>
        <c:crossAx val="57804288"/>
        <c:crosses val="autoZero"/>
        <c:crossBetween val="between"/>
      </c:valAx>
      <c:dTable>
        <c:showHorzBorder val="1"/>
        <c:showVertBorder val="1"/>
        <c:showOutline val="1"/>
        <c:showKeys val="1"/>
      </c:dTable>
    </c:plotArea>
    <c:plotVisOnly val="1"/>
  </c:chart>
  <c:printSettings>
    <c:headerFooter/>
    <c:pageMargins b="0.75000000000000588" l="0.70000000000000062" r="0.70000000000000062" t="0.75000000000000588" header="0.30000000000000032" footer="0.30000000000000032"/>
    <c:pageSetup/>
  </c:printSettings>
</c:chartSpace>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041550D-F34E-4128-BBA9-4C9803F0C1BE}" type="doc">
      <dgm:prSet loTypeId="urn:microsoft.com/office/officeart/2005/8/layout/hierarchy3" loCatId="hierarchy" qsTypeId="urn:microsoft.com/office/officeart/2005/8/quickstyle/simple2" qsCatId="simple" csTypeId="urn:microsoft.com/office/officeart/2005/8/colors/accent0_3" csCatId="mainScheme" phldr="1"/>
      <dgm:spPr/>
      <dgm:t>
        <a:bodyPr/>
        <a:lstStyle/>
        <a:p>
          <a:endParaRPr lang="en-US"/>
        </a:p>
      </dgm:t>
    </dgm:pt>
    <dgm:pt modelId="{84CD7F9C-4DCB-4BE8-BBC0-FF40ADB0B45F}">
      <dgm:prSet phldrT="[Text]"/>
      <dgm:spPr/>
      <dgm:t>
        <a:bodyPr/>
        <a:lstStyle/>
        <a:p>
          <a:r>
            <a:rPr lang="en-US" b="1"/>
            <a:t>GROUP A</a:t>
          </a:r>
        </a:p>
      </dgm:t>
    </dgm:pt>
    <dgm:pt modelId="{519DDA3E-684C-40A3-9DD3-F8AFA0DF6E16}" type="parTrans" cxnId="{3077177B-60AA-4EED-B230-7B9867FFEC2A}">
      <dgm:prSet/>
      <dgm:spPr/>
      <dgm:t>
        <a:bodyPr/>
        <a:lstStyle/>
        <a:p>
          <a:endParaRPr lang="en-US" b="1"/>
        </a:p>
      </dgm:t>
    </dgm:pt>
    <dgm:pt modelId="{1A62BE81-D9F2-415D-8822-D3BE3416292E}" type="sibTrans" cxnId="{3077177B-60AA-4EED-B230-7B9867FFEC2A}">
      <dgm:prSet/>
      <dgm:spPr/>
      <dgm:t>
        <a:bodyPr/>
        <a:lstStyle/>
        <a:p>
          <a:endParaRPr lang="en-US" b="1"/>
        </a:p>
      </dgm:t>
    </dgm:pt>
    <dgm:pt modelId="{DCDED5CE-C316-47E6-AD98-3A8EABAA6213}">
      <dgm:prSet phldrT="[Text]"/>
      <dgm:spPr>
        <a:solidFill>
          <a:srgbClr val="FCF8A0">
            <a:alpha val="90000"/>
          </a:srgbClr>
        </a:solidFill>
      </dgm:spPr>
      <dgm:t>
        <a:bodyPr/>
        <a:lstStyle/>
        <a:p>
          <a:r>
            <a:rPr lang="en-US" b="1"/>
            <a:t>FUDEDA</a:t>
          </a:r>
        </a:p>
      </dgm:t>
    </dgm:pt>
    <dgm:pt modelId="{273B72E5-CE85-42D7-A1D2-52EAE94F1305}" type="parTrans" cxnId="{17A6A34D-9217-4604-AB8A-4534456129EC}">
      <dgm:prSet/>
      <dgm:spPr/>
      <dgm:t>
        <a:bodyPr/>
        <a:lstStyle/>
        <a:p>
          <a:endParaRPr lang="en-US" b="1"/>
        </a:p>
      </dgm:t>
    </dgm:pt>
    <dgm:pt modelId="{7F41B452-55CC-4097-90E3-1EF8AF619F3E}" type="sibTrans" cxnId="{17A6A34D-9217-4604-AB8A-4534456129EC}">
      <dgm:prSet/>
      <dgm:spPr/>
      <dgm:t>
        <a:bodyPr/>
        <a:lstStyle/>
        <a:p>
          <a:endParaRPr lang="en-US" b="1"/>
        </a:p>
      </dgm:t>
    </dgm:pt>
    <dgm:pt modelId="{DE925B2C-C6F9-4B3A-9133-E57032D1272C}">
      <dgm:prSet phldrT="[Text]"/>
      <dgm:spPr>
        <a:solidFill>
          <a:schemeClr val="tx1">
            <a:alpha val="90000"/>
          </a:schemeClr>
        </a:solidFill>
      </dgm:spPr>
      <dgm:t>
        <a:bodyPr/>
        <a:lstStyle/>
        <a:p>
          <a:r>
            <a:rPr lang="en-US" b="1">
              <a:solidFill>
                <a:schemeClr val="bg1"/>
              </a:solidFill>
            </a:rPr>
            <a:t>KHODAMLI</a:t>
          </a:r>
        </a:p>
      </dgm:t>
    </dgm:pt>
    <dgm:pt modelId="{0ABC8B43-E21E-4159-B515-02D3CCEC7490}" type="parTrans" cxnId="{6F7079AC-FDCA-454C-9B3E-74D18313DB32}">
      <dgm:prSet/>
      <dgm:spPr/>
      <dgm:t>
        <a:bodyPr/>
        <a:lstStyle/>
        <a:p>
          <a:endParaRPr lang="en-US" b="1"/>
        </a:p>
      </dgm:t>
    </dgm:pt>
    <dgm:pt modelId="{6084208E-58D9-419D-B211-1AD3768F0DF9}" type="sibTrans" cxnId="{6F7079AC-FDCA-454C-9B3E-74D18313DB32}">
      <dgm:prSet/>
      <dgm:spPr/>
      <dgm:t>
        <a:bodyPr/>
        <a:lstStyle/>
        <a:p>
          <a:endParaRPr lang="en-US" b="1"/>
        </a:p>
      </dgm:t>
    </dgm:pt>
    <dgm:pt modelId="{880EDC63-CDCA-4CA2-A42D-8C49B12A7E78}">
      <dgm:prSet phldrT="[Text]"/>
      <dgm:spPr/>
      <dgm:t>
        <a:bodyPr/>
        <a:lstStyle/>
        <a:p>
          <a:r>
            <a:rPr lang="en-US" b="1"/>
            <a:t>GROUP B</a:t>
          </a:r>
        </a:p>
      </dgm:t>
    </dgm:pt>
    <dgm:pt modelId="{ACE5F322-283D-4A1F-BB56-57F3D025686C}" type="parTrans" cxnId="{B878ECE6-76AC-4573-9701-58020F9ECD2A}">
      <dgm:prSet/>
      <dgm:spPr/>
      <dgm:t>
        <a:bodyPr/>
        <a:lstStyle/>
        <a:p>
          <a:endParaRPr lang="en-US" b="1"/>
        </a:p>
      </dgm:t>
    </dgm:pt>
    <dgm:pt modelId="{6A242CE0-CCAB-46FF-B3C2-752BA367DCDC}" type="sibTrans" cxnId="{B878ECE6-76AC-4573-9701-58020F9ECD2A}">
      <dgm:prSet/>
      <dgm:spPr/>
      <dgm:t>
        <a:bodyPr/>
        <a:lstStyle/>
        <a:p>
          <a:endParaRPr lang="en-US" b="1"/>
        </a:p>
      </dgm:t>
    </dgm:pt>
    <dgm:pt modelId="{85B1800C-34D8-4DA5-BEFD-CE5E13B353F6}">
      <dgm:prSet phldrT="[Text]"/>
      <dgm:spPr>
        <a:solidFill>
          <a:srgbClr val="A807E9">
            <a:alpha val="90000"/>
          </a:srgbClr>
        </a:solidFill>
      </dgm:spPr>
      <dgm:t>
        <a:bodyPr/>
        <a:lstStyle/>
        <a:p>
          <a:r>
            <a:rPr lang="en-US" b="1">
              <a:solidFill>
                <a:schemeClr val="bg1"/>
              </a:solidFill>
            </a:rPr>
            <a:t>SATLASANA</a:t>
          </a:r>
        </a:p>
      </dgm:t>
    </dgm:pt>
    <dgm:pt modelId="{9598CD92-0D23-443B-87C8-B56CFEF5D853}" type="parTrans" cxnId="{CC49191D-5E75-494C-8386-CFF34A2FCAE4}">
      <dgm:prSet/>
      <dgm:spPr/>
      <dgm:t>
        <a:bodyPr/>
        <a:lstStyle/>
        <a:p>
          <a:endParaRPr lang="en-US" b="1"/>
        </a:p>
      </dgm:t>
    </dgm:pt>
    <dgm:pt modelId="{4E96CCE3-F454-4E29-A0CF-A30888ADBD6B}" type="sibTrans" cxnId="{CC49191D-5E75-494C-8386-CFF34A2FCAE4}">
      <dgm:prSet/>
      <dgm:spPr/>
      <dgm:t>
        <a:bodyPr/>
        <a:lstStyle/>
        <a:p>
          <a:endParaRPr lang="en-US" b="1"/>
        </a:p>
      </dgm:t>
    </dgm:pt>
    <dgm:pt modelId="{12DE0EF1-DD37-4E3E-9814-EA7A924C8150}">
      <dgm:prSet phldrT="[Text]"/>
      <dgm:spPr>
        <a:solidFill>
          <a:srgbClr val="4F81BD">
            <a:alpha val="90000"/>
          </a:srgbClr>
        </a:solidFill>
      </dgm:spPr>
      <dgm:t>
        <a:bodyPr/>
        <a:lstStyle/>
        <a:p>
          <a:r>
            <a:rPr lang="en-US" b="1">
              <a:solidFill>
                <a:schemeClr val="bg1"/>
              </a:solidFill>
            </a:rPr>
            <a:t>BHRAMPURI</a:t>
          </a:r>
        </a:p>
      </dgm:t>
    </dgm:pt>
    <dgm:pt modelId="{C0BFB49B-D388-4127-B56F-7548812C1567}" type="parTrans" cxnId="{B557930A-DA6A-4767-88F4-4DD97B9DD8F3}">
      <dgm:prSet/>
      <dgm:spPr/>
      <dgm:t>
        <a:bodyPr/>
        <a:lstStyle/>
        <a:p>
          <a:endParaRPr lang="en-US" b="1"/>
        </a:p>
      </dgm:t>
    </dgm:pt>
    <dgm:pt modelId="{9F1B843E-A2D1-4C73-9B79-53E6C87F29A0}" type="sibTrans" cxnId="{B557930A-DA6A-4767-88F4-4DD97B9DD8F3}">
      <dgm:prSet/>
      <dgm:spPr/>
      <dgm:t>
        <a:bodyPr/>
        <a:lstStyle/>
        <a:p>
          <a:endParaRPr lang="en-US" b="1"/>
        </a:p>
      </dgm:t>
    </dgm:pt>
    <dgm:pt modelId="{B0892ADD-6379-4542-9C2D-C21A7C9C6B8D}">
      <dgm:prSet phldrT="[Text]"/>
      <dgm:spPr>
        <a:solidFill>
          <a:srgbClr val="9CBA06">
            <a:alpha val="90000"/>
          </a:srgbClr>
        </a:solidFill>
      </dgm:spPr>
      <dgm:t>
        <a:bodyPr/>
        <a:lstStyle/>
        <a:p>
          <a:r>
            <a:rPr lang="en-US" b="1">
              <a:solidFill>
                <a:sysClr val="windowText" lastClr="000000"/>
              </a:solidFill>
            </a:rPr>
            <a:t>DHANAL</a:t>
          </a:r>
        </a:p>
      </dgm:t>
    </dgm:pt>
    <dgm:pt modelId="{FD435869-044E-43BA-AFCF-B5FEE8067D33}" type="parTrans" cxnId="{EC402CF2-4A88-44B2-9963-A2778F632300}">
      <dgm:prSet/>
      <dgm:spPr/>
      <dgm:t>
        <a:bodyPr/>
        <a:lstStyle/>
        <a:p>
          <a:endParaRPr lang="en-US" b="1"/>
        </a:p>
      </dgm:t>
    </dgm:pt>
    <dgm:pt modelId="{B6637940-0370-40C7-8DE3-578FBAF3E3C8}" type="sibTrans" cxnId="{EC402CF2-4A88-44B2-9963-A2778F632300}">
      <dgm:prSet/>
      <dgm:spPr/>
      <dgm:t>
        <a:bodyPr/>
        <a:lstStyle/>
        <a:p>
          <a:endParaRPr lang="en-US" b="1"/>
        </a:p>
      </dgm:t>
    </dgm:pt>
    <dgm:pt modelId="{10A3C902-DBFF-40F5-9C74-07E682121004}">
      <dgm:prSet phldrT="[Text]"/>
      <dgm:spPr>
        <a:solidFill>
          <a:srgbClr val="07CCDB">
            <a:alpha val="90000"/>
          </a:srgbClr>
        </a:solidFill>
      </dgm:spPr>
      <dgm:t>
        <a:bodyPr/>
        <a:lstStyle/>
        <a:p>
          <a:r>
            <a:rPr lang="en-US" b="1"/>
            <a:t>NAVI HADOL</a:t>
          </a:r>
        </a:p>
      </dgm:t>
    </dgm:pt>
    <dgm:pt modelId="{3FAAC55B-3FE4-4699-B34C-5FB2A7CCBB85}" type="parTrans" cxnId="{C1D0E2C1-9124-408F-A400-D5EEDACDE2AB}">
      <dgm:prSet/>
      <dgm:spPr/>
      <dgm:t>
        <a:bodyPr/>
        <a:lstStyle/>
        <a:p>
          <a:endParaRPr lang="en-US" b="1"/>
        </a:p>
      </dgm:t>
    </dgm:pt>
    <dgm:pt modelId="{58D70F25-2875-4081-8AC3-EFC989357FCB}" type="sibTrans" cxnId="{C1D0E2C1-9124-408F-A400-D5EEDACDE2AB}">
      <dgm:prSet/>
      <dgm:spPr/>
      <dgm:t>
        <a:bodyPr/>
        <a:lstStyle/>
        <a:p>
          <a:endParaRPr lang="en-US" b="1"/>
        </a:p>
      </dgm:t>
    </dgm:pt>
    <dgm:pt modelId="{A9A48E0D-58BD-40F5-8D35-39B8D3CD482F}">
      <dgm:prSet phldrT="[Text]"/>
      <dgm:spPr>
        <a:solidFill>
          <a:srgbClr val="C0504D">
            <a:alpha val="90000"/>
          </a:srgbClr>
        </a:solidFill>
      </dgm:spPr>
      <dgm:t>
        <a:bodyPr/>
        <a:lstStyle/>
        <a:p>
          <a:r>
            <a:rPr lang="en-US" b="1">
              <a:solidFill>
                <a:schemeClr val="bg1"/>
              </a:solidFill>
            </a:rPr>
            <a:t>RAMPUR</a:t>
          </a:r>
        </a:p>
      </dgm:t>
    </dgm:pt>
    <dgm:pt modelId="{684CB985-B656-40D8-9BB0-459007750BEE}" type="parTrans" cxnId="{89B33B88-C32B-46A8-8362-6C1BC527121E}">
      <dgm:prSet/>
      <dgm:spPr/>
      <dgm:t>
        <a:bodyPr/>
        <a:lstStyle/>
        <a:p>
          <a:endParaRPr lang="en-US" b="1"/>
        </a:p>
      </dgm:t>
    </dgm:pt>
    <dgm:pt modelId="{BC5964A5-7C91-4FD7-A91C-457CEA4E982E}" type="sibTrans" cxnId="{89B33B88-C32B-46A8-8362-6C1BC527121E}">
      <dgm:prSet/>
      <dgm:spPr/>
      <dgm:t>
        <a:bodyPr/>
        <a:lstStyle/>
        <a:p>
          <a:endParaRPr lang="en-US" b="1"/>
        </a:p>
      </dgm:t>
    </dgm:pt>
    <dgm:pt modelId="{537FF169-83B0-49C6-8D88-F9EBB74C0B38}">
      <dgm:prSet phldrT="[Text]"/>
      <dgm:spPr>
        <a:solidFill>
          <a:srgbClr val="F79646">
            <a:alpha val="90000"/>
          </a:srgbClr>
        </a:solidFill>
      </dgm:spPr>
      <dgm:t>
        <a:bodyPr/>
        <a:lstStyle/>
        <a:p>
          <a:r>
            <a:rPr lang="en-US" b="1"/>
            <a:t>BHALUSANA</a:t>
          </a:r>
        </a:p>
      </dgm:t>
    </dgm:pt>
    <dgm:pt modelId="{B35B9D04-F780-459E-9B51-0D1BD0EFE0EC}" type="parTrans" cxnId="{0CDC642C-BB15-4D97-856E-1EE450FE3B94}">
      <dgm:prSet/>
      <dgm:spPr/>
      <dgm:t>
        <a:bodyPr/>
        <a:lstStyle/>
        <a:p>
          <a:endParaRPr lang="en-US" b="1"/>
        </a:p>
      </dgm:t>
    </dgm:pt>
    <dgm:pt modelId="{9C39411F-9477-45C9-A205-3A17F553BD5F}" type="sibTrans" cxnId="{0CDC642C-BB15-4D97-856E-1EE450FE3B94}">
      <dgm:prSet/>
      <dgm:spPr/>
      <dgm:t>
        <a:bodyPr/>
        <a:lstStyle/>
        <a:p>
          <a:endParaRPr lang="en-US" b="1"/>
        </a:p>
      </dgm:t>
    </dgm:pt>
    <dgm:pt modelId="{963573CD-927B-4648-B1C7-45FA50D4184A}">
      <dgm:prSet phldrT="[Text]"/>
      <dgm:spPr>
        <a:solidFill>
          <a:srgbClr val="6AA24E">
            <a:alpha val="90000"/>
          </a:srgbClr>
        </a:solidFill>
      </dgm:spPr>
      <dgm:t>
        <a:bodyPr/>
        <a:lstStyle/>
        <a:p>
          <a:r>
            <a:rPr lang="en-US" b="1">
              <a:solidFill>
                <a:sysClr val="windowText" lastClr="000000"/>
              </a:solidFill>
            </a:rPr>
            <a:t>MAHOR</a:t>
          </a:r>
        </a:p>
      </dgm:t>
    </dgm:pt>
    <dgm:pt modelId="{35BADBE3-8C7E-4F5C-AF7C-10BEE17816EF}" type="parTrans" cxnId="{D4A4C33A-B66B-47ED-ADC9-EB087F7DE858}">
      <dgm:prSet/>
      <dgm:spPr/>
      <dgm:t>
        <a:bodyPr/>
        <a:lstStyle/>
        <a:p>
          <a:endParaRPr lang="en-US" b="1"/>
        </a:p>
      </dgm:t>
    </dgm:pt>
    <dgm:pt modelId="{35F0FAD4-F773-4E37-8981-9C54B915505E}" type="sibTrans" cxnId="{D4A4C33A-B66B-47ED-ADC9-EB087F7DE858}">
      <dgm:prSet/>
      <dgm:spPr/>
      <dgm:t>
        <a:bodyPr/>
        <a:lstStyle/>
        <a:p>
          <a:endParaRPr lang="en-US" b="1"/>
        </a:p>
      </dgm:t>
    </dgm:pt>
    <dgm:pt modelId="{BD9A3E9E-4F5F-45AD-9791-0CF20A224EEE}">
      <dgm:prSet phldrT="[Text]"/>
      <dgm:spPr>
        <a:solidFill>
          <a:srgbClr val="4F81BD">
            <a:alpha val="90000"/>
          </a:srgbClr>
        </a:solidFill>
      </dgm:spPr>
      <dgm:t>
        <a:bodyPr/>
        <a:lstStyle/>
        <a:p>
          <a:r>
            <a:rPr lang="en-US" b="1">
              <a:solidFill>
                <a:schemeClr val="bg1"/>
              </a:solidFill>
            </a:rPr>
            <a:t>CHANDAP</a:t>
          </a:r>
        </a:p>
      </dgm:t>
    </dgm:pt>
    <dgm:pt modelId="{BD48B873-496D-43EF-B1A0-BD9AAF8CF9B7}" type="parTrans" cxnId="{74D4F9ED-2F66-4149-A619-B35CA94104AE}">
      <dgm:prSet/>
      <dgm:spPr/>
      <dgm:t>
        <a:bodyPr/>
        <a:lstStyle/>
        <a:p>
          <a:endParaRPr lang="en-US" b="1"/>
        </a:p>
      </dgm:t>
    </dgm:pt>
    <dgm:pt modelId="{93AAA0AC-2959-415F-AC5C-49C939987754}" type="sibTrans" cxnId="{74D4F9ED-2F66-4149-A619-B35CA94104AE}">
      <dgm:prSet/>
      <dgm:spPr/>
      <dgm:t>
        <a:bodyPr/>
        <a:lstStyle/>
        <a:p>
          <a:endParaRPr lang="en-US" b="1"/>
        </a:p>
      </dgm:t>
    </dgm:pt>
    <dgm:pt modelId="{D10142AD-860E-44B8-B924-D7B9F5421392}">
      <dgm:prSet phldrT="[Text]"/>
      <dgm:spPr>
        <a:solidFill>
          <a:srgbClr val="F8A6FC">
            <a:alpha val="90000"/>
          </a:srgbClr>
        </a:solidFill>
      </dgm:spPr>
      <dgm:t>
        <a:bodyPr/>
        <a:lstStyle/>
        <a:p>
          <a:r>
            <a:rPr lang="en-US" b="1"/>
            <a:t>DOBHADA</a:t>
          </a:r>
        </a:p>
      </dgm:t>
    </dgm:pt>
    <dgm:pt modelId="{97476937-659E-4A44-9002-B0D6280A6E88}" type="parTrans" cxnId="{D82DFB88-A662-4FFB-829B-361F843925A6}">
      <dgm:prSet/>
      <dgm:spPr/>
      <dgm:t>
        <a:bodyPr/>
        <a:lstStyle/>
        <a:p>
          <a:endParaRPr lang="en-US" b="1"/>
        </a:p>
      </dgm:t>
    </dgm:pt>
    <dgm:pt modelId="{84D2271E-F252-4293-8A19-47C3915D8369}" type="sibTrans" cxnId="{D82DFB88-A662-4FFB-829B-361F843925A6}">
      <dgm:prSet/>
      <dgm:spPr/>
      <dgm:t>
        <a:bodyPr/>
        <a:lstStyle/>
        <a:p>
          <a:endParaRPr lang="en-US" b="1"/>
        </a:p>
      </dgm:t>
    </dgm:pt>
    <dgm:pt modelId="{386A6970-6902-490E-BBCA-2940A9D459D3}" type="pres">
      <dgm:prSet presAssocID="{5041550D-F34E-4128-BBA9-4C9803F0C1BE}" presName="diagram" presStyleCnt="0">
        <dgm:presLayoutVars>
          <dgm:chPref val="1"/>
          <dgm:dir/>
          <dgm:animOne val="branch"/>
          <dgm:animLvl val="lvl"/>
          <dgm:resizeHandles/>
        </dgm:presLayoutVars>
      </dgm:prSet>
      <dgm:spPr/>
      <dgm:t>
        <a:bodyPr/>
        <a:lstStyle/>
        <a:p>
          <a:endParaRPr lang="en-US"/>
        </a:p>
      </dgm:t>
    </dgm:pt>
    <dgm:pt modelId="{B55AA18F-39B8-4D16-ABF6-1AEA8D406EF1}" type="pres">
      <dgm:prSet presAssocID="{84CD7F9C-4DCB-4BE8-BBC0-FF40ADB0B45F}" presName="root" presStyleCnt="0"/>
      <dgm:spPr/>
      <dgm:t>
        <a:bodyPr/>
        <a:lstStyle/>
        <a:p>
          <a:endParaRPr lang="en-US"/>
        </a:p>
      </dgm:t>
    </dgm:pt>
    <dgm:pt modelId="{26D44495-0D4E-45C7-AF8B-29153415CE9F}" type="pres">
      <dgm:prSet presAssocID="{84CD7F9C-4DCB-4BE8-BBC0-FF40ADB0B45F}" presName="rootComposite" presStyleCnt="0"/>
      <dgm:spPr/>
      <dgm:t>
        <a:bodyPr/>
        <a:lstStyle/>
        <a:p>
          <a:endParaRPr lang="en-US"/>
        </a:p>
      </dgm:t>
    </dgm:pt>
    <dgm:pt modelId="{D9123FB2-119F-444F-96A4-13A62AE18989}" type="pres">
      <dgm:prSet presAssocID="{84CD7F9C-4DCB-4BE8-BBC0-FF40ADB0B45F}" presName="rootText" presStyleLbl="node1" presStyleIdx="0" presStyleCnt="2"/>
      <dgm:spPr/>
      <dgm:t>
        <a:bodyPr/>
        <a:lstStyle/>
        <a:p>
          <a:endParaRPr lang="en-US"/>
        </a:p>
      </dgm:t>
    </dgm:pt>
    <dgm:pt modelId="{CC3A4A8B-FB59-44C4-AE14-A3A09AE3B3FB}" type="pres">
      <dgm:prSet presAssocID="{84CD7F9C-4DCB-4BE8-BBC0-FF40ADB0B45F}" presName="rootConnector" presStyleLbl="node1" presStyleIdx="0" presStyleCnt="2"/>
      <dgm:spPr/>
      <dgm:t>
        <a:bodyPr/>
        <a:lstStyle/>
        <a:p>
          <a:endParaRPr lang="en-US"/>
        </a:p>
      </dgm:t>
    </dgm:pt>
    <dgm:pt modelId="{056B79CD-1022-4FAC-82CF-A56F2FC8EF8B}" type="pres">
      <dgm:prSet presAssocID="{84CD7F9C-4DCB-4BE8-BBC0-FF40ADB0B45F}" presName="childShape" presStyleCnt="0"/>
      <dgm:spPr/>
      <dgm:t>
        <a:bodyPr/>
        <a:lstStyle/>
        <a:p>
          <a:endParaRPr lang="en-US"/>
        </a:p>
      </dgm:t>
    </dgm:pt>
    <dgm:pt modelId="{B0E90D37-C2E7-4D13-B51B-F63FB496CA9E}" type="pres">
      <dgm:prSet presAssocID="{273B72E5-CE85-42D7-A1D2-52EAE94F1305}" presName="Name13" presStyleLbl="parChTrans1D2" presStyleIdx="0" presStyleCnt="11"/>
      <dgm:spPr/>
      <dgm:t>
        <a:bodyPr/>
        <a:lstStyle/>
        <a:p>
          <a:endParaRPr lang="en-US"/>
        </a:p>
      </dgm:t>
    </dgm:pt>
    <dgm:pt modelId="{47455E9B-EBBF-4D9B-9E4E-E76396D0B4E9}" type="pres">
      <dgm:prSet presAssocID="{DCDED5CE-C316-47E6-AD98-3A8EABAA6213}" presName="childText" presStyleLbl="bgAcc1" presStyleIdx="0" presStyleCnt="11" custLinFactY="100000" custLinFactNeighborY="152108">
        <dgm:presLayoutVars>
          <dgm:bulletEnabled val="1"/>
        </dgm:presLayoutVars>
      </dgm:prSet>
      <dgm:spPr/>
      <dgm:t>
        <a:bodyPr/>
        <a:lstStyle/>
        <a:p>
          <a:endParaRPr lang="en-US"/>
        </a:p>
      </dgm:t>
    </dgm:pt>
    <dgm:pt modelId="{31FA87D8-A5F0-485E-ABD8-8D281BF1ED8B}" type="pres">
      <dgm:prSet presAssocID="{0ABC8B43-E21E-4159-B515-02D3CCEC7490}" presName="Name13" presStyleLbl="parChTrans1D2" presStyleIdx="1" presStyleCnt="11"/>
      <dgm:spPr/>
      <dgm:t>
        <a:bodyPr/>
        <a:lstStyle/>
        <a:p>
          <a:endParaRPr lang="en-US"/>
        </a:p>
      </dgm:t>
    </dgm:pt>
    <dgm:pt modelId="{F9BF2BF3-0F54-4458-9D94-217C2182D909}" type="pres">
      <dgm:prSet presAssocID="{DE925B2C-C6F9-4B3A-9133-E57032D1272C}" presName="childText" presStyleLbl="bgAcc1" presStyleIdx="1" presStyleCnt="11" custLinFactY="100000" custLinFactNeighborY="150320">
        <dgm:presLayoutVars>
          <dgm:bulletEnabled val="1"/>
        </dgm:presLayoutVars>
      </dgm:prSet>
      <dgm:spPr/>
      <dgm:t>
        <a:bodyPr/>
        <a:lstStyle/>
        <a:p>
          <a:endParaRPr lang="en-US"/>
        </a:p>
      </dgm:t>
    </dgm:pt>
    <dgm:pt modelId="{442D7562-8F44-4EBB-8F6D-93FDEDE49606}" type="pres">
      <dgm:prSet presAssocID="{C0BFB49B-D388-4127-B56F-7548812C1567}" presName="Name13" presStyleLbl="parChTrans1D2" presStyleIdx="2" presStyleCnt="11"/>
      <dgm:spPr/>
      <dgm:t>
        <a:bodyPr/>
        <a:lstStyle/>
        <a:p>
          <a:endParaRPr lang="en-US"/>
        </a:p>
      </dgm:t>
    </dgm:pt>
    <dgm:pt modelId="{D8CEB78B-45A0-47E8-A9AA-6BBECE372B58}" type="pres">
      <dgm:prSet presAssocID="{12DE0EF1-DD37-4E3E-9814-EA7A924C8150}" presName="childText" presStyleLbl="bgAcc1" presStyleIdx="2" presStyleCnt="11" custLinFactY="-100000" custLinFactNeighborY="-150320">
        <dgm:presLayoutVars>
          <dgm:bulletEnabled val="1"/>
        </dgm:presLayoutVars>
      </dgm:prSet>
      <dgm:spPr/>
      <dgm:t>
        <a:bodyPr/>
        <a:lstStyle/>
        <a:p>
          <a:endParaRPr lang="en-US"/>
        </a:p>
      </dgm:t>
    </dgm:pt>
    <dgm:pt modelId="{185F31CB-208C-4DBD-845F-836268616381}" type="pres">
      <dgm:prSet presAssocID="{FD435869-044E-43BA-AFCF-B5FEE8067D33}" presName="Name13" presStyleLbl="parChTrans1D2" presStyleIdx="3" presStyleCnt="11"/>
      <dgm:spPr/>
      <dgm:t>
        <a:bodyPr/>
        <a:lstStyle/>
        <a:p>
          <a:endParaRPr lang="en-US"/>
        </a:p>
      </dgm:t>
    </dgm:pt>
    <dgm:pt modelId="{82AAB0B1-F880-4191-A4DC-711A5A07D9B5}" type="pres">
      <dgm:prSet presAssocID="{B0892ADD-6379-4542-9C2D-C21A7C9C6B8D}" presName="childText" presStyleLbl="bgAcc1" presStyleIdx="3" presStyleCnt="11" custLinFactY="-100000" custLinFactNeighborY="-152108">
        <dgm:presLayoutVars>
          <dgm:bulletEnabled val="1"/>
        </dgm:presLayoutVars>
      </dgm:prSet>
      <dgm:spPr/>
      <dgm:t>
        <a:bodyPr/>
        <a:lstStyle/>
        <a:p>
          <a:endParaRPr lang="en-US"/>
        </a:p>
      </dgm:t>
    </dgm:pt>
    <dgm:pt modelId="{63ED0038-0005-44FE-B9D6-3709CDDFA12A}" type="pres">
      <dgm:prSet presAssocID="{3FAAC55B-3FE4-4699-B34C-5FB2A7CCBB85}" presName="Name13" presStyleLbl="parChTrans1D2" presStyleIdx="4" presStyleCnt="11"/>
      <dgm:spPr/>
      <dgm:t>
        <a:bodyPr/>
        <a:lstStyle/>
        <a:p>
          <a:endParaRPr lang="en-US"/>
        </a:p>
      </dgm:t>
    </dgm:pt>
    <dgm:pt modelId="{915D90D5-CF23-4C8A-A575-289E9A296878}" type="pres">
      <dgm:prSet presAssocID="{10A3C902-DBFF-40F5-9C74-07E682121004}" presName="childText" presStyleLbl="bgAcc1" presStyleIdx="4" presStyleCnt="11">
        <dgm:presLayoutVars>
          <dgm:bulletEnabled val="1"/>
        </dgm:presLayoutVars>
      </dgm:prSet>
      <dgm:spPr/>
      <dgm:t>
        <a:bodyPr/>
        <a:lstStyle/>
        <a:p>
          <a:endParaRPr lang="en-US"/>
        </a:p>
      </dgm:t>
    </dgm:pt>
    <dgm:pt modelId="{5C1F65B8-5FEE-476D-B486-02632DF410A8}" type="pres">
      <dgm:prSet presAssocID="{684CB985-B656-40D8-9BB0-459007750BEE}" presName="Name13" presStyleLbl="parChTrans1D2" presStyleIdx="5" presStyleCnt="11"/>
      <dgm:spPr/>
      <dgm:t>
        <a:bodyPr/>
        <a:lstStyle/>
        <a:p>
          <a:endParaRPr lang="en-US"/>
        </a:p>
      </dgm:t>
    </dgm:pt>
    <dgm:pt modelId="{7092C834-C589-44C0-8FFF-49A962867A36}" type="pres">
      <dgm:prSet presAssocID="{A9A48E0D-58BD-40F5-8D35-39B8D3CD482F}" presName="childText" presStyleLbl="bgAcc1" presStyleIdx="5" presStyleCnt="11">
        <dgm:presLayoutVars>
          <dgm:bulletEnabled val="1"/>
        </dgm:presLayoutVars>
      </dgm:prSet>
      <dgm:spPr/>
      <dgm:t>
        <a:bodyPr/>
        <a:lstStyle/>
        <a:p>
          <a:endParaRPr lang="en-US"/>
        </a:p>
      </dgm:t>
    </dgm:pt>
    <dgm:pt modelId="{29868D9A-5553-4BD7-B809-EBD30B05C649}" type="pres">
      <dgm:prSet presAssocID="{880EDC63-CDCA-4CA2-A42D-8C49B12A7E78}" presName="root" presStyleCnt="0"/>
      <dgm:spPr/>
      <dgm:t>
        <a:bodyPr/>
        <a:lstStyle/>
        <a:p>
          <a:endParaRPr lang="en-US"/>
        </a:p>
      </dgm:t>
    </dgm:pt>
    <dgm:pt modelId="{8F49D178-BC87-4C4F-A003-811E1CF98F91}" type="pres">
      <dgm:prSet presAssocID="{880EDC63-CDCA-4CA2-A42D-8C49B12A7E78}" presName="rootComposite" presStyleCnt="0"/>
      <dgm:spPr/>
      <dgm:t>
        <a:bodyPr/>
        <a:lstStyle/>
        <a:p>
          <a:endParaRPr lang="en-US"/>
        </a:p>
      </dgm:t>
    </dgm:pt>
    <dgm:pt modelId="{C2732388-2F0E-4E23-B504-48BEB4B80D57}" type="pres">
      <dgm:prSet presAssocID="{880EDC63-CDCA-4CA2-A42D-8C49B12A7E78}" presName="rootText" presStyleLbl="node1" presStyleIdx="1" presStyleCnt="2"/>
      <dgm:spPr/>
      <dgm:t>
        <a:bodyPr/>
        <a:lstStyle/>
        <a:p>
          <a:endParaRPr lang="en-US"/>
        </a:p>
      </dgm:t>
    </dgm:pt>
    <dgm:pt modelId="{383B2FC9-729F-4796-90ED-80F0229DAB4E}" type="pres">
      <dgm:prSet presAssocID="{880EDC63-CDCA-4CA2-A42D-8C49B12A7E78}" presName="rootConnector" presStyleLbl="node1" presStyleIdx="1" presStyleCnt="2"/>
      <dgm:spPr/>
      <dgm:t>
        <a:bodyPr/>
        <a:lstStyle/>
        <a:p>
          <a:endParaRPr lang="en-US"/>
        </a:p>
      </dgm:t>
    </dgm:pt>
    <dgm:pt modelId="{453705FB-6885-44E7-92C3-8615593A2643}" type="pres">
      <dgm:prSet presAssocID="{880EDC63-CDCA-4CA2-A42D-8C49B12A7E78}" presName="childShape" presStyleCnt="0"/>
      <dgm:spPr/>
      <dgm:t>
        <a:bodyPr/>
        <a:lstStyle/>
        <a:p>
          <a:endParaRPr lang="en-US"/>
        </a:p>
      </dgm:t>
    </dgm:pt>
    <dgm:pt modelId="{AF7975DA-F3E3-4E17-B860-654054FDC496}" type="pres">
      <dgm:prSet presAssocID="{9598CD92-0D23-443B-87C8-B56CFEF5D853}" presName="Name13" presStyleLbl="parChTrans1D2" presStyleIdx="6" presStyleCnt="11"/>
      <dgm:spPr/>
      <dgm:t>
        <a:bodyPr/>
        <a:lstStyle/>
        <a:p>
          <a:endParaRPr lang="en-US"/>
        </a:p>
      </dgm:t>
    </dgm:pt>
    <dgm:pt modelId="{6AD83650-80C6-4BD0-B1F2-891BA75924E3}" type="pres">
      <dgm:prSet presAssocID="{85B1800C-34D8-4DA5-BEFD-CE5E13B353F6}" presName="childText" presStyleLbl="bgAcc1" presStyleIdx="6" presStyleCnt="11" custLinFactY="200000" custLinFactNeighborY="298852">
        <dgm:presLayoutVars>
          <dgm:bulletEnabled val="1"/>
        </dgm:presLayoutVars>
      </dgm:prSet>
      <dgm:spPr/>
      <dgm:t>
        <a:bodyPr/>
        <a:lstStyle/>
        <a:p>
          <a:endParaRPr lang="en-US"/>
        </a:p>
      </dgm:t>
    </dgm:pt>
    <dgm:pt modelId="{C1AC1A4C-1688-4645-B8A6-F14BB2A93504}" type="pres">
      <dgm:prSet presAssocID="{B35B9D04-F780-459E-9B51-0D1BD0EFE0EC}" presName="Name13" presStyleLbl="parChTrans1D2" presStyleIdx="7" presStyleCnt="11"/>
      <dgm:spPr/>
      <dgm:t>
        <a:bodyPr/>
        <a:lstStyle/>
        <a:p>
          <a:endParaRPr lang="en-US"/>
        </a:p>
      </dgm:t>
    </dgm:pt>
    <dgm:pt modelId="{51B1C4DC-8D34-474F-BA0C-8FBEED9F6F65}" type="pres">
      <dgm:prSet presAssocID="{537FF169-83B0-49C6-8D88-F9EBB74C0B38}" presName="childText" presStyleLbl="bgAcc1" presStyleIdx="7" presStyleCnt="11" custLinFactY="-25160" custLinFactNeighborX="117" custLinFactNeighborY="-100000">
        <dgm:presLayoutVars>
          <dgm:bulletEnabled val="1"/>
        </dgm:presLayoutVars>
      </dgm:prSet>
      <dgm:spPr/>
      <dgm:t>
        <a:bodyPr/>
        <a:lstStyle/>
        <a:p>
          <a:endParaRPr lang="en-US"/>
        </a:p>
      </dgm:t>
    </dgm:pt>
    <dgm:pt modelId="{FE2DB703-2B76-40FF-990E-5E4B27CD5169}" type="pres">
      <dgm:prSet presAssocID="{35BADBE3-8C7E-4F5C-AF7C-10BEE17816EF}" presName="Name13" presStyleLbl="parChTrans1D2" presStyleIdx="8" presStyleCnt="11"/>
      <dgm:spPr/>
      <dgm:t>
        <a:bodyPr/>
        <a:lstStyle/>
        <a:p>
          <a:endParaRPr lang="en-US"/>
        </a:p>
      </dgm:t>
    </dgm:pt>
    <dgm:pt modelId="{C695508E-24D9-40E5-988B-341AF12EF6B1}" type="pres">
      <dgm:prSet presAssocID="{963573CD-927B-4648-B1C7-45FA50D4184A}" presName="childText" presStyleLbl="bgAcc1" presStyleIdx="8" presStyleCnt="11" custLinFactY="25160" custLinFactNeighborY="100000">
        <dgm:presLayoutVars>
          <dgm:bulletEnabled val="1"/>
        </dgm:presLayoutVars>
      </dgm:prSet>
      <dgm:spPr/>
      <dgm:t>
        <a:bodyPr/>
        <a:lstStyle/>
        <a:p>
          <a:endParaRPr lang="en-US"/>
        </a:p>
      </dgm:t>
    </dgm:pt>
    <dgm:pt modelId="{BB7E31B6-B8A3-4D73-B4DF-62526D5DD18F}" type="pres">
      <dgm:prSet presAssocID="{BD48B873-496D-43EF-B1A0-BD9AAF8CF9B7}" presName="Name13" presStyleLbl="parChTrans1D2" presStyleIdx="9" presStyleCnt="11"/>
      <dgm:spPr/>
      <dgm:t>
        <a:bodyPr/>
        <a:lstStyle/>
        <a:p>
          <a:endParaRPr lang="en-US"/>
        </a:p>
      </dgm:t>
    </dgm:pt>
    <dgm:pt modelId="{94C0A785-D28D-4405-8D87-6B626CDA6B87}" type="pres">
      <dgm:prSet presAssocID="{BD9A3E9E-4F5F-45AD-9791-0CF20A224EEE}" presName="childText" presStyleLbl="bgAcc1" presStyleIdx="9" presStyleCnt="11" custLinFactY="-100000" custLinFactNeighborY="-152108">
        <dgm:presLayoutVars>
          <dgm:bulletEnabled val="1"/>
        </dgm:presLayoutVars>
      </dgm:prSet>
      <dgm:spPr/>
      <dgm:t>
        <a:bodyPr/>
        <a:lstStyle/>
        <a:p>
          <a:endParaRPr lang="en-US"/>
        </a:p>
      </dgm:t>
    </dgm:pt>
    <dgm:pt modelId="{73DCC62E-5703-4168-B54D-3E4846C21C74}" type="pres">
      <dgm:prSet presAssocID="{97476937-659E-4A44-9002-B0D6280A6E88}" presName="Name13" presStyleLbl="parChTrans1D2" presStyleIdx="10" presStyleCnt="11"/>
      <dgm:spPr/>
      <dgm:t>
        <a:bodyPr/>
        <a:lstStyle/>
        <a:p>
          <a:endParaRPr lang="en-US"/>
        </a:p>
      </dgm:t>
    </dgm:pt>
    <dgm:pt modelId="{CB00DBB2-A381-42E8-B61D-CFFEB2178235}" type="pres">
      <dgm:prSet presAssocID="{D10142AD-860E-44B8-B924-D7B9F5421392}" presName="childText" presStyleLbl="bgAcc1" presStyleIdx="10" presStyleCnt="11" custLinFactY="-100000" custLinFactNeighborY="-148532">
        <dgm:presLayoutVars>
          <dgm:bulletEnabled val="1"/>
        </dgm:presLayoutVars>
      </dgm:prSet>
      <dgm:spPr/>
      <dgm:t>
        <a:bodyPr/>
        <a:lstStyle/>
        <a:p>
          <a:endParaRPr lang="en-US"/>
        </a:p>
      </dgm:t>
    </dgm:pt>
  </dgm:ptLst>
  <dgm:cxnLst>
    <dgm:cxn modelId="{CFAEAC11-D28A-428D-8F1C-AA868241981F}" type="presOf" srcId="{273B72E5-CE85-42D7-A1D2-52EAE94F1305}" destId="{B0E90D37-C2E7-4D13-B51B-F63FB496CA9E}" srcOrd="0" destOrd="0" presId="urn:microsoft.com/office/officeart/2005/8/layout/hierarchy3"/>
    <dgm:cxn modelId="{C1D0E2C1-9124-408F-A400-D5EEDACDE2AB}" srcId="{84CD7F9C-4DCB-4BE8-BBC0-FF40ADB0B45F}" destId="{10A3C902-DBFF-40F5-9C74-07E682121004}" srcOrd="4" destOrd="0" parTransId="{3FAAC55B-3FE4-4699-B34C-5FB2A7CCBB85}" sibTransId="{58D70F25-2875-4081-8AC3-EFC989357FCB}"/>
    <dgm:cxn modelId="{1AC8F8A8-EDB8-45E9-8894-F040F47E659D}" type="presOf" srcId="{12DE0EF1-DD37-4E3E-9814-EA7A924C8150}" destId="{D8CEB78B-45A0-47E8-A9AA-6BBECE372B58}" srcOrd="0" destOrd="0" presId="urn:microsoft.com/office/officeart/2005/8/layout/hierarchy3"/>
    <dgm:cxn modelId="{74D4F9ED-2F66-4149-A619-B35CA94104AE}" srcId="{880EDC63-CDCA-4CA2-A42D-8C49B12A7E78}" destId="{BD9A3E9E-4F5F-45AD-9791-0CF20A224EEE}" srcOrd="3" destOrd="0" parTransId="{BD48B873-496D-43EF-B1A0-BD9AAF8CF9B7}" sibTransId="{93AAA0AC-2959-415F-AC5C-49C939987754}"/>
    <dgm:cxn modelId="{D22C6CB8-5B06-47F5-82C8-9F8E146AE00E}" type="presOf" srcId="{85B1800C-34D8-4DA5-BEFD-CE5E13B353F6}" destId="{6AD83650-80C6-4BD0-B1F2-891BA75924E3}" srcOrd="0" destOrd="0" presId="urn:microsoft.com/office/officeart/2005/8/layout/hierarchy3"/>
    <dgm:cxn modelId="{4D24D064-6F1B-4635-9DCE-945B710528EF}" type="presOf" srcId="{D10142AD-860E-44B8-B924-D7B9F5421392}" destId="{CB00DBB2-A381-42E8-B61D-CFFEB2178235}" srcOrd="0" destOrd="0" presId="urn:microsoft.com/office/officeart/2005/8/layout/hierarchy3"/>
    <dgm:cxn modelId="{7290DC2A-D6BC-4400-B22C-68EE3716F029}" type="presOf" srcId="{880EDC63-CDCA-4CA2-A42D-8C49B12A7E78}" destId="{C2732388-2F0E-4E23-B504-48BEB4B80D57}" srcOrd="0" destOrd="0" presId="urn:microsoft.com/office/officeart/2005/8/layout/hierarchy3"/>
    <dgm:cxn modelId="{69EE0EE8-3BE3-41B8-A8C0-BF8DF5644F3F}" type="presOf" srcId="{BD9A3E9E-4F5F-45AD-9791-0CF20A224EEE}" destId="{94C0A785-D28D-4405-8D87-6B626CDA6B87}" srcOrd="0" destOrd="0" presId="urn:microsoft.com/office/officeart/2005/8/layout/hierarchy3"/>
    <dgm:cxn modelId="{EC402CF2-4A88-44B2-9963-A2778F632300}" srcId="{84CD7F9C-4DCB-4BE8-BBC0-FF40ADB0B45F}" destId="{B0892ADD-6379-4542-9C2D-C21A7C9C6B8D}" srcOrd="3" destOrd="0" parTransId="{FD435869-044E-43BA-AFCF-B5FEE8067D33}" sibTransId="{B6637940-0370-40C7-8DE3-578FBAF3E3C8}"/>
    <dgm:cxn modelId="{D89A6531-C2F3-4A6E-8812-77C1D2CCFEF1}" type="presOf" srcId="{880EDC63-CDCA-4CA2-A42D-8C49B12A7E78}" destId="{383B2FC9-729F-4796-90ED-80F0229DAB4E}" srcOrd="1" destOrd="0" presId="urn:microsoft.com/office/officeart/2005/8/layout/hierarchy3"/>
    <dgm:cxn modelId="{A56DAC5A-DD14-47E6-98D3-CC2EC0AD73EB}" type="presOf" srcId="{BD48B873-496D-43EF-B1A0-BD9AAF8CF9B7}" destId="{BB7E31B6-B8A3-4D73-B4DF-62526D5DD18F}" srcOrd="0" destOrd="0" presId="urn:microsoft.com/office/officeart/2005/8/layout/hierarchy3"/>
    <dgm:cxn modelId="{3077177B-60AA-4EED-B230-7B9867FFEC2A}" srcId="{5041550D-F34E-4128-BBA9-4C9803F0C1BE}" destId="{84CD7F9C-4DCB-4BE8-BBC0-FF40ADB0B45F}" srcOrd="0" destOrd="0" parTransId="{519DDA3E-684C-40A3-9DD3-F8AFA0DF6E16}" sibTransId="{1A62BE81-D9F2-415D-8822-D3BE3416292E}"/>
    <dgm:cxn modelId="{C5EBB1E1-969B-4815-BD7D-0EB5638CBC18}" type="presOf" srcId="{97476937-659E-4A44-9002-B0D6280A6E88}" destId="{73DCC62E-5703-4168-B54D-3E4846C21C74}" srcOrd="0" destOrd="0" presId="urn:microsoft.com/office/officeart/2005/8/layout/hierarchy3"/>
    <dgm:cxn modelId="{EC819409-D73E-4A2F-A693-7D2223296ECA}" type="presOf" srcId="{B0892ADD-6379-4542-9C2D-C21A7C9C6B8D}" destId="{82AAB0B1-F880-4191-A4DC-711A5A07D9B5}" srcOrd="0" destOrd="0" presId="urn:microsoft.com/office/officeart/2005/8/layout/hierarchy3"/>
    <dgm:cxn modelId="{A505625E-1FCE-4574-B6EB-851B165CFE77}" type="presOf" srcId="{35BADBE3-8C7E-4F5C-AF7C-10BEE17816EF}" destId="{FE2DB703-2B76-40FF-990E-5E4B27CD5169}" srcOrd="0" destOrd="0" presId="urn:microsoft.com/office/officeart/2005/8/layout/hierarchy3"/>
    <dgm:cxn modelId="{0EB5F0A0-AEB0-4A69-A44F-EC18860E8B01}" type="presOf" srcId="{3FAAC55B-3FE4-4699-B34C-5FB2A7CCBB85}" destId="{63ED0038-0005-44FE-B9D6-3709CDDFA12A}" srcOrd="0" destOrd="0" presId="urn:microsoft.com/office/officeart/2005/8/layout/hierarchy3"/>
    <dgm:cxn modelId="{6F7079AC-FDCA-454C-9B3E-74D18313DB32}" srcId="{84CD7F9C-4DCB-4BE8-BBC0-FF40ADB0B45F}" destId="{DE925B2C-C6F9-4B3A-9133-E57032D1272C}" srcOrd="1" destOrd="0" parTransId="{0ABC8B43-E21E-4159-B515-02D3CCEC7490}" sibTransId="{6084208E-58D9-419D-B211-1AD3768F0DF9}"/>
    <dgm:cxn modelId="{B878ECE6-76AC-4573-9701-58020F9ECD2A}" srcId="{5041550D-F34E-4128-BBA9-4C9803F0C1BE}" destId="{880EDC63-CDCA-4CA2-A42D-8C49B12A7E78}" srcOrd="1" destOrd="0" parTransId="{ACE5F322-283D-4A1F-BB56-57F3D025686C}" sibTransId="{6A242CE0-CCAB-46FF-B3C2-752BA367DCDC}"/>
    <dgm:cxn modelId="{0E8DBEE6-7985-4694-8A34-D01986385E15}" type="presOf" srcId="{963573CD-927B-4648-B1C7-45FA50D4184A}" destId="{C695508E-24D9-40E5-988B-341AF12EF6B1}" srcOrd="0" destOrd="0" presId="urn:microsoft.com/office/officeart/2005/8/layout/hierarchy3"/>
    <dgm:cxn modelId="{38142F84-3082-42F7-B61D-2498EFC05614}" type="presOf" srcId="{84CD7F9C-4DCB-4BE8-BBC0-FF40ADB0B45F}" destId="{D9123FB2-119F-444F-96A4-13A62AE18989}" srcOrd="0" destOrd="0" presId="urn:microsoft.com/office/officeart/2005/8/layout/hierarchy3"/>
    <dgm:cxn modelId="{D82DFB88-A662-4FFB-829B-361F843925A6}" srcId="{880EDC63-CDCA-4CA2-A42D-8C49B12A7E78}" destId="{D10142AD-860E-44B8-B924-D7B9F5421392}" srcOrd="4" destOrd="0" parTransId="{97476937-659E-4A44-9002-B0D6280A6E88}" sibTransId="{84D2271E-F252-4293-8A19-47C3915D8369}"/>
    <dgm:cxn modelId="{65648836-18C0-4E2E-9844-4F223E4C09CB}" type="presOf" srcId="{C0BFB49B-D388-4127-B56F-7548812C1567}" destId="{442D7562-8F44-4EBB-8F6D-93FDEDE49606}" srcOrd="0" destOrd="0" presId="urn:microsoft.com/office/officeart/2005/8/layout/hierarchy3"/>
    <dgm:cxn modelId="{B3EAFCB5-6A59-4E42-B9A6-E0F203EC5AB7}" type="presOf" srcId="{DE925B2C-C6F9-4B3A-9133-E57032D1272C}" destId="{F9BF2BF3-0F54-4458-9D94-217C2182D909}" srcOrd="0" destOrd="0" presId="urn:microsoft.com/office/officeart/2005/8/layout/hierarchy3"/>
    <dgm:cxn modelId="{D4A4C33A-B66B-47ED-ADC9-EB087F7DE858}" srcId="{880EDC63-CDCA-4CA2-A42D-8C49B12A7E78}" destId="{963573CD-927B-4648-B1C7-45FA50D4184A}" srcOrd="2" destOrd="0" parTransId="{35BADBE3-8C7E-4F5C-AF7C-10BEE17816EF}" sibTransId="{35F0FAD4-F773-4E37-8981-9C54B915505E}"/>
    <dgm:cxn modelId="{C93871A1-A815-4701-A3B8-7E410925D5C1}" type="presOf" srcId="{9598CD92-0D23-443B-87C8-B56CFEF5D853}" destId="{AF7975DA-F3E3-4E17-B860-654054FDC496}" srcOrd="0" destOrd="0" presId="urn:microsoft.com/office/officeart/2005/8/layout/hierarchy3"/>
    <dgm:cxn modelId="{6F0A217A-FD60-4F66-A074-105901F5BC4F}" type="presOf" srcId="{5041550D-F34E-4128-BBA9-4C9803F0C1BE}" destId="{386A6970-6902-490E-BBCA-2940A9D459D3}" srcOrd="0" destOrd="0" presId="urn:microsoft.com/office/officeart/2005/8/layout/hierarchy3"/>
    <dgm:cxn modelId="{E3BF5175-7F07-4641-8F4B-C9F6DFF877F0}" type="presOf" srcId="{B35B9D04-F780-459E-9B51-0D1BD0EFE0EC}" destId="{C1AC1A4C-1688-4645-B8A6-F14BB2A93504}" srcOrd="0" destOrd="0" presId="urn:microsoft.com/office/officeart/2005/8/layout/hierarchy3"/>
    <dgm:cxn modelId="{89B33B88-C32B-46A8-8362-6C1BC527121E}" srcId="{84CD7F9C-4DCB-4BE8-BBC0-FF40ADB0B45F}" destId="{A9A48E0D-58BD-40F5-8D35-39B8D3CD482F}" srcOrd="5" destOrd="0" parTransId="{684CB985-B656-40D8-9BB0-459007750BEE}" sibTransId="{BC5964A5-7C91-4FD7-A91C-457CEA4E982E}"/>
    <dgm:cxn modelId="{6DEB7773-070D-499C-A2AF-5106D18C012C}" type="presOf" srcId="{684CB985-B656-40D8-9BB0-459007750BEE}" destId="{5C1F65B8-5FEE-476D-B486-02632DF410A8}" srcOrd="0" destOrd="0" presId="urn:microsoft.com/office/officeart/2005/8/layout/hierarchy3"/>
    <dgm:cxn modelId="{68531B16-3E37-4309-8C51-647FE6D138BA}" type="presOf" srcId="{FD435869-044E-43BA-AFCF-B5FEE8067D33}" destId="{185F31CB-208C-4DBD-845F-836268616381}" srcOrd="0" destOrd="0" presId="urn:microsoft.com/office/officeart/2005/8/layout/hierarchy3"/>
    <dgm:cxn modelId="{665B4F45-4D01-401C-B204-2BB530073018}" type="presOf" srcId="{A9A48E0D-58BD-40F5-8D35-39B8D3CD482F}" destId="{7092C834-C589-44C0-8FFF-49A962867A36}" srcOrd="0" destOrd="0" presId="urn:microsoft.com/office/officeart/2005/8/layout/hierarchy3"/>
    <dgm:cxn modelId="{17A6A34D-9217-4604-AB8A-4534456129EC}" srcId="{84CD7F9C-4DCB-4BE8-BBC0-FF40ADB0B45F}" destId="{DCDED5CE-C316-47E6-AD98-3A8EABAA6213}" srcOrd="0" destOrd="0" parTransId="{273B72E5-CE85-42D7-A1D2-52EAE94F1305}" sibTransId="{7F41B452-55CC-4097-90E3-1EF8AF619F3E}"/>
    <dgm:cxn modelId="{433F1584-32BE-4680-B6CE-965A000B4F87}" type="presOf" srcId="{84CD7F9C-4DCB-4BE8-BBC0-FF40ADB0B45F}" destId="{CC3A4A8B-FB59-44C4-AE14-A3A09AE3B3FB}" srcOrd="1" destOrd="0" presId="urn:microsoft.com/office/officeart/2005/8/layout/hierarchy3"/>
    <dgm:cxn modelId="{0CDC642C-BB15-4D97-856E-1EE450FE3B94}" srcId="{880EDC63-CDCA-4CA2-A42D-8C49B12A7E78}" destId="{537FF169-83B0-49C6-8D88-F9EBB74C0B38}" srcOrd="1" destOrd="0" parTransId="{B35B9D04-F780-459E-9B51-0D1BD0EFE0EC}" sibTransId="{9C39411F-9477-45C9-A205-3A17F553BD5F}"/>
    <dgm:cxn modelId="{CC49191D-5E75-494C-8386-CFF34A2FCAE4}" srcId="{880EDC63-CDCA-4CA2-A42D-8C49B12A7E78}" destId="{85B1800C-34D8-4DA5-BEFD-CE5E13B353F6}" srcOrd="0" destOrd="0" parTransId="{9598CD92-0D23-443B-87C8-B56CFEF5D853}" sibTransId="{4E96CCE3-F454-4E29-A0CF-A30888ADBD6B}"/>
    <dgm:cxn modelId="{8706BC57-3FD7-445D-B66C-712DA816C0FB}" type="presOf" srcId="{10A3C902-DBFF-40F5-9C74-07E682121004}" destId="{915D90D5-CF23-4C8A-A575-289E9A296878}" srcOrd="0" destOrd="0" presId="urn:microsoft.com/office/officeart/2005/8/layout/hierarchy3"/>
    <dgm:cxn modelId="{5B1CAE14-B50C-4E09-AD38-CFA8EA747E2C}" type="presOf" srcId="{0ABC8B43-E21E-4159-B515-02D3CCEC7490}" destId="{31FA87D8-A5F0-485E-ABD8-8D281BF1ED8B}" srcOrd="0" destOrd="0" presId="urn:microsoft.com/office/officeart/2005/8/layout/hierarchy3"/>
    <dgm:cxn modelId="{02BEA884-DB24-4AF6-9961-F78BA7E6178C}" type="presOf" srcId="{537FF169-83B0-49C6-8D88-F9EBB74C0B38}" destId="{51B1C4DC-8D34-474F-BA0C-8FBEED9F6F65}" srcOrd="0" destOrd="0" presId="urn:microsoft.com/office/officeart/2005/8/layout/hierarchy3"/>
    <dgm:cxn modelId="{4A99709C-3DA3-47D3-A82A-7515ABD29BF3}" type="presOf" srcId="{DCDED5CE-C316-47E6-AD98-3A8EABAA6213}" destId="{47455E9B-EBBF-4D9B-9E4E-E76396D0B4E9}" srcOrd="0" destOrd="0" presId="urn:microsoft.com/office/officeart/2005/8/layout/hierarchy3"/>
    <dgm:cxn modelId="{B557930A-DA6A-4767-88F4-4DD97B9DD8F3}" srcId="{84CD7F9C-4DCB-4BE8-BBC0-FF40ADB0B45F}" destId="{12DE0EF1-DD37-4E3E-9814-EA7A924C8150}" srcOrd="2" destOrd="0" parTransId="{C0BFB49B-D388-4127-B56F-7548812C1567}" sibTransId="{9F1B843E-A2D1-4C73-9B79-53E6C87F29A0}"/>
    <dgm:cxn modelId="{A52E75B8-D12A-4C9A-97BA-F1871293932E}" type="presParOf" srcId="{386A6970-6902-490E-BBCA-2940A9D459D3}" destId="{B55AA18F-39B8-4D16-ABF6-1AEA8D406EF1}" srcOrd="0" destOrd="0" presId="urn:microsoft.com/office/officeart/2005/8/layout/hierarchy3"/>
    <dgm:cxn modelId="{1B4EF4D4-14F9-40BB-AFDF-7F39942A5CD0}" type="presParOf" srcId="{B55AA18F-39B8-4D16-ABF6-1AEA8D406EF1}" destId="{26D44495-0D4E-45C7-AF8B-29153415CE9F}" srcOrd="0" destOrd="0" presId="urn:microsoft.com/office/officeart/2005/8/layout/hierarchy3"/>
    <dgm:cxn modelId="{CCD5C36A-5969-4CEE-9F18-9E4BEAD44128}" type="presParOf" srcId="{26D44495-0D4E-45C7-AF8B-29153415CE9F}" destId="{D9123FB2-119F-444F-96A4-13A62AE18989}" srcOrd="0" destOrd="0" presId="urn:microsoft.com/office/officeart/2005/8/layout/hierarchy3"/>
    <dgm:cxn modelId="{DC55C617-3830-4FE0-AC7C-ADED5C2D50D4}" type="presParOf" srcId="{26D44495-0D4E-45C7-AF8B-29153415CE9F}" destId="{CC3A4A8B-FB59-44C4-AE14-A3A09AE3B3FB}" srcOrd="1" destOrd="0" presId="urn:microsoft.com/office/officeart/2005/8/layout/hierarchy3"/>
    <dgm:cxn modelId="{B74C92F3-F7CB-4572-9532-C8AC386E8829}" type="presParOf" srcId="{B55AA18F-39B8-4D16-ABF6-1AEA8D406EF1}" destId="{056B79CD-1022-4FAC-82CF-A56F2FC8EF8B}" srcOrd="1" destOrd="0" presId="urn:microsoft.com/office/officeart/2005/8/layout/hierarchy3"/>
    <dgm:cxn modelId="{1F5A95EF-AB38-4AFF-91BE-A74784A67DF9}" type="presParOf" srcId="{056B79CD-1022-4FAC-82CF-A56F2FC8EF8B}" destId="{B0E90D37-C2E7-4D13-B51B-F63FB496CA9E}" srcOrd="0" destOrd="0" presId="urn:microsoft.com/office/officeart/2005/8/layout/hierarchy3"/>
    <dgm:cxn modelId="{A6CD7F99-BEA3-452B-870A-947AC747B3EA}" type="presParOf" srcId="{056B79CD-1022-4FAC-82CF-A56F2FC8EF8B}" destId="{47455E9B-EBBF-4D9B-9E4E-E76396D0B4E9}" srcOrd="1" destOrd="0" presId="urn:microsoft.com/office/officeart/2005/8/layout/hierarchy3"/>
    <dgm:cxn modelId="{367B4820-8844-4065-A278-420466EC77D2}" type="presParOf" srcId="{056B79CD-1022-4FAC-82CF-A56F2FC8EF8B}" destId="{31FA87D8-A5F0-485E-ABD8-8D281BF1ED8B}" srcOrd="2" destOrd="0" presId="urn:microsoft.com/office/officeart/2005/8/layout/hierarchy3"/>
    <dgm:cxn modelId="{18DDE4D1-56EF-47C3-BE33-6E5B060C6678}" type="presParOf" srcId="{056B79CD-1022-4FAC-82CF-A56F2FC8EF8B}" destId="{F9BF2BF3-0F54-4458-9D94-217C2182D909}" srcOrd="3" destOrd="0" presId="urn:microsoft.com/office/officeart/2005/8/layout/hierarchy3"/>
    <dgm:cxn modelId="{792B9789-2273-44BE-9416-2DA15592E2EF}" type="presParOf" srcId="{056B79CD-1022-4FAC-82CF-A56F2FC8EF8B}" destId="{442D7562-8F44-4EBB-8F6D-93FDEDE49606}" srcOrd="4" destOrd="0" presId="urn:microsoft.com/office/officeart/2005/8/layout/hierarchy3"/>
    <dgm:cxn modelId="{307F81DA-DF0A-4B15-AF73-498BFF2CAA5B}" type="presParOf" srcId="{056B79CD-1022-4FAC-82CF-A56F2FC8EF8B}" destId="{D8CEB78B-45A0-47E8-A9AA-6BBECE372B58}" srcOrd="5" destOrd="0" presId="urn:microsoft.com/office/officeart/2005/8/layout/hierarchy3"/>
    <dgm:cxn modelId="{49C158E4-393A-4C9F-9EAF-2041AA7520E2}" type="presParOf" srcId="{056B79CD-1022-4FAC-82CF-A56F2FC8EF8B}" destId="{185F31CB-208C-4DBD-845F-836268616381}" srcOrd="6" destOrd="0" presId="urn:microsoft.com/office/officeart/2005/8/layout/hierarchy3"/>
    <dgm:cxn modelId="{96A7237E-0682-481A-A41F-1F6240E44163}" type="presParOf" srcId="{056B79CD-1022-4FAC-82CF-A56F2FC8EF8B}" destId="{82AAB0B1-F880-4191-A4DC-711A5A07D9B5}" srcOrd="7" destOrd="0" presId="urn:microsoft.com/office/officeart/2005/8/layout/hierarchy3"/>
    <dgm:cxn modelId="{D6A5CCA7-BD92-4CBF-B068-5261B4F86879}" type="presParOf" srcId="{056B79CD-1022-4FAC-82CF-A56F2FC8EF8B}" destId="{63ED0038-0005-44FE-B9D6-3709CDDFA12A}" srcOrd="8" destOrd="0" presId="urn:microsoft.com/office/officeart/2005/8/layout/hierarchy3"/>
    <dgm:cxn modelId="{5FF120B4-4AB9-4E2D-92E4-9208F6A9C14C}" type="presParOf" srcId="{056B79CD-1022-4FAC-82CF-A56F2FC8EF8B}" destId="{915D90D5-CF23-4C8A-A575-289E9A296878}" srcOrd="9" destOrd="0" presId="urn:microsoft.com/office/officeart/2005/8/layout/hierarchy3"/>
    <dgm:cxn modelId="{5C591ACE-A9CD-4FFB-98F3-A3082F609BD7}" type="presParOf" srcId="{056B79CD-1022-4FAC-82CF-A56F2FC8EF8B}" destId="{5C1F65B8-5FEE-476D-B486-02632DF410A8}" srcOrd="10" destOrd="0" presId="urn:microsoft.com/office/officeart/2005/8/layout/hierarchy3"/>
    <dgm:cxn modelId="{26340747-C10D-405A-B9E1-E8C3E527D554}" type="presParOf" srcId="{056B79CD-1022-4FAC-82CF-A56F2FC8EF8B}" destId="{7092C834-C589-44C0-8FFF-49A962867A36}" srcOrd="11" destOrd="0" presId="urn:microsoft.com/office/officeart/2005/8/layout/hierarchy3"/>
    <dgm:cxn modelId="{E1E18494-9D35-4BF3-A8F8-12EF30EE9B4A}" type="presParOf" srcId="{386A6970-6902-490E-BBCA-2940A9D459D3}" destId="{29868D9A-5553-4BD7-B809-EBD30B05C649}" srcOrd="1" destOrd="0" presId="urn:microsoft.com/office/officeart/2005/8/layout/hierarchy3"/>
    <dgm:cxn modelId="{A72DF36F-AAD2-4303-9852-BC0A1882DB34}" type="presParOf" srcId="{29868D9A-5553-4BD7-B809-EBD30B05C649}" destId="{8F49D178-BC87-4C4F-A003-811E1CF98F91}" srcOrd="0" destOrd="0" presId="urn:microsoft.com/office/officeart/2005/8/layout/hierarchy3"/>
    <dgm:cxn modelId="{02AA0F2B-B4D4-42BC-8407-489091D7A0C6}" type="presParOf" srcId="{8F49D178-BC87-4C4F-A003-811E1CF98F91}" destId="{C2732388-2F0E-4E23-B504-48BEB4B80D57}" srcOrd="0" destOrd="0" presId="urn:microsoft.com/office/officeart/2005/8/layout/hierarchy3"/>
    <dgm:cxn modelId="{B9817BD9-9B52-4D24-8989-00278DCE188C}" type="presParOf" srcId="{8F49D178-BC87-4C4F-A003-811E1CF98F91}" destId="{383B2FC9-729F-4796-90ED-80F0229DAB4E}" srcOrd="1" destOrd="0" presId="urn:microsoft.com/office/officeart/2005/8/layout/hierarchy3"/>
    <dgm:cxn modelId="{1F922C20-2CE5-49B6-91D1-019B29C85E3E}" type="presParOf" srcId="{29868D9A-5553-4BD7-B809-EBD30B05C649}" destId="{453705FB-6885-44E7-92C3-8615593A2643}" srcOrd="1" destOrd="0" presId="urn:microsoft.com/office/officeart/2005/8/layout/hierarchy3"/>
    <dgm:cxn modelId="{0BB454FD-32EF-4C2A-B163-A8D428439653}" type="presParOf" srcId="{453705FB-6885-44E7-92C3-8615593A2643}" destId="{AF7975DA-F3E3-4E17-B860-654054FDC496}" srcOrd="0" destOrd="0" presId="urn:microsoft.com/office/officeart/2005/8/layout/hierarchy3"/>
    <dgm:cxn modelId="{99ABE7D2-54F4-4DF2-B100-19F55C8CF797}" type="presParOf" srcId="{453705FB-6885-44E7-92C3-8615593A2643}" destId="{6AD83650-80C6-4BD0-B1F2-891BA75924E3}" srcOrd="1" destOrd="0" presId="urn:microsoft.com/office/officeart/2005/8/layout/hierarchy3"/>
    <dgm:cxn modelId="{1F3F56E8-3317-4A91-B3D0-4B5B84C99CB2}" type="presParOf" srcId="{453705FB-6885-44E7-92C3-8615593A2643}" destId="{C1AC1A4C-1688-4645-B8A6-F14BB2A93504}" srcOrd="2" destOrd="0" presId="urn:microsoft.com/office/officeart/2005/8/layout/hierarchy3"/>
    <dgm:cxn modelId="{1BE105D4-B3EB-43EE-9B27-7B461D42D8A9}" type="presParOf" srcId="{453705FB-6885-44E7-92C3-8615593A2643}" destId="{51B1C4DC-8D34-474F-BA0C-8FBEED9F6F65}" srcOrd="3" destOrd="0" presId="urn:microsoft.com/office/officeart/2005/8/layout/hierarchy3"/>
    <dgm:cxn modelId="{065CE9D7-882E-494A-9C00-8C3135561B0F}" type="presParOf" srcId="{453705FB-6885-44E7-92C3-8615593A2643}" destId="{FE2DB703-2B76-40FF-990E-5E4B27CD5169}" srcOrd="4" destOrd="0" presId="urn:microsoft.com/office/officeart/2005/8/layout/hierarchy3"/>
    <dgm:cxn modelId="{91AA981B-C9A1-4C67-BE67-BF1AD6F5141E}" type="presParOf" srcId="{453705FB-6885-44E7-92C3-8615593A2643}" destId="{C695508E-24D9-40E5-988B-341AF12EF6B1}" srcOrd="5" destOrd="0" presId="urn:microsoft.com/office/officeart/2005/8/layout/hierarchy3"/>
    <dgm:cxn modelId="{2F2CA730-2188-44D6-B466-F9ED25ED441F}" type="presParOf" srcId="{453705FB-6885-44E7-92C3-8615593A2643}" destId="{BB7E31B6-B8A3-4D73-B4DF-62526D5DD18F}" srcOrd="6" destOrd="0" presId="urn:microsoft.com/office/officeart/2005/8/layout/hierarchy3"/>
    <dgm:cxn modelId="{B1556743-1C2A-4E53-9D95-895943FDAE79}" type="presParOf" srcId="{453705FB-6885-44E7-92C3-8615593A2643}" destId="{94C0A785-D28D-4405-8D87-6B626CDA6B87}" srcOrd="7" destOrd="0" presId="urn:microsoft.com/office/officeart/2005/8/layout/hierarchy3"/>
    <dgm:cxn modelId="{76FD4E02-1E35-423D-AAFF-CF0540ABC974}" type="presParOf" srcId="{453705FB-6885-44E7-92C3-8615593A2643}" destId="{73DCC62E-5703-4168-B54D-3E4846C21C74}" srcOrd="8" destOrd="0" presId="urn:microsoft.com/office/officeart/2005/8/layout/hierarchy3"/>
    <dgm:cxn modelId="{E9B5225E-EB9D-40E3-AFD7-1079210EECC3}" type="presParOf" srcId="{453705FB-6885-44E7-92C3-8615593A2643}" destId="{CB00DBB2-A381-42E8-B61D-CFFEB2178235}" srcOrd="9" destOrd="0" presId="urn:microsoft.com/office/officeart/2005/8/layout/hierarchy3"/>
  </dgm:cxnLst>
  <dgm:bg/>
  <dgm:whole/>
</dgm:dataModel>
</file>

<file path=xl/diagrams/layout1.xml><?xml version="1.0" encoding="utf-8"?>
<dgm:layoutDef xmlns:dgm="http://schemas.openxmlformats.org/drawingml/2006/diagram" xmlns:a="http://schemas.openxmlformats.org/drawingml/2006/main" uniqueId="urn:microsoft.com/office/officeart/2005/8/layout/hierarchy3">
  <dgm:title val=""/>
  <dgm:desc val=""/>
  <dgm:catLst>
    <dgm:cat type="hierarchy" pri="7000"/>
    <dgm:cat type="list" pri="23000"/>
    <dgm:cat type="relationship" pri="15000"/>
    <dgm:cat type="convert"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1" destId="11" srcOrd="0" destOrd="0"/>
        <dgm:cxn modelId="6" srcId="1" destId="12" srcOrd="1" destOrd="0"/>
        <dgm:cxn modelId="7" srcId="0" destId="2" srcOrd="1" destOrd="0"/>
        <dgm:cxn modelId="8" srcId="2" destId="21" srcOrd="0" destOrd="0"/>
        <dgm:cxn modelId="9" srcId="2" destId="2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w" for="des" forName="rootComposite" refType="w"/>
      <dgm:constr type="h" for="des" forName="rootComposite" refType="w" fact="0.5"/>
      <dgm:constr type="w" for="des" forName="childText" refType="w" refFor="des" refForName="rootComposite" fact="0.8"/>
      <dgm:constr type="h" for="des" forName="childText" refType="h" refFor="des" refForName="rootComposite"/>
      <dgm:constr type="sibSp" refType="w" refFor="des" refForName="rootComposite" fact="0.25"/>
      <dgm:constr type="sibSp" for="des" forName="childShape" refType="h" refFor="des" refForName="childText" fact="0.25"/>
      <dgm:constr type="sp" for="des" forName="root" refType="h" refFor="des" refForName="childText" fact="0.25"/>
    </dgm:constrLst>
    <dgm:ruleLst/>
    <dgm:forEach name="Name3" axis="ch">
      <dgm:forEach name="Name4" axis="self" ptType="node" cnt="1">
        <dgm:layoutNode name="root">
          <dgm:choose name="Name5">
            <dgm:if name="Name6" func="var" arg="dir" op="equ" val="norm">
              <dgm:alg type="hierRoot">
                <dgm:param type="hierAlign" val="tL"/>
              </dgm:alg>
            </dgm:if>
            <dgm:else name="Name7">
              <dgm:alg type="hierRoot">
                <dgm:param type="hierAlign" val="tR"/>
              </dgm:alg>
            </dgm:else>
          </dgm:choose>
          <dgm:shape xmlns:r="http://schemas.openxmlformats.org/officeDocument/2006/relationships" r:blip="">
            <dgm:adjLst/>
          </dgm:shape>
          <dgm:presOf/>
          <dgm:constrLst>
            <dgm:constr type="alignOff" val="0.2"/>
          </dgm:constrLst>
          <dgm:ruleLst/>
          <dgm:layoutNode name="rootComposite">
            <dgm:alg type="composite"/>
            <dgm:shape xmlns:r="http://schemas.openxmlformats.org/officeDocument/2006/relationships" r:blip="">
              <dgm:adjLst/>
            </dgm:shape>
            <dgm:presOf axis="self" ptType="node" cnt="1"/>
            <dgm:choose name="Name8">
              <dgm:if name="Name9" func="var" arg="dir" op="equ" val="norm">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10">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rootConnector" moveWith="rootText">
              <dgm:alg type="sp"/>
              <dgm:shape xmlns:r="http://schemas.openxmlformats.org/officeDocument/2006/relationships" type="roundRect" r:blip="" hideGeom="1">
                <dgm:adjLst>
                  <dgm:adj idx="1" val="0.1"/>
                </dgm:adjLst>
              </dgm:shape>
              <dgm:presOf axis="self" ptType="node" cnt="1"/>
              <dgm:constrLst/>
              <dgm:ruleLst/>
            </dgm:layoutNode>
          </dgm:layoutNode>
          <dgm:layoutNode name="childShape">
            <dgm:alg type="hierChild">
              <dgm:param type="chAlign" val="l"/>
              <dgm:param type="linDir" val="fromT"/>
            </dgm:alg>
            <dgm:shape xmlns:r="http://schemas.openxmlformats.org/officeDocument/2006/relationships" r:blip="">
              <dgm:adjLst/>
            </dgm:shape>
            <dgm:presOf/>
            <dgm:constrLst/>
            <dgm:ruleLst/>
            <dgm:forEach name="Name11" axis="ch">
              <dgm:forEach name="Name12" axis="self" ptType="parTrans" cnt="1">
                <dgm:layoutNode name="Name13">
                  <dgm:choose name="Name14">
                    <dgm:if name="Name15" func="var" arg="dir" op="equ" val="norm">
                      <dgm:alg type="conn">
                        <dgm:param type="dim" val="1D"/>
                        <dgm:param type="endSty" val="noArr"/>
                        <dgm:param type="connRout" val="bend"/>
                        <dgm:param type="srcNode" val="rootConnector"/>
                        <dgm:param type="begPts" val="bCtr"/>
                        <dgm:param type="endPts" val="midL"/>
                      </dgm:alg>
                    </dgm:if>
                    <dgm:else name="Name16">
                      <dgm:alg type="conn">
                        <dgm:param type="dim" val="1D"/>
                        <dgm:param type="endSty" val="noArr"/>
                        <dgm:param type="connRout" val="bend"/>
                        <dgm:param type="srcNode" val="rootConnector"/>
                        <dgm:param type="begPts" val="bCtr"/>
                        <dgm:param type="endPts" val="midR"/>
                      </dgm:alg>
                    </dgm:else>
                  </dgm:choose>
                  <dgm:shape xmlns:r="http://schemas.openxmlformats.org/officeDocument/2006/relationships" type="conn" r:blip="">
                    <dgm:adjLst/>
                  </dgm:shape>
                  <dgm:presOf axis="self"/>
                  <dgm:constrLst>
                    <dgm:constr type="begPad"/>
                    <dgm:constr type="endPad"/>
                  </dgm:constrLst>
                  <dgm:ruleLst/>
                </dgm:layoutNode>
              </dgm:forEach>
              <dgm:forEach name="Name17" axis="self" ptType="node">
                <dgm:layoutNode name="childText" styleLbl="bgAcc1">
                  <dgm:varLst>
                    <dgm:bulletEnabled val="1"/>
                  </dgm:varLst>
                  <dgm:alg type="tx"/>
                  <dgm:shape xmlns:r="http://schemas.openxmlformats.org/officeDocument/2006/relationships" type="roundRect" r:blip="">
                    <dgm:adjLst>
                      <dgm:adj idx="1" val="0.1"/>
                    </dgm:adjLst>
                  </dgm:shape>
                  <dgm:presOf axis="self desOrSelf" ptType="node node" st="1 1" cnt="1 0"/>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2">
  <dgm:title val=""/>
  <dgm:desc val=""/>
  <dgm:catLst>
    <dgm:cat type="simple" pri="10200"/>
  </dgm:catLst>
  <dgm:scene3d>
    <a:camera prst="orthographicFront"/>
    <a:lightRig rig="threePt" dir="t"/>
  </dgm:scene3d>
  <dgm:styleLbl name="node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ln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vennNode1">
    <dgm:scene3d>
      <a:camera prst="orthographicFront"/>
      <a:lightRig rig="threePt" dir="t"/>
    </dgm:scene3d>
    <dgm:sp3d/>
    <dgm:txPr/>
    <dgm:style>
      <a:lnRef idx="3">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1">
        <a:scrgbClr r="0" g="0" b="0"/>
      </a:effectRef>
      <a:fontRef idx="minor">
        <a:schemeClr val="lt1"/>
      </a:fontRef>
    </dgm:style>
  </dgm:styleLbl>
  <dgm:styleLbl name="node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node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f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1">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1">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2">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3">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2D4">
    <dgm:scene3d>
      <a:camera prst="orthographicFront"/>
      <a:lightRig rig="threePt" dir="t"/>
    </dgm:scene3d>
    <dgm:sp3d/>
    <dgm:txPr/>
    <dgm:style>
      <a:lnRef idx="3">
        <a:scrgbClr r="0" g="0" b="0"/>
      </a:lnRef>
      <a:fillRef idx="1">
        <a:scrgbClr r="0" g="0" b="0"/>
      </a:fillRef>
      <a:effectRef idx="1">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3">
        <a:scrgbClr r="0" g="0" b="0"/>
      </a:lnRef>
      <a:fillRef idx="1">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Top 5'!A1"/><Relationship Id="rId13" Type="http://schemas.openxmlformats.org/officeDocument/2006/relationships/image" Target="../media/image1.jpeg"/><Relationship Id="rId3" Type="http://schemas.openxmlformats.org/officeDocument/2006/relationships/hyperlink" Target="#Details!A1"/><Relationship Id="rId7" Type="http://schemas.openxmlformats.org/officeDocument/2006/relationships/hyperlink" Target="#'Caps &amp; Points'!A1"/><Relationship Id="rId12" Type="http://schemas.openxmlformats.org/officeDocument/2006/relationships/hyperlink" Target="#'MAN OF THE MATCH'!A1"/><Relationship Id="rId2" Type="http://schemas.openxmlformats.org/officeDocument/2006/relationships/hyperlink" Target="#TimeTable!A1"/><Relationship Id="rId16" Type="http://schemas.openxmlformats.org/officeDocument/2006/relationships/hyperlink" Target="#'Top22 of tour'!E2"/><Relationship Id="rId1" Type="http://schemas.openxmlformats.org/officeDocument/2006/relationships/hyperlink" Target="#Declaration!A1"/><Relationship Id="rId6" Type="http://schemas.openxmlformats.org/officeDocument/2006/relationships/hyperlink" Target="#Best!A1"/><Relationship Id="rId11" Type="http://schemas.openxmlformats.org/officeDocument/2006/relationships/hyperlink" Target="#'Semi&amp;Final&amp;Prizes'!A1"/><Relationship Id="rId5" Type="http://schemas.openxmlformats.org/officeDocument/2006/relationships/hyperlink" Target="#'GrOuPs &amp; Standing'!A1"/><Relationship Id="rId15" Type="http://schemas.openxmlformats.org/officeDocument/2006/relationships/image" Target="../media/image3.jpeg"/><Relationship Id="rId10" Type="http://schemas.openxmlformats.org/officeDocument/2006/relationships/hyperlink" Target="#Chart!A1"/><Relationship Id="rId4" Type="http://schemas.openxmlformats.org/officeDocument/2006/relationships/hyperlink" Target="#Best!N19:O28"/><Relationship Id="rId9" Type="http://schemas.openxmlformats.org/officeDocument/2006/relationships/hyperlink" Target="#Scoresheet!A1"/><Relationship Id="rId1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4" Type="http://schemas.openxmlformats.org/officeDocument/2006/relationships/diagramColors" Target="../diagrams/colors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609599</xdr:colOff>
      <xdr:row>1</xdr:row>
      <xdr:rowOff>0</xdr:rowOff>
    </xdr:from>
    <xdr:to>
      <xdr:col>9</xdr:col>
      <xdr:colOff>238124</xdr:colOff>
      <xdr:row>1</xdr:row>
      <xdr:rowOff>257175</xdr:rowOff>
    </xdr:to>
    <xdr:sp macro="" textlink="">
      <xdr:nvSpPr>
        <xdr:cNvPr id="7" name="Bevel 6">
          <a:hlinkClick xmlns:r="http://schemas.openxmlformats.org/officeDocument/2006/relationships" r:id="rId1"/>
        </xdr:cNvPr>
        <xdr:cNvSpPr/>
      </xdr:nvSpPr>
      <xdr:spPr>
        <a:xfrm>
          <a:off x="609599" y="266700"/>
          <a:ext cx="5114925"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DECLARATION</a:t>
          </a:r>
        </a:p>
      </xdr:txBody>
    </xdr:sp>
    <xdr:clientData/>
  </xdr:twoCellAnchor>
  <xdr:twoCellAnchor>
    <xdr:from>
      <xdr:col>1</xdr:col>
      <xdr:colOff>0</xdr:colOff>
      <xdr:row>5</xdr:row>
      <xdr:rowOff>0</xdr:rowOff>
    </xdr:from>
    <xdr:to>
      <xdr:col>9</xdr:col>
      <xdr:colOff>228600</xdr:colOff>
      <xdr:row>6</xdr:row>
      <xdr:rowOff>0</xdr:rowOff>
    </xdr:to>
    <xdr:sp macro="" textlink="">
      <xdr:nvSpPr>
        <xdr:cNvPr id="8" name="Bevel 7">
          <a:hlinkClick xmlns:r="http://schemas.openxmlformats.org/officeDocument/2006/relationships" r:id="rId2"/>
        </xdr:cNvPr>
        <xdr:cNvSpPr/>
      </xdr:nvSpPr>
      <xdr:spPr>
        <a:xfrm>
          <a:off x="609600" y="619125"/>
          <a:ext cx="510540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TIME</a:t>
          </a:r>
          <a:r>
            <a:rPr lang="en-US" sz="16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TABLE</a:t>
          </a:r>
          <a:endPar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9</xdr:row>
      <xdr:rowOff>0</xdr:rowOff>
    </xdr:from>
    <xdr:to>
      <xdr:col>9</xdr:col>
      <xdr:colOff>228600</xdr:colOff>
      <xdr:row>9</xdr:row>
      <xdr:rowOff>257175</xdr:rowOff>
    </xdr:to>
    <xdr:sp macro="" textlink="">
      <xdr:nvSpPr>
        <xdr:cNvPr id="9" name="Bevel 8">
          <a:hlinkClick xmlns:r="http://schemas.openxmlformats.org/officeDocument/2006/relationships" r:id="rId3"/>
        </xdr:cNvPr>
        <xdr:cNvSpPr/>
      </xdr:nvSpPr>
      <xdr:spPr>
        <a:xfrm>
          <a:off x="609600" y="962025"/>
          <a:ext cx="510540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TEAM &amp; INDIVIDUAL - TOURNAMENT  DETAIL</a:t>
          </a:r>
          <a:endPar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15</xdr:row>
      <xdr:rowOff>0</xdr:rowOff>
    </xdr:from>
    <xdr:to>
      <xdr:col>9</xdr:col>
      <xdr:colOff>219075</xdr:colOff>
      <xdr:row>15</xdr:row>
      <xdr:rowOff>257175</xdr:rowOff>
    </xdr:to>
    <xdr:sp macro="" textlink="">
      <xdr:nvSpPr>
        <xdr:cNvPr id="11" name="Bevel 10">
          <a:hlinkClick xmlns:r="http://schemas.openxmlformats.org/officeDocument/2006/relationships" r:id="rId4"/>
        </xdr:cNvPr>
        <xdr:cNvSpPr/>
      </xdr:nvSpPr>
      <xdr:spPr>
        <a:xfrm>
          <a:off x="609600" y="1314450"/>
          <a:ext cx="5095875"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COUNTER - 4, 6, WICKETS, CATCH's, RUNOUT's</a:t>
          </a:r>
        </a:p>
      </xdr:txBody>
    </xdr:sp>
    <xdr:clientData/>
  </xdr:twoCellAnchor>
  <xdr:twoCellAnchor>
    <xdr:from>
      <xdr:col>1</xdr:col>
      <xdr:colOff>0</xdr:colOff>
      <xdr:row>13</xdr:row>
      <xdr:rowOff>0</xdr:rowOff>
    </xdr:from>
    <xdr:to>
      <xdr:col>9</xdr:col>
      <xdr:colOff>219075</xdr:colOff>
      <xdr:row>13</xdr:row>
      <xdr:rowOff>257175</xdr:rowOff>
    </xdr:to>
    <xdr:sp macro="" textlink="">
      <xdr:nvSpPr>
        <xdr:cNvPr id="12" name="Bevel 11">
          <a:hlinkClick xmlns:r="http://schemas.openxmlformats.org/officeDocument/2006/relationships" r:id="rId5"/>
        </xdr:cNvPr>
        <xdr:cNvSpPr/>
      </xdr:nvSpPr>
      <xdr:spPr>
        <a:xfrm>
          <a:off x="609600" y="1666875"/>
          <a:ext cx="5095875"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GROUPS &amp; STANDINGS &amp; NET RUN RATE</a:t>
          </a:r>
        </a:p>
      </xdr:txBody>
    </xdr:sp>
    <xdr:clientData/>
  </xdr:twoCellAnchor>
  <xdr:twoCellAnchor>
    <xdr:from>
      <xdr:col>1</xdr:col>
      <xdr:colOff>0</xdr:colOff>
      <xdr:row>19</xdr:row>
      <xdr:rowOff>0</xdr:rowOff>
    </xdr:from>
    <xdr:to>
      <xdr:col>9</xdr:col>
      <xdr:colOff>238125</xdr:colOff>
      <xdr:row>20</xdr:row>
      <xdr:rowOff>0</xdr:rowOff>
    </xdr:to>
    <xdr:sp macro="" textlink="">
      <xdr:nvSpPr>
        <xdr:cNvPr id="13" name="Bevel 12">
          <a:hlinkClick xmlns:r="http://schemas.openxmlformats.org/officeDocument/2006/relationships" r:id="rId6"/>
        </xdr:cNvPr>
        <xdr:cNvSpPr/>
      </xdr:nvSpPr>
      <xdr:spPr>
        <a:xfrm>
          <a:off x="609600" y="2019300"/>
          <a:ext cx="5114925"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BEST OF THE TOURNAMENT</a:t>
          </a:r>
        </a:p>
      </xdr:txBody>
    </xdr:sp>
    <xdr:clientData/>
  </xdr:twoCellAnchor>
  <xdr:twoCellAnchor>
    <xdr:from>
      <xdr:col>1</xdr:col>
      <xdr:colOff>0</xdr:colOff>
      <xdr:row>21</xdr:row>
      <xdr:rowOff>0</xdr:rowOff>
    </xdr:from>
    <xdr:to>
      <xdr:col>9</xdr:col>
      <xdr:colOff>247650</xdr:colOff>
      <xdr:row>22</xdr:row>
      <xdr:rowOff>0</xdr:rowOff>
    </xdr:to>
    <xdr:sp macro="" textlink="">
      <xdr:nvSpPr>
        <xdr:cNvPr id="14" name="Bevel 13">
          <a:hlinkClick xmlns:r="http://schemas.openxmlformats.org/officeDocument/2006/relationships" r:id="rId7"/>
        </xdr:cNvPr>
        <xdr:cNvSpPr/>
      </xdr:nvSpPr>
      <xdr:spPr>
        <a:xfrm>
          <a:off x="609600" y="2362200"/>
          <a:ext cx="512445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CAPS &amp; POINTS</a:t>
          </a:r>
        </a:p>
      </xdr:txBody>
    </xdr:sp>
    <xdr:clientData/>
  </xdr:twoCellAnchor>
  <xdr:twoCellAnchor>
    <xdr:from>
      <xdr:col>1</xdr:col>
      <xdr:colOff>2</xdr:colOff>
      <xdr:row>23</xdr:row>
      <xdr:rowOff>0</xdr:rowOff>
    </xdr:from>
    <xdr:to>
      <xdr:col>9</xdr:col>
      <xdr:colOff>247650</xdr:colOff>
      <xdr:row>24</xdr:row>
      <xdr:rowOff>0</xdr:rowOff>
    </xdr:to>
    <xdr:sp macro="" textlink="">
      <xdr:nvSpPr>
        <xdr:cNvPr id="15" name="Bevel 14">
          <a:hlinkClick xmlns:r="http://schemas.openxmlformats.org/officeDocument/2006/relationships" r:id="rId8"/>
        </xdr:cNvPr>
        <xdr:cNvSpPr/>
      </xdr:nvSpPr>
      <xdr:spPr>
        <a:xfrm>
          <a:off x="609602" y="3390900"/>
          <a:ext cx="5124448"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TOP 5 BATSMEN, BOWLERS, FIELDERS &amp; WICKETKEEPERS</a:t>
          </a:r>
        </a:p>
      </xdr:txBody>
    </xdr:sp>
    <xdr:clientData/>
  </xdr:twoCellAnchor>
  <xdr:twoCellAnchor>
    <xdr:from>
      <xdr:col>1</xdr:col>
      <xdr:colOff>0</xdr:colOff>
      <xdr:row>7</xdr:row>
      <xdr:rowOff>0</xdr:rowOff>
    </xdr:from>
    <xdr:to>
      <xdr:col>9</xdr:col>
      <xdr:colOff>228600</xdr:colOff>
      <xdr:row>8</xdr:row>
      <xdr:rowOff>0</xdr:rowOff>
    </xdr:to>
    <xdr:sp macro="" textlink="">
      <xdr:nvSpPr>
        <xdr:cNvPr id="17" name="Bevel 16">
          <a:hlinkClick xmlns:r="http://schemas.openxmlformats.org/officeDocument/2006/relationships" r:id="rId9"/>
        </xdr:cNvPr>
        <xdr:cNvSpPr/>
      </xdr:nvSpPr>
      <xdr:spPr>
        <a:xfrm>
          <a:off x="609600" y="962025"/>
          <a:ext cx="510540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SCORESHEET</a:t>
          </a:r>
          <a:endPar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11</xdr:row>
      <xdr:rowOff>0</xdr:rowOff>
    </xdr:from>
    <xdr:to>
      <xdr:col>9</xdr:col>
      <xdr:colOff>228600</xdr:colOff>
      <xdr:row>11</xdr:row>
      <xdr:rowOff>257175</xdr:rowOff>
    </xdr:to>
    <xdr:sp macro="" textlink="">
      <xdr:nvSpPr>
        <xdr:cNvPr id="19" name="Bevel 18">
          <a:hlinkClick xmlns:r="http://schemas.openxmlformats.org/officeDocument/2006/relationships" r:id="rId10"/>
        </xdr:cNvPr>
        <xdr:cNvSpPr/>
      </xdr:nvSpPr>
      <xdr:spPr>
        <a:xfrm>
          <a:off x="609600" y="1304925"/>
          <a:ext cx="510540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CHART</a:t>
          </a:r>
          <a:endPar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25</xdr:row>
      <xdr:rowOff>0</xdr:rowOff>
    </xdr:from>
    <xdr:to>
      <xdr:col>9</xdr:col>
      <xdr:colOff>247650</xdr:colOff>
      <xdr:row>26</xdr:row>
      <xdr:rowOff>0</xdr:rowOff>
    </xdr:to>
    <xdr:sp macro="" textlink="">
      <xdr:nvSpPr>
        <xdr:cNvPr id="20" name="Bevel 19">
          <a:hlinkClick xmlns:r="http://schemas.openxmlformats.org/officeDocument/2006/relationships" r:id="rId11"/>
        </xdr:cNvPr>
        <xdr:cNvSpPr/>
      </xdr:nvSpPr>
      <xdr:spPr>
        <a:xfrm>
          <a:off x="609600" y="3400425"/>
          <a:ext cx="512445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FINAL PRIZE DISTRIBUTION</a:t>
          </a:r>
        </a:p>
      </xdr:txBody>
    </xdr:sp>
    <xdr:clientData/>
  </xdr:twoCellAnchor>
  <xdr:twoCellAnchor>
    <xdr:from>
      <xdr:col>1</xdr:col>
      <xdr:colOff>0</xdr:colOff>
      <xdr:row>17</xdr:row>
      <xdr:rowOff>0</xdr:rowOff>
    </xdr:from>
    <xdr:to>
      <xdr:col>9</xdr:col>
      <xdr:colOff>219075</xdr:colOff>
      <xdr:row>17</xdr:row>
      <xdr:rowOff>257175</xdr:rowOff>
    </xdr:to>
    <xdr:sp macro="" textlink="">
      <xdr:nvSpPr>
        <xdr:cNvPr id="21" name="Bevel 20">
          <a:hlinkClick xmlns:r="http://schemas.openxmlformats.org/officeDocument/2006/relationships" r:id="rId12"/>
        </xdr:cNvPr>
        <xdr:cNvSpPr/>
      </xdr:nvSpPr>
      <xdr:spPr>
        <a:xfrm>
          <a:off x="609600" y="2362200"/>
          <a:ext cx="5095875"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MAN OF THE MATCH CALCULATOR</a:t>
          </a:r>
        </a:p>
      </xdr:txBody>
    </xdr:sp>
    <xdr:clientData/>
  </xdr:twoCellAnchor>
  <xdr:twoCellAnchor>
    <xdr:from>
      <xdr:col>9</xdr:col>
      <xdr:colOff>372689</xdr:colOff>
      <xdr:row>19</xdr:row>
      <xdr:rowOff>238125</xdr:rowOff>
    </xdr:from>
    <xdr:to>
      <xdr:col>12</xdr:col>
      <xdr:colOff>409575</xdr:colOff>
      <xdr:row>25</xdr:row>
      <xdr:rowOff>262667</xdr:rowOff>
    </xdr:to>
    <xdr:pic>
      <xdr:nvPicPr>
        <xdr:cNvPr id="23" name="Picture 22" descr="GPL BATSMAN.jpg"/>
        <xdr:cNvPicPr>
          <a:picLocks noChangeAspect="1"/>
        </xdr:cNvPicPr>
      </xdr:nvPicPr>
      <xdr:blipFill>
        <a:blip xmlns:r="http://schemas.openxmlformats.org/officeDocument/2006/relationships" r:embed="rId13" cstate="print"/>
        <a:stretch>
          <a:fillRect/>
        </a:stretch>
      </xdr:blipFill>
      <xdr:spPr>
        <a:xfrm>
          <a:off x="5859089" y="3305175"/>
          <a:ext cx="1865686" cy="105324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orthographicFront">
            <a:rot lat="0" lon="0" rev="0"/>
          </a:camera>
          <a:lightRig rig="balanced" dir="t">
            <a:rot lat="0" lon="0" rev="8700000"/>
          </a:lightRig>
        </a:scene3d>
        <a:sp3d contourW="6350" prstMaterial="matte">
          <a:bevelT w="101600" h="101600"/>
          <a:contourClr>
            <a:srgbClr val="969696"/>
          </a:contourClr>
        </a:sp3d>
      </xdr:spPr>
      <xdr:style>
        <a:lnRef idx="2">
          <a:schemeClr val="accent5">
            <a:shade val="50000"/>
          </a:schemeClr>
        </a:lnRef>
        <a:fillRef idx="1">
          <a:schemeClr val="accent5"/>
        </a:fillRef>
        <a:effectRef idx="0">
          <a:schemeClr val="accent5"/>
        </a:effectRef>
        <a:fontRef idx="minor">
          <a:schemeClr val="lt1"/>
        </a:fontRef>
      </xdr:style>
    </xdr:pic>
    <xdr:clientData/>
  </xdr:twoCellAnchor>
  <xdr:twoCellAnchor>
    <xdr:from>
      <xdr:col>9</xdr:col>
      <xdr:colOff>323850</xdr:colOff>
      <xdr:row>1</xdr:row>
      <xdr:rowOff>19468</xdr:rowOff>
    </xdr:from>
    <xdr:to>
      <xdr:col>12</xdr:col>
      <xdr:colOff>410623</xdr:colOff>
      <xdr:row>9</xdr:row>
      <xdr:rowOff>65731</xdr:rowOff>
    </xdr:to>
    <xdr:pic>
      <xdr:nvPicPr>
        <xdr:cNvPr id="24" name="Picture 23" descr="GPL 2011 CUP.jpg"/>
        <xdr:cNvPicPr>
          <a:picLocks noChangeAspect="1"/>
        </xdr:cNvPicPr>
      </xdr:nvPicPr>
      <xdr:blipFill>
        <a:blip xmlns:r="http://schemas.openxmlformats.org/officeDocument/2006/relationships" r:embed="rId14" cstate="print"/>
        <a:stretch>
          <a:fillRect/>
        </a:stretch>
      </xdr:blipFill>
      <xdr:spPr>
        <a:xfrm>
          <a:off x="5810250" y="286168"/>
          <a:ext cx="1915573" cy="108448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orthographicFront">
            <a:rot lat="0" lon="0" rev="0"/>
          </a:camera>
          <a:lightRig rig="balanced" dir="t">
            <a:rot lat="0" lon="0" rev="8700000"/>
          </a:lightRig>
        </a:scene3d>
        <a:sp3d contourW="6350" prstMaterial="matte">
          <a:bevelT w="101600" h="101600"/>
          <a:contourClr>
            <a:srgbClr val="969696"/>
          </a:contourClr>
        </a:sp3d>
      </xdr:spPr>
      <xdr:style>
        <a:lnRef idx="2">
          <a:schemeClr val="accent5">
            <a:shade val="50000"/>
          </a:schemeClr>
        </a:lnRef>
        <a:fillRef idx="1">
          <a:schemeClr val="accent5"/>
        </a:fillRef>
        <a:effectRef idx="0">
          <a:schemeClr val="accent5"/>
        </a:effectRef>
        <a:fontRef idx="minor">
          <a:schemeClr val="lt1"/>
        </a:fontRef>
      </xdr:style>
    </xdr:pic>
    <xdr:clientData/>
  </xdr:twoCellAnchor>
  <xdr:twoCellAnchor>
    <xdr:from>
      <xdr:col>9</xdr:col>
      <xdr:colOff>352465</xdr:colOff>
      <xdr:row>11</xdr:row>
      <xdr:rowOff>184273</xdr:rowOff>
    </xdr:from>
    <xdr:to>
      <xdr:col>12</xdr:col>
      <xdr:colOff>390524</xdr:colOff>
      <xdr:row>17</xdr:row>
      <xdr:rowOff>85725</xdr:rowOff>
    </xdr:to>
    <xdr:pic>
      <xdr:nvPicPr>
        <xdr:cNvPr id="25" name="Picture 24" descr="GPL BOWLER COLOURFUL RED.jpg"/>
        <xdr:cNvPicPr>
          <a:picLocks noChangeAspect="1"/>
        </xdr:cNvPicPr>
      </xdr:nvPicPr>
      <xdr:blipFill>
        <a:blip xmlns:r="http://schemas.openxmlformats.org/officeDocument/2006/relationships" r:embed="rId15" cstate="print"/>
        <a:stretch>
          <a:fillRect/>
        </a:stretch>
      </xdr:blipFill>
      <xdr:spPr>
        <a:xfrm>
          <a:off x="5838865" y="1841623"/>
          <a:ext cx="1866859" cy="958727"/>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orthographicFront">
            <a:rot lat="0" lon="0" rev="0"/>
          </a:camera>
          <a:lightRig rig="balanced" dir="t">
            <a:rot lat="0" lon="0" rev="8700000"/>
          </a:lightRig>
        </a:scene3d>
        <a:sp3d contourW="6350" prstMaterial="matte">
          <a:bevelT w="101600" h="101600"/>
          <a:contourClr>
            <a:srgbClr val="969696"/>
          </a:contourClr>
        </a:sp3d>
      </xdr:spPr>
      <xdr:style>
        <a:lnRef idx="2">
          <a:schemeClr val="accent5">
            <a:shade val="50000"/>
          </a:schemeClr>
        </a:lnRef>
        <a:fillRef idx="1">
          <a:schemeClr val="accent5"/>
        </a:fillRef>
        <a:effectRef idx="0">
          <a:schemeClr val="accent5"/>
        </a:effectRef>
        <a:fontRef idx="minor">
          <a:schemeClr val="lt1"/>
        </a:fontRef>
      </xdr:style>
    </xdr:pic>
    <xdr:clientData/>
  </xdr:twoCellAnchor>
  <xdr:twoCellAnchor>
    <xdr:from>
      <xdr:col>1</xdr:col>
      <xdr:colOff>0</xdr:colOff>
      <xdr:row>3</xdr:row>
      <xdr:rowOff>0</xdr:rowOff>
    </xdr:from>
    <xdr:to>
      <xdr:col>9</xdr:col>
      <xdr:colOff>228600</xdr:colOff>
      <xdr:row>4</xdr:row>
      <xdr:rowOff>0</xdr:rowOff>
    </xdr:to>
    <xdr:sp macro="" textlink="">
      <xdr:nvSpPr>
        <xdr:cNvPr id="18" name="Bevel 17">
          <a:hlinkClick xmlns:r="http://schemas.openxmlformats.org/officeDocument/2006/relationships" r:id="rId16"/>
        </xdr:cNvPr>
        <xdr:cNvSpPr/>
      </xdr:nvSpPr>
      <xdr:spPr>
        <a:xfrm>
          <a:off x="609600" y="790575"/>
          <a:ext cx="5105400" cy="257175"/>
        </a:xfrm>
        <a:prstGeom prst="bevel">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TOP 22 OF THE TOURNAMENT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0</xdr:row>
      <xdr:rowOff>38097</xdr:rowOff>
    </xdr:from>
    <xdr:to>
      <xdr:col>15</xdr:col>
      <xdr:colOff>295275</xdr:colOff>
      <xdr:row>22</xdr:row>
      <xdr:rowOff>95250</xdr:rowOff>
    </xdr:to>
    <xdr:sp macro="" textlink="">
      <xdr:nvSpPr>
        <xdr:cNvPr id="2" name="TextBox 1"/>
        <xdr:cNvSpPr txBox="1"/>
      </xdr:nvSpPr>
      <xdr:spPr>
        <a:xfrm>
          <a:off x="28576" y="38097"/>
          <a:ext cx="9410699" cy="476250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US" sz="1500"/>
            <a:t>This sheet contains PRIVILEGED AND CONFIDENTIAL INFORMATION intended solely for the use of </a:t>
          </a:r>
          <a:r>
            <a:rPr lang="en-US" sz="1500">
              <a:solidFill>
                <a:schemeClr val="dk1"/>
              </a:solidFill>
              <a:latin typeface="+mn-lt"/>
              <a:ea typeface="+mn-ea"/>
              <a:cs typeface="+mn-cs"/>
            </a:rPr>
            <a:t>GADHWADACUP</a:t>
          </a:r>
          <a:r>
            <a:rPr lang="en-US" sz="1500" baseline="30000">
              <a:solidFill>
                <a:schemeClr val="dk1"/>
              </a:solidFill>
              <a:latin typeface="Calibri" pitchFamily="34" charset="0"/>
              <a:ea typeface="+mn-ea"/>
              <a:cs typeface="+mn-cs"/>
            </a:rPr>
            <a:t>©</a:t>
          </a:r>
          <a:r>
            <a:rPr lang="en-US" sz="1500"/>
            <a:t> TEAM.  You are not to copy, disclose, or distribute this sheet or its contents to any other person and any such actions that are unlawful without</a:t>
          </a:r>
          <a:r>
            <a:rPr lang="en-US" sz="1500" baseline="0"/>
            <a:t> the permission of the owner.  </a:t>
          </a:r>
          <a:r>
            <a:rPr lang="en-US" sz="1500">
              <a:solidFill>
                <a:schemeClr val="dk1"/>
              </a:solidFill>
              <a:latin typeface="+mn-lt"/>
              <a:ea typeface="+mn-ea"/>
              <a:cs typeface="+mn-cs"/>
            </a:rPr>
            <a:t>GADHWADACUP</a:t>
          </a:r>
          <a:r>
            <a:rPr lang="en-US" sz="1500" baseline="30000">
              <a:solidFill>
                <a:schemeClr val="dk1"/>
              </a:solidFill>
              <a:latin typeface="+mn-lt"/>
              <a:ea typeface="+mn-ea"/>
              <a:cs typeface="+mn-cs"/>
            </a:rPr>
            <a:t>©</a:t>
          </a:r>
          <a:r>
            <a:rPr lang="en-US" sz="1500">
              <a:solidFill>
                <a:schemeClr val="dk1"/>
              </a:solidFill>
              <a:latin typeface="+mn-lt"/>
              <a:ea typeface="+mn-ea"/>
              <a:cs typeface="+mn-cs"/>
            </a:rPr>
            <a:t>  TEAM  </a:t>
          </a:r>
          <a:r>
            <a:rPr lang="en-US" sz="1500"/>
            <a:t>reserves the right to monitor, review, edit and store the content of all sheets. Any action carried out that is no way in favour of</a:t>
          </a:r>
          <a:r>
            <a:rPr lang="en-US" sz="1500" baseline="0"/>
            <a:t> the owner will be liable for strict action.</a:t>
          </a:r>
        </a:p>
        <a:p>
          <a:pPr algn="l"/>
          <a:endParaRPr lang="en-US" sz="1500" baseline="0"/>
        </a:p>
        <a:p>
          <a:pPr algn="l"/>
          <a:r>
            <a:rPr lang="en-US" sz="1500" baseline="0"/>
            <a:t>At any time you can visit the official gadhwadacup site which is www.gadhwadacup.com</a:t>
          </a:r>
          <a:r>
            <a:rPr lang="en-US" sz="1500"/>
            <a:t/>
          </a:r>
          <a:br>
            <a:rPr lang="en-US" sz="1500"/>
          </a:br>
          <a:endParaRPr lang="en-US" sz="1500"/>
        </a:p>
        <a:p>
          <a:r>
            <a:rPr lang="en-US" sz="1500" b="0" i="0" u="none" strike="noStrike">
              <a:solidFill>
                <a:schemeClr val="dk1"/>
              </a:solidFill>
              <a:latin typeface="+mn-lt"/>
              <a:ea typeface="+mn-ea"/>
              <a:cs typeface="+mn-cs"/>
            </a:rPr>
            <a:t>All the GADHWADACU</a:t>
          </a:r>
          <a:r>
            <a:rPr lang="en-US" sz="1500">
              <a:solidFill>
                <a:schemeClr val="dk1"/>
              </a:solidFill>
              <a:latin typeface="+mn-lt"/>
              <a:ea typeface="+mn-ea"/>
              <a:cs typeface="+mn-cs"/>
            </a:rPr>
            <a:t>P</a:t>
          </a:r>
          <a:r>
            <a:rPr lang="en-US" sz="1500" baseline="30000">
              <a:solidFill>
                <a:schemeClr val="dk1"/>
              </a:solidFill>
              <a:latin typeface="+mn-lt"/>
              <a:ea typeface="+mn-ea"/>
              <a:cs typeface="+mn-cs"/>
            </a:rPr>
            <a:t>©</a:t>
          </a:r>
          <a:r>
            <a:rPr lang="en-US" sz="1500">
              <a:solidFill>
                <a:schemeClr val="dk1"/>
              </a:solidFill>
              <a:latin typeface="+mn-lt"/>
              <a:ea typeface="+mn-ea"/>
              <a:cs typeface="+mn-cs"/>
            </a:rPr>
            <a:t>  </a:t>
          </a:r>
          <a:r>
            <a:rPr lang="en-US" sz="1500" b="0" i="0" u="none" strike="noStrike">
              <a:solidFill>
                <a:schemeClr val="dk1"/>
              </a:solidFill>
              <a:latin typeface="+mn-lt"/>
              <a:ea typeface="+mn-ea"/>
              <a:cs typeface="+mn-cs"/>
            </a:rPr>
            <a:t>Logo are designed and created by the </a:t>
          </a:r>
          <a:r>
            <a:rPr lang="en-US" sz="1500">
              <a:solidFill>
                <a:schemeClr val="dk1"/>
              </a:solidFill>
              <a:latin typeface="+mn-lt"/>
              <a:ea typeface="+mn-ea"/>
              <a:cs typeface="+mn-cs"/>
            </a:rPr>
            <a:t>GADHWADACUP</a:t>
          </a:r>
          <a:r>
            <a:rPr lang="en-US" sz="1500" baseline="30000">
              <a:solidFill>
                <a:schemeClr val="dk1"/>
              </a:solidFill>
              <a:latin typeface="+mn-lt"/>
              <a:ea typeface="+mn-ea"/>
              <a:cs typeface="+mn-cs"/>
            </a:rPr>
            <a:t>©</a:t>
          </a:r>
          <a:r>
            <a:rPr lang="en-US" sz="1500">
              <a:solidFill>
                <a:schemeClr val="dk1"/>
              </a:solidFill>
              <a:latin typeface="+mn-lt"/>
              <a:ea typeface="+mn-ea"/>
              <a:cs typeface="+mn-cs"/>
            </a:rPr>
            <a:t>  TEAM</a:t>
          </a:r>
          <a:r>
            <a:rPr lang="en-US" sz="1500" b="0" i="0" u="none" strike="noStrike">
              <a:solidFill>
                <a:schemeClr val="dk1"/>
              </a:solidFill>
              <a:latin typeface="+mn-lt"/>
              <a:ea typeface="+mn-ea"/>
              <a:cs typeface="+mn-cs"/>
            </a:rPr>
            <a:t> </a:t>
          </a:r>
          <a:r>
            <a:rPr lang="en-US" sz="1500" b="0" i="0" u="none" strike="noStrike" baseline="0">
              <a:solidFill>
                <a:schemeClr val="dk1"/>
              </a:solidFill>
              <a:latin typeface="+mn-lt"/>
              <a:ea typeface="+mn-ea"/>
              <a:cs typeface="+mn-cs"/>
            </a:rPr>
            <a:t>and so should not be duplicated, distributed or published without the consent of the owner.</a:t>
          </a:r>
        </a:p>
        <a:p>
          <a:endParaRPr lang="en-US" sz="1500" b="0" i="0" u="none" strike="noStrike" baseline="0">
            <a:solidFill>
              <a:schemeClr val="dk1"/>
            </a:solidFill>
            <a:latin typeface="+mn-lt"/>
            <a:ea typeface="+mn-ea"/>
            <a:cs typeface="+mn-cs"/>
          </a:endParaRPr>
        </a:p>
        <a:p>
          <a:r>
            <a:rPr lang="en-US" sz="1500" b="0" i="0" u="none" strike="noStrike" baseline="0">
              <a:solidFill>
                <a:schemeClr val="dk1"/>
              </a:solidFill>
              <a:latin typeface="+mn-lt"/>
              <a:ea typeface="+mn-ea"/>
              <a:cs typeface="+mn-cs"/>
            </a:rPr>
            <a:t>The significant objective behind developing this comprehensive sheet is to enable the scorer to have a fair view of the team standings at the end of the league stage matches. Not only that but it also gives a clear understanding of the player with the highest run's, 6's, 4's, catch's, wicket's and run out's which otherwise when done manually becomes time consuming and monotonous.</a:t>
          </a:r>
        </a:p>
        <a:p>
          <a:endParaRPr lang="en-US" sz="1500" b="0" i="0" u="none" strike="noStrike" baseline="0">
            <a:solidFill>
              <a:schemeClr val="dk1"/>
            </a:solidFill>
            <a:latin typeface="+mn-lt"/>
            <a:ea typeface="+mn-ea"/>
            <a:cs typeface="+mn-cs"/>
          </a:endParaRPr>
        </a:p>
        <a:p>
          <a:r>
            <a:rPr lang="en-US" sz="1500" b="0" i="0" u="none" strike="noStrike" baseline="0">
              <a:solidFill>
                <a:schemeClr val="dk1"/>
              </a:solidFill>
              <a:latin typeface="+mn-lt"/>
              <a:ea typeface="+mn-ea"/>
              <a:cs typeface="+mn-cs"/>
            </a:rPr>
            <a:t>Best care has been taken to make this meaningful sheet, still should any one have any suggestion or discrepancy, are invited to contact the concerned person mentioned below.</a:t>
          </a:r>
        </a:p>
        <a:p>
          <a:r>
            <a:rPr lang="en-US" sz="1500" b="0" i="0" u="none" strike="noStrike" baseline="0">
              <a:solidFill>
                <a:srgbClr val="C00000"/>
              </a:solidFill>
              <a:latin typeface="+mn-lt"/>
              <a:ea typeface="+mn-ea"/>
              <a:cs typeface="+mn-cs"/>
            </a:rPr>
            <a:t>                   Sandeep M Raval 9967197157 (Sion)(Mumbai)        Manish D Raval 9029957275 (Sion)(Mumbai)</a:t>
          </a:r>
        </a:p>
        <a:p>
          <a:r>
            <a:rPr lang="en-US" sz="1500" b="0" i="0" u="none" strike="noStrike" baseline="0">
              <a:solidFill>
                <a:srgbClr val="C00000"/>
              </a:solidFill>
              <a:latin typeface="+mn-lt"/>
              <a:ea typeface="+mn-ea"/>
              <a:cs typeface="+mn-cs"/>
            </a:rPr>
            <a:t>                                                          Ketan K Joshi 9820920541 (Malad) (Mumbai) </a:t>
          </a:r>
        </a:p>
      </xdr:txBody>
    </xdr:sp>
    <xdr:clientData/>
  </xdr:twoCellAnchor>
  <xdr:twoCellAnchor editAs="oneCell">
    <xdr:from>
      <xdr:col>0</xdr:col>
      <xdr:colOff>9525</xdr:colOff>
      <xdr:row>0</xdr:row>
      <xdr:rowOff>47625</xdr:rowOff>
    </xdr:from>
    <xdr:to>
      <xdr:col>15</xdr:col>
      <xdr:colOff>285749</xdr:colOff>
      <xdr:row>22</xdr:row>
      <xdr:rowOff>104776</xdr:rowOff>
    </xdr:to>
    <xdr:pic>
      <xdr:nvPicPr>
        <xdr:cNvPr id="3" name="Picture 2" descr="GPL 2011 CUP.jpg"/>
        <xdr:cNvPicPr>
          <a:picLocks noChangeAspect="1"/>
        </xdr:cNvPicPr>
      </xdr:nvPicPr>
      <xdr:blipFill>
        <a:blip xmlns:r="http://schemas.openxmlformats.org/officeDocument/2006/relationships" r:embed="rId1"/>
        <a:stretch>
          <a:fillRect/>
        </a:stretch>
      </xdr:blipFill>
      <xdr:spPr>
        <a:xfrm>
          <a:off x="9525" y="47625"/>
          <a:ext cx="9420224" cy="4762501"/>
        </a:xfrm>
        <a:prstGeom prst="rect">
          <a:avLst/>
        </a:prstGeom>
        <a:solidFill>
          <a:srgbClr val="FFFFFF">
            <a:shade val="85000"/>
          </a:srgbClr>
        </a:solidFill>
        <a:ln w="88900" cap="sq">
          <a:noFill/>
          <a:miter lim="800000"/>
        </a:ln>
        <a:effectLst/>
        <a:scene3d>
          <a:camera prst="orthographicFront">
            <a:rot lat="0" lon="0" rev="0"/>
          </a:camera>
          <a:lightRig rig="chilly" dir="t">
            <a:rot lat="0" lon="0" rev="18480000"/>
          </a:lightRig>
        </a:scene3d>
        <a:sp3d prstMaterial="clear">
          <a:bevelT h="63500"/>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552450</xdr:colOff>
      <xdr:row>0</xdr:row>
      <xdr:rowOff>104775</xdr:rowOff>
    </xdr:from>
    <xdr:to>
      <xdr:col>8</xdr:col>
      <xdr:colOff>38100</xdr:colOff>
      <xdr:row>2</xdr:row>
      <xdr:rowOff>85725</xdr:rowOff>
    </xdr:to>
    <xdr:sp macro="" textlink="">
      <xdr:nvSpPr>
        <xdr:cNvPr id="5" name="Rounded Rectangle 4"/>
        <xdr:cNvSpPr/>
      </xdr:nvSpPr>
      <xdr:spPr>
        <a:xfrm>
          <a:off x="1771650" y="104775"/>
          <a:ext cx="4543425" cy="342900"/>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t>TOP 22 OF THE TOURNMENT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447675</xdr:colOff>
      <xdr:row>36</xdr:row>
      <xdr:rowOff>114300</xdr:rowOff>
    </xdr:from>
    <xdr:to>
      <xdr:col>10</xdr:col>
      <xdr:colOff>47625</xdr:colOff>
      <xdr:row>47</xdr:row>
      <xdr:rowOff>66675</xdr:rowOff>
    </xdr:to>
    <xdr:grpSp>
      <xdr:nvGrpSpPr>
        <xdr:cNvPr id="2" name="Group 1"/>
        <xdr:cNvGrpSpPr/>
      </xdr:nvGrpSpPr>
      <xdr:grpSpPr>
        <a:xfrm>
          <a:off x="2219325" y="6734175"/>
          <a:ext cx="3848100" cy="1943100"/>
          <a:chOff x="7067551" y="66675"/>
          <a:chExt cx="2162174" cy="1861383"/>
        </a:xfrm>
        <a:effectLst>
          <a:glow rad="101600">
            <a:schemeClr val="accent5">
              <a:satMod val="175000"/>
              <a:alpha val="40000"/>
            </a:schemeClr>
          </a:glow>
        </a:effectLst>
      </xdr:grpSpPr>
      <xdr:pic>
        <xdr:nvPicPr>
          <xdr:cNvPr id="3" name="Picture 2" descr="GPL BATSMAN.jpg"/>
          <xdr:cNvPicPr>
            <a:picLocks noChangeAspect="1"/>
          </xdr:cNvPicPr>
        </xdr:nvPicPr>
        <xdr:blipFill>
          <a:blip xmlns:r="http://schemas.openxmlformats.org/officeDocument/2006/relationships" r:embed="rId1" cstate="print"/>
          <a:stretch>
            <a:fillRect/>
          </a:stretch>
        </xdr:blipFill>
        <xdr:spPr>
          <a:xfrm>
            <a:off x="8229599" y="66675"/>
            <a:ext cx="1000126" cy="100894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orthographicFront">
              <a:rot lat="0" lon="0" rev="0"/>
            </a:camera>
            <a:lightRig rig="balanced" dir="t">
              <a:rot lat="0" lon="0" rev="8700000"/>
            </a:lightRig>
          </a:scene3d>
          <a:sp3d contourW="6350" prstMaterial="matte">
            <a:bevelT w="101600" h="101600"/>
            <a:contourClr>
              <a:srgbClr val="969696"/>
            </a:contourClr>
          </a:sp3d>
        </xdr:spPr>
        <xdr:style>
          <a:lnRef idx="2">
            <a:schemeClr val="accent5">
              <a:shade val="50000"/>
            </a:schemeClr>
          </a:lnRef>
          <a:fillRef idx="1">
            <a:schemeClr val="accent5"/>
          </a:fillRef>
          <a:effectRef idx="0">
            <a:schemeClr val="accent5"/>
          </a:effectRef>
          <a:fontRef idx="minor">
            <a:schemeClr val="lt1"/>
          </a:fontRef>
        </xdr:style>
      </xdr:pic>
      <xdr:pic>
        <xdr:nvPicPr>
          <xdr:cNvPr id="4" name="Picture 3" descr="GPL 2011 CUP.jpg"/>
          <xdr:cNvPicPr>
            <a:picLocks noChangeAspect="1"/>
          </xdr:cNvPicPr>
        </xdr:nvPicPr>
        <xdr:blipFill>
          <a:blip xmlns:r="http://schemas.openxmlformats.org/officeDocument/2006/relationships" r:embed="rId2" cstate="print"/>
          <a:stretch>
            <a:fillRect/>
          </a:stretch>
        </xdr:blipFill>
        <xdr:spPr>
          <a:xfrm>
            <a:off x="7067551" y="76200"/>
            <a:ext cx="1076324" cy="103888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orthographicFront">
              <a:rot lat="0" lon="0" rev="0"/>
            </a:camera>
            <a:lightRig rig="balanced" dir="t">
              <a:rot lat="0" lon="0" rev="8700000"/>
            </a:lightRig>
          </a:scene3d>
          <a:sp3d contourW="6350" prstMaterial="matte">
            <a:bevelT w="101600" h="101600"/>
            <a:contourClr>
              <a:srgbClr val="969696"/>
            </a:contourClr>
          </a:sp3d>
        </xdr:spPr>
        <xdr:style>
          <a:lnRef idx="2">
            <a:schemeClr val="accent5">
              <a:shade val="50000"/>
            </a:schemeClr>
          </a:lnRef>
          <a:fillRef idx="1">
            <a:schemeClr val="accent5"/>
          </a:fillRef>
          <a:effectRef idx="0">
            <a:schemeClr val="accent5"/>
          </a:effectRef>
          <a:fontRef idx="minor">
            <a:schemeClr val="lt1"/>
          </a:fontRef>
        </xdr:style>
      </xdr:pic>
      <xdr:pic>
        <xdr:nvPicPr>
          <xdr:cNvPr id="5" name="Picture 4" descr="GPL BOWLER COLOURFUL RED.jpg"/>
          <xdr:cNvPicPr>
            <a:picLocks noChangeAspect="1"/>
          </xdr:cNvPicPr>
        </xdr:nvPicPr>
        <xdr:blipFill>
          <a:blip xmlns:r="http://schemas.openxmlformats.org/officeDocument/2006/relationships" r:embed="rId3" cstate="print"/>
          <a:stretch>
            <a:fillRect/>
          </a:stretch>
        </xdr:blipFill>
        <xdr:spPr>
          <a:xfrm>
            <a:off x="7629525" y="1009650"/>
            <a:ext cx="982878" cy="91840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orthographicFront">
              <a:rot lat="0" lon="0" rev="0"/>
            </a:camera>
            <a:lightRig rig="balanced" dir="t">
              <a:rot lat="0" lon="0" rev="8700000"/>
            </a:lightRig>
          </a:scene3d>
          <a:sp3d contourW="6350" prstMaterial="matte">
            <a:bevelT w="101600" h="101600"/>
            <a:contourClr>
              <a:srgbClr val="969696"/>
            </a:contourClr>
          </a:sp3d>
        </xdr:spPr>
        <xdr:style>
          <a:lnRef idx="2">
            <a:schemeClr val="accent5">
              <a:shade val="50000"/>
            </a:schemeClr>
          </a:lnRef>
          <a:fillRef idx="1">
            <a:schemeClr val="accent5"/>
          </a:fillRef>
          <a:effectRef idx="0">
            <a:schemeClr val="accent5"/>
          </a:effectRef>
          <a:fontRef idx="minor">
            <a:schemeClr val="lt1"/>
          </a:fontRef>
        </xdr:style>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19</xdr:row>
      <xdr:rowOff>104775</xdr:rowOff>
    </xdr:from>
    <xdr:to>
      <xdr:col>7</xdr:col>
      <xdr:colOff>342900</xdr:colOff>
      <xdr:row>44</xdr:row>
      <xdr:rowOff>104776</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38100</xdr:rowOff>
    </xdr:from>
    <xdr:to>
      <xdr:col>15</xdr:col>
      <xdr:colOff>142875</xdr:colOff>
      <xdr:row>12</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14</xdr:row>
      <xdr:rowOff>38100</xdr:rowOff>
    </xdr:from>
    <xdr:to>
      <xdr:col>15</xdr:col>
      <xdr:colOff>161925</xdr:colOff>
      <xdr:row>26</xdr:row>
      <xdr:rowOff>123825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rtlCol="0" anchor="ctr"/>
      <a:lstStyle>
        <a:defPPr algn="ctr">
          <a:defRPr sz="1100"/>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1:I27"/>
  <sheetViews>
    <sheetView tabSelected="1" workbookViewId="0">
      <selection activeCell="L22" sqref="L22"/>
    </sheetView>
  </sheetViews>
  <sheetFormatPr defaultRowHeight="20.25"/>
  <cols>
    <col min="1" max="16384" width="9.140625" style="516"/>
  </cols>
  <sheetData>
    <row r="1" spans="2:9" ht="21" thickBot="1"/>
    <row r="2" spans="2:9" ht="21">
      <c r="B2" s="1020"/>
      <c r="C2" s="1021"/>
      <c r="D2" s="1021"/>
      <c r="E2" s="1021"/>
      <c r="F2" s="1021"/>
      <c r="G2" s="1021"/>
      <c r="H2" s="1021"/>
      <c r="I2" s="1022"/>
    </row>
    <row r="3" spans="2:9" ht="6.75" customHeight="1"/>
    <row r="4" spans="2:9">
      <c r="B4" s="517"/>
      <c r="C4" s="517"/>
      <c r="D4" s="517"/>
      <c r="E4" s="517"/>
      <c r="F4" s="517"/>
      <c r="G4" s="517"/>
      <c r="H4" s="517"/>
      <c r="I4" s="517"/>
    </row>
    <row r="5" spans="2:9" ht="6.75" customHeight="1"/>
    <row r="6" spans="2:9">
      <c r="B6" s="517"/>
      <c r="C6" s="517"/>
      <c r="D6" s="517"/>
      <c r="E6" s="517"/>
      <c r="F6" s="517"/>
      <c r="G6" s="517"/>
      <c r="H6" s="517"/>
      <c r="I6" s="517"/>
    </row>
    <row r="7" spans="2:9" ht="6.75" customHeight="1"/>
    <row r="9" spans="2:9" ht="6.75" customHeight="1" thickBot="1"/>
    <row r="10" spans="2:9" ht="21">
      <c r="B10" s="1020"/>
      <c r="C10" s="1021"/>
      <c r="D10" s="1021"/>
      <c r="E10" s="1021"/>
      <c r="F10" s="1021"/>
      <c r="G10" s="1021"/>
      <c r="H10" s="1021"/>
      <c r="I10" s="1022"/>
    </row>
    <row r="11" spans="2:9" ht="6.75" customHeight="1" thickBot="1"/>
    <row r="12" spans="2:9" ht="21">
      <c r="B12" s="1020"/>
      <c r="C12" s="1021"/>
      <c r="D12" s="1021"/>
      <c r="E12" s="1021"/>
      <c r="F12" s="1021"/>
      <c r="G12" s="1021"/>
      <c r="H12" s="1021"/>
      <c r="I12" s="1022"/>
    </row>
    <row r="13" spans="2:9" ht="6.75" customHeight="1" thickBot="1"/>
    <row r="14" spans="2:9" ht="21">
      <c r="B14" s="1020"/>
      <c r="C14" s="1021"/>
      <c r="D14" s="1021"/>
      <c r="E14" s="1021"/>
      <c r="F14" s="1021"/>
      <c r="G14" s="1021"/>
      <c r="H14" s="1021"/>
      <c r="I14" s="1022"/>
    </row>
    <row r="15" spans="2:9" ht="6.75" customHeight="1" thickBot="1"/>
    <row r="16" spans="2:9" ht="21">
      <c r="B16" s="1020"/>
      <c r="C16" s="1021"/>
      <c r="D16" s="1021"/>
      <c r="E16" s="1021"/>
      <c r="F16" s="1021"/>
      <c r="G16" s="1021"/>
      <c r="H16" s="1021"/>
      <c r="I16" s="1022"/>
    </row>
    <row r="17" spans="2:9" ht="6.75" customHeight="1" thickBot="1"/>
    <row r="18" spans="2:9" ht="21">
      <c r="B18" s="1020"/>
      <c r="C18" s="1021"/>
      <c r="D18" s="1021"/>
      <c r="E18" s="1021"/>
      <c r="F18" s="1021"/>
      <c r="G18" s="1021"/>
      <c r="H18" s="1021"/>
      <c r="I18" s="1022"/>
    </row>
    <row r="19" spans="2:9" ht="6.75" customHeight="1"/>
    <row r="21" spans="2:9" ht="6.75" customHeight="1"/>
    <row r="23" spans="2:9" ht="6.75" customHeight="1"/>
    <row r="25" spans="2:9" ht="6.75" customHeight="1"/>
    <row r="26" spans="2:9" ht="21" thickBot="1"/>
    <row r="27" spans="2:9" ht="21">
      <c r="B27" s="1020"/>
      <c r="C27" s="1021"/>
      <c r="D27" s="1021"/>
      <c r="E27" s="1021"/>
      <c r="F27" s="1021"/>
      <c r="G27" s="1021"/>
      <c r="H27" s="1021"/>
      <c r="I27" s="1022"/>
    </row>
  </sheetData>
  <sheetProtection password="E8AD" sheet="1" objects="1" scenarios="1"/>
  <mergeCells count="7">
    <mergeCell ref="B27:I27"/>
    <mergeCell ref="B12:I12"/>
    <mergeCell ref="B18:I18"/>
    <mergeCell ref="B2:I2"/>
    <mergeCell ref="B10:I10"/>
    <mergeCell ref="B16:I16"/>
    <mergeCell ref="B14:I14"/>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dimension ref="A1:AB48"/>
  <sheetViews>
    <sheetView showGridLines="0" workbookViewId="0">
      <pane ySplit="1" topLeftCell="A2" activePane="bottomLeft" state="frozen"/>
      <selection pane="bottomLeft" activeCell="J14" sqref="J14"/>
    </sheetView>
  </sheetViews>
  <sheetFormatPr defaultRowHeight="14.25"/>
  <cols>
    <col min="1" max="1" width="4.42578125" style="794" bestFit="1" customWidth="1"/>
    <col min="2" max="2" width="25.140625" style="794" bestFit="1" customWidth="1"/>
    <col min="3" max="3" width="14" style="794" bestFit="1" customWidth="1"/>
    <col min="4" max="4" width="9" style="794" bestFit="1" customWidth="1"/>
    <col min="5" max="5" width="10.140625" style="794" bestFit="1" customWidth="1"/>
    <col min="6" max="7" width="10.7109375" style="794" bestFit="1" customWidth="1"/>
    <col min="8" max="8" width="10.140625" style="794" bestFit="1" customWidth="1"/>
    <col min="9" max="9" width="10.7109375" style="794" bestFit="1" customWidth="1"/>
    <col min="10" max="10" width="11.85546875" style="794" bestFit="1" customWidth="1"/>
    <col min="11" max="24" width="9.140625" style="794"/>
    <col min="25" max="25" width="0" style="794" hidden="1" customWidth="1"/>
    <col min="26" max="26" width="3.28515625" style="794" hidden="1" customWidth="1"/>
    <col min="27" max="27" width="2.140625" style="794" hidden="1" customWidth="1"/>
    <col min="28" max="28" width="4.42578125" style="794" hidden="1" customWidth="1"/>
    <col min="29" max="16384" width="9.140625" style="794"/>
  </cols>
  <sheetData>
    <row r="1" spans="1:10" ht="15" thickBot="1">
      <c r="A1" s="1124" t="s">
        <v>219</v>
      </c>
      <c r="B1" s="1124"/>
    </row>
    <row r="2" spans="1:10" ht="15" thickBot="1"/>
    <row r="3" spans="1:10" ht="15.75" customHeight="1" thickBot="1">
      <c r="A3" s="1163" t="s">
        <v>429</v>
      </c>
      <c r="B3" s="1164"/>
      <c r="C3" s="1164"/>
      <c r="D3" s="1164"/>
      <c r="E3" s="1164"/>
      <c r="F3" s="1164"/>
      <c r="G3" s="1164"/>
      <c r="H3" s="1164"/>
      <c r="I3" s="1164"/>
      <c r="J3" s="1165"/>
    </row>
    <row r="4" spans="1:10" ht="15" thickBot="1">
      <c r="A4" s="846" t="s">
        <v>114</v>
      </c>
      <c r="B4" s="847" t="s">
        <v>78</v>
      </c>
      <c r="C4" s="847" t="s">
        <v>36</v>
      </c>
      <c r="D4" s="847" t="s">
        <v>96</v>
      </c>
      <c r="E4" s="847" t="s">
        <v>68</v>
      </c>
      <c r="F4" s="847" t="s">
        <v>69</v>
      </c>
      <c r="G4" s="847" t="s">
        <v>6</v>
      </c>
      <c r="H4" s="847" t="s">
        <v>7</v>
      </c>
      <c r="I4" s="847" t="s">
        <v>129</v>
      </c>
      <c r="J4" s="848" t="s">
        <v>430</v>
      </c>
    </row>
    <row r="5" spans="1:10">
      <c r="A5" s="884">
        <v>1</v>
      </c>
      <c r="B5" s="885" t="str">
        <f>+'Caps &amp; Points'!I2</f>
        <v>UPENDRA RAVAL [F]</v>
      </c>
      <c r="C5" s="885" t="str">
        <f>+'Caps &amp; Points'!J2</f>
        <v>FUDEDA</v>
      </c>
      <c r="D5" s="885">
        <f>VLOOKUP(B5,'Caps &amp; Points'!$X$404:$BN$733,43,FALSE)</f>
        <v>6</v>
      </c>
      <c r="E5" s="885">
        <f>INDEX('Caps &amp; Points'!$P$2:$P$331,MATCH('Top 5'!B5,'Caps &amp; Points'!$N$2:$N$331,0))</f>
        <v>144</v>
      </c>
      <c r="F5" s="885">
        <f>INDEX('Caps &amp; Points'!$V$2:$V$331,MATCH('Top 5'!B5,'Caps &amp; Points'!$T$2:$T$331,0))</f>
        <v>16</v>
      </c>
      <c r="G5" s="885">
        <f>INDEX('Caps &amp; Points'!$AB$2:$AB$331,MATCH('Top 5'!B5,'Caps &amp; Points'!$Z$2:$Z$331,0))</f>
        <v>0</v>
      </c>
      <c r="H5" s="885" t="str">
        <f>INDEX('Caps &amp; Points'!$AH$2:$AH$331,MATCH('Top 5'!B5,'Caps &amp; Points'!$AF$2:$AF$331,0))</f>
        <v>1d</v>
      </c>
      <c r="I5" s="885">
        <f>INDEX('Caps &amp; Points'!$AN$2:$AN$331,MATCH('Top 5'!B5,'Caps &amp; Points'!$AL$2:$AL$331,0))</f>
        <v>0</v>
      </c>
      <c r="J5" s="886">
        <f>+'Caps &amp; Points'!K2</f>
        <v>43.9</v>
      </c>
    </row>
    <row r="6" spans="1:10">
      <c r="A6" s="931">
        <v>2</v>
      </c>
      <c r="B6" s="932" t="str">
        <f>+'Caps &amp; Points'!I3</f>
        <v>BHARGAV RAVAL [M]</v>
      </c>
      <c r="C6" s="932" t="str">
        <f>+'Caps &amp; Points'!J3</f>
        <v>MAHOR</v>
      </c>
      <c r="D6" s="932">
        <f>VLOOKUP(B6,'Caps &amp; Points'!$X$404:$BN$733,43,FALSE)</f>
        <v>6</v>
      </c>
      <c r="E6" s="932">
        <f>INDEX('Caps &amp; Points'!$P$2:$P$331,MATCH('Top 5'!B6,'Caps &amp; Points'!$N$2:$N$331,0))</f>
        <v>194</v>
      </c>
      <c r="F6" s="932">
        <f>INDEX('Caps &amp; Points'!$V$2:$V$331,MATCH('Top 5'!B6,'Caps &amp; Points'!$T$2:$T$331,0))</f>
        <v>7</v>
      </c>
      <c r="G6" s="932">
        <f>INDEX('Caps &amp; Points'!$AB$2:$AB$331,MATCH('Top 5'!B6,'Caps &amp; Points'!$Z$2:$Z$331,0))</f>
        <v>5</v>
      </c>
      <c r="H6" s="932" t="str">
        <f>INDEX('Caps &amp; Points'!$AH$2:$AH$331,MATCH('Top 5'!B6,'Caps &amp; Points'!$AF$2:$AF$331,0))</f>
        <v>1d</v>
      </c>
      <c r="I6" s="932">
        <f>INDEX('Caps &amp; Points'!$AN$2:$AN$331,MATCH('Top 5'!B6,'Caps &amp; Points'!$AL$2:$AL$331,0))</f>
        <v>1</v>
      </c>
      <c r="J6" s="933">
        <f>+'Caps &amp; Points'!K3</f>
        <v>35.200000000000003</v>
      </c>
    </row>
    <row r="7" spans="1:10">
      <c r="A7" s="869">
        <v>3</v>
      </c>
      <c r="B7" s="870" t="str">
        <f>+'Caps &amp; Points'!I4</f>
        <v>KEYUR RAVAL [S]</v>
      </c>
      <c r="C7" s="870" t="str">
        <f>+'Caps &amp; Points'!J4</f>
        <v>SATLASANA</v>
      </c>
      <c r="D7" s="870">
        <f>VLOOKUP(B7,'Caps &amp; Points'!$X$404:$BN$733,43,FALSE)</f>
        <v>5</v>
      </c>
      <c r="E7" s="870">
        <f>INDEX('Caps &amp; Points'!$P$2:$P$331,MATCH('Top 5'!B7,'Caps &amp; Points'!$N$2:$N$331,0))</f>
        <v>135</v>
      </c>
      <c r="F7" s="870">
        <f>INDEX('Caps &amp; Points'!$V$2:$V$331,MATCH('Top 5'!B7,'Caps &amp; Points'!$T$2:$T$331,0))</f>
        <v>11</v>
      </c>
      <c r="G7" s="870">
        <f>INDEX('Caps &amp; Points'!$AB$2:$AB$331,MATCH('Top 5'!B7,'Caps &amp; Points'!$Z$2:$Z$331,0))</f>
        <v>0</v>
      </c>
      <c r="H7" s="870">
        <f>INDEX('Caps &amp; Points'!$AH$2:$AH$331,MATCH('Top 5'!B7,'Caps &amp; Points'!$AF$2:$AF$331,0))</f>
        <v>0</v>
      </c>
      <c r="I7" s="870">
        <f>INDEX('Caps &amp; Points'!$AN$2:$AN$331,MATCH('Top 5'!B7,'Caps &amp; Points'!$AL$2:$AL$331,0))</f>
        <v>0</v>
      </c>
      <c r="J7" s="872">
        <f>+'Caps &amp; Points'!K4</f>
        <v>33</v>
      </c>
    </row>
    <row r="8" spans="1:10">
      <c r="A8" s="887">
        <v>4</v>
      </c>
      <c r="B8" s="888" t="str">
        <f>+'Caps &amp; Points'!I5</f>
        <v>KARAN JOSHI [B]</v>
      </c>
      <c r="C8" s="888" t="str">
        <f>+'Caps &amp; Points'!J5</f>
        <v>BHALUSANA</v>
      </c>
      <c r="D8" s="888">
        <f>VLOOKUP(B8,'Caps &amp; Points'!$X$404:$BN$733,43,FALSE)</f>
        <v>4</v>
      </c>
      <c r="E8" s="888">
        <f>INDEX('Caps &amp; Points'!$P$2:$P$331,MATCH('Top 5'!B8,'Caps &amp; Points'!$N$2:$N$331,0))</f>
        <v>174</v>
      </c>
      <c r="F8" s="888">
        <f>INDEX('Caps &amp; Points'!$V$2:$V$331,MATCH('Top 5'!B8,'Caps &amp; Points'!$T$2:$T$331,0))</f>
        <v>4</v>
      </c>
      <c r="G8" s="888">
        <f>INDEX('Caps &amp; Points'!$AB$2:$AB$331,MATCH('Top 5'!B8,'Caps &amp; Points'!$Z$2:$Z$331,0))</f>
        <v>1</v>
      </c>
      <c r="H8" s="888" t="str">
        <f>INDEX('Caps &amp; Points'!$AH$2:$AH$331,MATCH('Top 5'!B8,'Caps &amp; Points'!$AF$2:$AF$331,0))</f>
        <v>2d+1i</v>
      </c>
      <c r="I8" s="888">
        <f>INDEX('Caps &amp; Points'!$AN$2:$AN$331,MATCH('Top 5'!B8,'Caps &amp; Points'!$AL$2:$AL$331,0))</f>
        <v>1</v>
      </c>
      <c r="J8" s="889">
        <f>+'Caps &amp; Points'!K5</f>
        <v>30</v>
      </c>
    </row>
    <row r="9" spans="1:10" ht="15" thickBot="1">
      <c r="A9" s="988">
        <v>5</v>
      </c>
      <c r="B9" s="989" t="str">
        <f>+'Caps &amp; Points'!I6</f>
        <v>MANISH RAVAL [F]</v>
      </c>
      <c r="C9" s="989" t="str">
        <f>+'Caps &amp; Points'!J6</f>
        <v>FUDEDA</v>
      </c>
      <c r="D9" s="989">
        <f>VLOOKUP(B9,'Caps &amp; Points'!$X$404:$BN$733,43,FALSE)</f>
        <v>6</v>
      </c>
      <c r="E9" s="989">
        <f>INDEX('Caps &amp; Points'!$P$2:$P$331,MATCH('Top 5'!B9,'Caps &amp; Points'!$N$2:$N$331,0))</f>
        <v>87</v>
      </c>
      <c r="F9" s="989">
        <f>INDEX('Caps &amp; Points'!$V$2:$V$331,MATCH('Top 5'!B9,'Caps &amp; Points'!$T$2:$T$331,0))</f>
        <v>12</v>
      </c>
      <c r="G9" s="989">
        <f>INDEX('Caps &amp; Points'!$AB$2:$AB$331,MATCH('Top 5'!B9,'Caps &amp; Points'!$Z$2:$Z$331,0))</f>
        <v>2</v>
      </c>
      <c r="H9" s="989" t="str">
        <f>INDEX('Caps &amp; Points'!$AH$2:$AH$331,MATCH('Top 5'!B9,'Caps &amp; Points'!$AF$2:$AF$331,0))</f>
        <v>1d+1i</v>
      </c>
      <c r="I9" s="989">
        <f>INDEX('Caps &amp; Points'!$AN$2:$AN$331,MATCH('Top 5'!B9,'Caps &amp; Points'!$AL$2:$AL$331,0))</f>
        <v>0</v>
      </c>
      <c r="J9" s="990">
        <f>+'Caps &amp; Points'!K6</f>
        <v>28.6</v>
      </c>
    </row>
    <row r="10" spans="1:10" ht="15" thickBot="1"/>
    <row r="11" spans="1:10" ht="15" thickBot="1">
      <c r="A11" s="1166" t="s">
        <v>211</v>
      </c>
      <c r="B11" s="1167"/>
      <c r="C11" s="1167"/>
      <c r="D11" s="1167"/>
      <c r="E11" s="1167"/>
      <c r="F11" s="1167"/>
      <c r="G11" s="1167"/>
      <c r="H11" s="1168"/>
    </row>
    <row r="12" spans="1:10" ht="15" thickBot="1">
      <c r="A12" s="831" t="s">
        <v>114</v>
      </c>
      <c r="B12" s="832" t="s">
        <v>78</v>
      </c>
      <c r="C12" s="832" t="s">
        <v>36</v>
      </c>
      <c r="D12" s="832" t="s">
        <v>96</v>
      </c>
      <c r="E12" s="832" t="s">
        <v>208</v>
      </c>
      <c r="F12" s="832" t="s">
        <v>68</v>
      </c>
      <c r="G12" s="832" t="s">
        <v>144</v>
      </c>
      <c r="H12" s="833" t="s">
        <v>100</v>
      </c>
    </row>
    <row r="13" spans="1:10">
      <c r="A13" s="936">
        <v>1</v>
      </c>
      <c r="B13" s="937" t="str">
        <f>+'Caps &amp; Points'!N2</f>
        <v>BHARGAV RAVAL [M]</v>
      </c>
      <c r="C13" s="937" t="str">
        <f>+'Caps &amp; Points'!O2</f>
        <v>MAHOR</v>
      </c>
      <c r="D13" s="937">
        <f>VLOOKUP(B13,'Caps &amp; Points'!$X$404:$BN$733,43,FALSE)</f>
        <v>6</v>
      </c>
      <c r="E13" s="937">
        <v>1</v>
      </c>
      <c r="F13" s="937">
        <f>+'Caps &amp; Points'!P2</f>
        <v>194</v>
      </c>
      <c r="G13" s="938">
        <f>F13/(D13-E13)</f>
        <v>38.799999999999997</v>
      </c>
      <c r="H13" s="977">
        <f>+'Caps &amp; Points'!Q2</f>
        <v>23.7</v>
      </c>
    </row>
    <row r="14" spans="1:10">
      <c r="A14" s="934">
        <v>2</v>
      </c>
      <c r="B14" s="935" t="str">
        <f>+'Caps &amp; Points'!N3</f>
        <v>KARAN JOSHI [B]</v>
      </c>
      <c r="C14" s="935" t="str">
        <f>+'Caps &amp; Points'!O3</f>
        <v>BHALUSANA</v>
      </c>
      <c r="D14" s="935">
        <f>VLOOKUP(B14,'Caps &amp; Points'!$X$404:$BN$733,43,FALSE)</f>
        <v>4</v>
      </c>
      <c r="E14" s="935">
        <v>1</v>
      </c>
      <c r="F14" s="935">
        <f>+'Caps &amp; Points'!P3</f>
        <v>174</v>
      </c>
      <c r="G14" s="939">
        <f>F14/(D14-E14)</f>
        <v>58</v>
      </c>
      <c r="H14" s="978">
        <f>+'Caps &amp; Points'!Q3</f>
        <v>21.5</v>
      </c>
    </row>
    <row r="15" spans="1:10">
      <c r="A15" s="979">
        <v>3</v>
      </c>
      <c r="B15" s="980" t="str">
        <f>+'Caps &amp; Points'!N4</f>
        <v>UPENDRA RAVAL [F]</v>
      </c>
      <c r="C15" s="980" t="str">
        <f>+'Caps &amp; Points'!O4</f>
        <v>FUDEDA</v>
      </c>
      <c r="D15" s="980">
        <f>VLOOKUP(B15,'Caps &amp; Points'!$X$404:$BN$733,43,FALSE)</f>
        <v>6</v>
      </c>
      <c r="E15" s="980">
        <v>0</v>
      </c>
      <c r="F15" s="980">
        <f>+'Caps &amp; Points'!P4</f>
        <v>144</v>
      </c>
      <c r="G15" s="981">
        <f>F15/(D15-E15)</f>
        <v>24</v>
      </c>
      <c r="H15" s="982">
        <f>+'Caps &amp; Points'!Q4</f>
        <v>16.399999999999999</v>
      </c>
    </row>
    <row r="16" spans="1:10">
      <c r="A16" s="810">
        <v>4</v>
      </c>
      <c r="B16" s="811" t="str">
        <f>+'Caps &amp; Points'!N5</f>
        <v>ARJUN RAVAL [H]</v>
      </c>
      <c r="C16" s="811" t="str">
        <f>+'Caps &amp; Points'!O5</f>
        <v>BHRAMPURI</v>
      </c>
      <c r="D16" s="811">
        <f>VLOOKUP(B16,'Caps &amp; Points'!$X$404:$BN$733,43,FALSE)</f>
        <v>5</v>
      </c>
      <c r="E16" s="811">
        <v>0</v>
      </c>
      <c r="F16" s="811">
        <f>+'Caps &amp; Points'!P5</f>
        <v>159</v>
      </c>
      <c r="G16" s="819">
        <f>F16/(D16-E16)</f>
        <v>31.8</v>
      </c>
      <c r="H16" s="812">
        <f>+'Caps &amp; Points'!Q5</f>
        <v>16.100000000000001</v>
      </c>
    </row>
    <row r="17" spans="1:27" ht="15" thickBot="1">
      <c r="A17" s="940">
        <v>5</v>
      </c>
      <c r="B17" s="941" t="str">
        <f>+'Caps &amp; Points'!N6</f>
        <v>KEYUR RAVAL [S]</v>
      </c>
      <c r="C17" s="941" t="str">
        <f>+'Caps &amp; Points'!O6</f>
        <v>SATLASANA</v>
      </c>
      <c r="D17" s="941">
        <f>VLOOKUP(B17,'Caps &amp; Points'!$X$404:$BN$733,43,FALSE)</f>
        <v>5</v>
      </c>
      <c r="E17" s="941">
        <v>0</v>
      </c>
      <c r="F17" s="941">
        <f>+'Caps &amp; Points'!P6</f>
        <v>135</v>
      </c>
      <c r="G17" s="942">
        <f>F17/(D17-E17)</f>
        <v>27</v>
      </c>
      <c r="H17" s="943">
        <f>+'Caps &amp; Points'!Q6</f>
        <v>15</v>
      </c>
    </row>
    <row r="18" spans="1:27" ht="15" thickBot="1"/>
    <row r="19" spans="1:27" ht="15.75" thickBot="1">
      <c r="A19" s="1166" t="s">
        <v>212</v>
      </c>
      <c r="B19" s="1167"/>
      <c r="C19" s="1167"/>
      <c r="D19" s="1167"/>
      <c r="E19" s="1167"/>
      <c r="F19" s="1167"/>
      <c r="G19" s="1167"/>
      <c r="H19" s="1167"/>
      <c r="I19" s="1168"/>
      <c r="J19"/>
    </row>
    <row r="20" spans="1:27" ht="15" thickBot="1">
      <c r="A20" s="816" t="s">
        <v>114</v>
      </c>
      <c r="B20" s="817" t="s">
        <v>78</v>
      </c>
      <c r="C20" s="817" t="s">
        <v>36</v>
      </c>
      <c r="D20" s="817" t="s">
        <v>69</v>
      </c>
      <c r="E20" s="817" t="s">
        <v>70</v>
      </c>
      <c r="F20" s="817" t="s">
        <v>68</v>
      </c>
      <c r="G20" s="817" t="s">
        <v>210</v>
      </c>
      <c r="H20" s="817" t="s">
        <v>144</v>
      </c>
      <c r="I20" s="818" t="s">
        <v>100</v>
      </c>
    </row>
    <row r="21" spans="1:27">
      <c r="A21" s="902">
        <v>1</v>
      </c>
      <c r="B21" s="903" t="str">
        <f>+'Caps &amp; Points'!T2</f>
        <v>UPENDRA RAVAL [F]</v>
      </c>
      <c r="C21" s="903" t="str">
        <f>+'Caps &amp; Points'!U2</f>
        <v>FUDEDA</v>
      </c>
      <c r="D21" s="904">
        <f>+'Caps &amp; Points'!V2</f>
        <v>16</v>
      </c>
      <c r="E21" s="903">
        <f>VLOOKUP(B21,'Caps &amp; Points'!$X$404:$BX$733,53,FALSE)</f>
        <v>22.5</v>
      </c>
      <c r="F21" s="903">
        <f>VLOOKUP(B21,'Caps &amp; Points'!$X$404:$CF$733,61,FALSE)</f>
        <v>131</v>
      </c>
      <c r="G21" s="905">
        <f>(F21/AA21)*6</f>
        <v>5.7372262773722635</v>
      </c>
      <c r="H21" s="905">
        <f>AA21/D21</f>
        <v>8.5625</v>
      </c>
      <c r="I21" s="906">
        <f>+'Caps &amp; Points'!W2</f>
        <v>27</v>
      </c>
      <c r="Y21" s="794" t="str">
        <f>LEFT(E21,2)</f>
        <v>22</v>
      </c>
      <c r="Z21" s="794" t="str">
        <f>RIGHT(E21,1)</f>
        <v>5</v>
      </c>
      <c r="AA21" s="794">
        <f>((Y21*6)+Z21)</f>
        <v>137</v>
      </c>
    </row>
    <row r="22" spans="1:27">
      <c r="A22" s="852">
        <v>2</v>
      </c>
      <c r="B22" s="850" t="str">
        <f>+'Caps &amp; Points'!T3</f>
        <v>MANISH RAVAL [F]</v>
      </c>
      <c r="C22" s="850" t="str">
        <f>+'Caps &amp; Points'!U3</f>
        <v>FUDEDA</v>
      </c>
      <c r="D22" s="850">
        <f>+'Caps &amp; Points'!V3</f>
        <v>12</v>
      </c>
      <c r="E22" s="850">
        <f>VLOOKUP(B22,'Caps &amp; Points'!$X$404:$BX$733,53,FALSE)</f>
        <v>22.200000000000003</v>
      </c>
      <c r="F22" s="850">
        <f>VLOOKUP(B22,'Caps &amp; Points'!$X$404:$CF$733,61,FALSE)</f>
        <v>104</v>
      </c>
      <c r="G22" s="851">
        <f t="shared" ref="G22" si="0">(F22/AA22)*6</f>
        <v>4.6567164179104479</v>
      </c>
      <c r="H22" s="851">
        <f>AA22/D22</f>
        <v>11.166666666666666</v>
      </c>
      <c r="I22" s="858">
        <f>+'Caps &amp; Points'!W3</f>
        <v>20</v>
      </c>
      <c r="Y22" s="794" t="str">
        <f t="shared" ref="Y22" si="1">LEFT(E22,2)</f>
        <v>22</v>
      </c>
      <c r="Z22" s="794" t="str">
        <f t="shared" ref="Z22" si="2">RIGHT(E22,1)</f>
        <v>2</v>
      </c>
      <c r="AA22" s="794">
        <f t="shared" ref="AA22:AA25" si="3">((Y22*6)+Z22)</f>
        <v>134</v>
      </c>
    </row>
    <row r="23" spans="1:27">
      <c r="A23" s="979">
        <v>3</v>
      </c>
      <c r="B23" s="980" t="str">
        <f>+'Caps &amp; Points'!T4</f>
        <v>VISHAL RAVAL [F]</v>
      </c>
      <c r="C23" s="980" t="str">
        <f>+'Caps &amp; Points'!U4</f>
        <v>FUDEDA</v>
      </c>
      <c r="D23" s="980">
        <f>+'Caps &amp; Points'!V4</f>
        <v>13</v>
      </c>
      <c r="E23" s="980">
        <f>VLOOKUP(B23,'Caps &amp; Points'!$X$404:$BX$733,53,FALSE)</f>
        <v>24</v>
      </c>
      <c r="F23" s="980">
        <f>VLOOKUP(B23,'Caps &amp; Points'!$X$404:$CF$733,61,FALSE)</f>
        <v>114</v>
      </c>
      <c r="G23" s="981">
        <f>(F23/AA23)*6</f>
        <v>4.6216216216216219</v>
      </c>
      <c r="H23" s="981">
        <f>AA23/D23</f>
        <v>11.384615384615385</v>
      </c>
      <c r="I23" s="982">
        <f>+'Caps &amp; Points'!W4</f>
        <v>20</v>
      </c>
      <c r="Y23" s="794" t="str">
        <f>LEFT(E23,2)</f>
        <v>24</v>
      </c>
      <c r="Z23" s="794" t="str">
        <f>RIGHT(E23,1)</f>
        <v>4</v>
      </c>
      <c r="AA23" s="794">
        <f t="shared" si="3"/>
        <v>148</v>
      </c>
    </row>
    <row r="24" spans="1:27">
      <c r="A24" s="869">
        <v>4</v>
      </c>
      <c r="B24" s="870" t="str">
        <f>+'Caps &amp; Points'!T5</f>
        <v>KEYUR RAVAL [S]</v>
      </c>
      <c r="C24" s="870" t="str">
        <f>+'Caps &amp; Points'!U5</f>
        <v>SATLASANA</v>
      </c>
      <c r="D24" s="870">
        <f>+'Caps &amp; Points'!V5</f>
        <v>11</v>
      </c>
      <c r="E24" s="870">
        <f>VLOOKUP(B24,'Caps &amp; Points'!$X$404:$BX$733,53,FALSE)</f>
        <v>17</v>
      </c>
      <c r="F24" s="870">
        <f>VLOOKUP(B24,'Caps &amp; Points'!$X$404:$CF$733,61,FALSE)</f>
        <v>127</v>
      </c>
      <c r="G24" s="871">
        <f>(F24/AA24)*6</f>
        <v>6.9908256880733939</v>
      </c>
      <c r="H24" s="871">
        <f>AA24/D24</f>
        <v>9.9090909090909083</v>
      </c>
      <c r="I24" s="872">
        <f>+'Caps &amp; Points'!W5</f>
        <v>18</v>
      </c>
      <c r="Y24" s="794" t="str">
        <f>LEFT(E24,2)</f>
        <v>17</v>
      </c>
      <c r="Z24" s="794" t="str">
        <f>RIGHT(E24,1)</f>
        <v>7</v>
      </c>
      <c r="AA24" s="794">
        <f t="shared" si="3"/>
        <v>109</v>
      </c>
    </row>
    <row r="25" spans="1:27" ht="15" thickBot="1">
      <c r="A25" s="983">
        <v>5</v>
      </c>
      <c r="B25" s="984" t="str">
        <f>+'Caps &amp; Points'!T6</f>
        <v>KULDEEP K RAVAL [R]</v>
      </c>
      <c r="C25" s="984" t="str">
        <f>+'Caps &amp; Points'!U6</f>
        <v>RAMPUR</v>
      </c>
      <c r="D25" s="984">
        <f>+'Caps &amp; Points'!V6</f>
        <v>12</v>
      </c>
      <c r="E25" s="984">
        <f>VLOOKUP(B25,'Caps &amp; Points'!$X$404:$BX$733,53,FALSE)</f>
        <v>24</v>
      </c>
      <c r="F25" s="984">
        <f>VLOOKUP(B25,'Caps &amp; Points'!$X$404:$CF$733,61,FALSE)</f>
        <v>117</v>
      </c>
      <c r="G25" s="985">
        <f>(F25/AA25)*6</f>
        <v>4.7432432432432439</v>
      </c>
      <c r="H25" s="985">
        <f>AA25/D25</f>
        <v>12.333333333333334</v>
      </c>
      <c r="I25" s="986">
        <f>+'Caps &amp; Points'!W6</f>
        <v>18</v>
      </c>
      <c r="Y25" s="794" t="str">
        <f>LEFT(E25,2)</f>
        <v>24</v>
      </c>
      <c r="Z25" s="794" t="str">
        <f>RIGHT(E25,1)</f>
        <v>4</v>
      </c>
      <c r="AA25" s="794">
        <f t="shared" si="3"/>
        <v>148</v>
      </c>
    </row>
    <row r="26" spans="1:27" ht="15" thickBot="1"/>
    <row r="27" spans="1:27" ht="15" thickBot="1">
      <c r="A27" s="1166" t="s">
        <v>215</v>
      </c>
      <c r="B27" s="1167"/>
      <c r="C27" s="1167"/>
      <c r="D27" s="1167"/>
      <c r="E27" s="1167"/>
      <c r="F27" s="1167"/>
      <c r="G27" s="1168"/>
    </row>
    <row r="28" spans="1:27" ht="15" thickBot="1">
      <c r="A28" s="874" t="s">
        <v>114</v>
      </c>
      <c r="B28" s="875" t="s">
        <v>78</v>
      </c>
      <c r="C28" s="875" t="s">
        <v>36</v>
      </c>
      <c r="D28" s="875" t="s">
        <v>6</v>
      </c>
      <c r="E28" s="875" t="s">
        <v>7</v>
      </c>
      <c r="F28" s="875" t="s">
        <v>129</v>
      </c>
      <c r="G28" s="876" t="s">
        <v>100</v>
      </c>
    </row>
    <row r="29" spans="1:27">
      <c r="A29" s="853">
        <v>1</v>
      </c>
      <c r="B29" s="854" t="str">
        <f>+'Caps &amp; Points'!AR2</f>
        <v>KALPESH RAVAL [R]</v>
      </c>
      <c r="C29" s="855" t="str">
        <f>+'Caps &amp; Points'!AS2</f>
        <v>RAMPUR</v>
      </c>
      <c r="D29" s="855">
        <f>VLOOKUP(B29,'Caps &amp; Points'!$Z$2:$AB$331,3,FALSE)</f>
        <v>7</v>
      </c>
      <c r="E29" s="854">
        <f>VLOOKUP(B29,'Caps &amp; Points'!$AF$2:$AH$331,3,FALSE)</f>
        <v>0</v>
      </c>
      <c r="F29" s="856">
        <f>VLOOKUP(B29,'Caps &amp; Points'!$AL$2:$AN$331,3,FALSE)</f>
        <v>4</v>
      </c>
      <c r="G29" s="857">
        <f>+'Caps &amp; Points'!AT2</f>
        <v>5.5</v>
      </c>
    </row>
    <row r="30" spans="1:27">
      <c r="A30" s="869">
        <v>2</v>
      </c>
      <c r="B30" s="870" t="str">
        <f>+'Caps &amp; Points'!AR3</f>
        <v>MITESH PANDYA [S]</v>
      </c>
      <c r="C30" s="870" t="str">
        <f>+'Caps &amp; Points'!AS3</f>
        <v>SATLASANA</v>
      </c>
      <c r="D30" s="870">
        <f>VLOOKUP(B30,'Caps &amp; Points'!$Z$2:$AB$331,3,FALSE)</f>
        <v>7</v>
      </c>
      <c r="E30" s="871" t="str">
        <f>VLOOKUP(B30,'Caps &amp; Points'!$AF$2:$AH$331,3,FALSE)</f>
        <v>2d</v>
      </c>
      <c r="F30" s="873">
        <f>VLOOKUP(B30,'Caps &amp; Points'!$AL$2:$AN$331,3,FALSE)</f>
        <v>0</v>
      </c>
      <c r="G30" s="872">
        <f>+'Caps &amp; Points'!AT3</f>
        <v>4.5</v>
      </c>
    </row>
    <row r="31" spans="1:27">
      <c r="A31" s="813">
        <v>3</v>
      </c>
      <c r="B31" s="814" t="str">
        <f>+'Caps &amp; Points'!AR4</f>
        <v>KANU RAVAL [R]</v>
      </c>
      <c r="C31" s="814" t="str">
        <f>+'Caps &amp; Points'!AS4</f>
        <v>RAMPUR</v>
      </c>
      <c r="D31" s="814">
        <f>VLOOKUP(B31,'Caps &amp; Points'!$Z$2:$AB$331,3,FALSE)</f>
        <v>4</v>
      </c>
      <c r="E31" s="814" t="str">
        <f>VLOOKUP(B31,'Caps &amp; Points'!$AF$2:$AH$331,3,FALSE)</f>
        <v>3d</v>
      </c>
      <c r="F31" s="814">
        <f>VLOOKUP(B31,'Caps &amp; Points'!$AL$2:$AN$331,3,FALSE)</f>
        <v>0</v>
      </c>
      <c r="G31" s="815">
        <f>+'Caps &amp; Points'!AT4</f>
        <v>3.5</v>
      </c>
    </row>
    <row r="32" spans="1:27">
      <c r="A32" s="820">
        <v>4</v>
      </c>
      <c r="B32" s="821" t="str">
        <f>+'Caps &amp; Points'!AR5</f>
        <v>SAGAR RAVAL [D]</v>
      </c>
      <c r="C32" s="821" t="str">
        <f>+'Caps &amp; Points'!AS5</f>
        <v>DOBHADA</v>
      </c>
      <c r="D32" s="821">
        <f>VLOOKUP(B32,'Caps &amp; Points'!$Z$2:$AB$331,3,FALSE)</f>
        <v>3</v>
      </c>
      <c r="E32" s="821" t="str">
        <f>VLOOKUP(B32,'Caps &amp; Points'!$AF$2:$AH$331,3,FALSE)</f>
        <v>1d</v>
      </c>
      <c r="F32" s="849">
        <f>VLOOKUP(B32,'Caps &amp; Points'!$AL$2:$AN$331,3,FALSE)</f>
        <v>2</v>
      </c>
      <c r="G32" s="822">
        <f>+'Caps &amp; Points'!AT5</f>
        <v>3</v>
      </c>
    </row>
    <row r="33" spans="1:11" ht="15" thickBot="1">
      <c r="A33" s="907">
        <v>5</v>
      </c>
      <c r="B33" s="908" t="str">
        <f>+'Caps &amp; Points'!AR6</f>
        <v>BHARGAV RAVAL [M]</v>
      </c>
      <c r="C33" s="908" t="str">
        <f>+'Caps &amp; Points'!AS6</f>
        <v>MAHOR</v>
      </c>
      <c r="D33" s="908">
        <f>VLOOKUP(B33,'Caps &amp; Points'!$Z$2:$AB$331,3,FALSE)</f>
        <v>5</v>
      </c>
      <c r="E33" s="908" t="str">
        <f>VLOOKUP(B33,'Caps &amp; Points'!$AF$2:$AH$331,3,FALSE)</f>
        <v>1d</v>
      </c>
      <c r="F33" s="908">
        <f>VLOOKUP(B33,'Caps &amp; Points'!$AL$2:$AN$331,3,FALSE)</f>
        <v>1</v>
      </c>
      <c r="G33" s="909">
        <f>+'Caps &amp; Points'!AT6</f>
        <v>2.5</v>
      </c>
    </row>
    <row r="34" spans="1:11" ht="15" thickBot="1"/>
    <row r="35" spans="1:11" ht="15" thickBot="1">
      <c r="A35" s="1169" t="s">
        <v>218</v>
      </c>
      <c r="B35" s="1170"/>
      <c r="C35" s="1170"/>
      <c r="D35" s="1170"/>
      <c r="E35" s="1170"/>
      <c r="F35" s="1170"/>
      <c r="G35" s="1170"/>
      <c r="H35" s="1170"/>
      <c r="I35" s="1171"/>
    </row>
    <row r="36" spans="1:11" ht="15" thickBot="1">
      <c r="A36" s="795" t="s">
        <v>114</v>
      </c>
      <c r="B36" s="796" t="s">
        <v>78</v>
      </c>
      <c r="C36" s="796" t="s">
        <v>36</v>
      </c>
      <c r="D36" s="796" t="s">
        <v>96</v>
      </c>
      <c r="E36" s="796" t="s">
        <v>6</v>
      </c>
      <c r="F36" s="796" t="s">
        <v>7</v>
      </c>
      <c r="G36" s="796" t="s">
        <v>129</v>
      </c>
      <c r="H36" s="796" t="s">
        <v>209</v>
      </c>
      <c r="I36" s="806" t="s">
        <v>100</v>
      </c>
    </row>
    <row r="37" spans="1:11">
      <c r="A37" s="797">
        <v>1</v>
      </c>
      <c r="B37" s="799"/>
      <c r="C37" s="798"/>
      <c r="D37" s="798"/>
      <c r="E37" s="798"/>
      <c r="F37" s="799"/>
      <c r="G37" s="799"/>
      <c r="H37" s="799"/>
      <c r="I37" s="807"/>
    </row>
    <row r="38" spans="1:11">
      <c r="A38" s="800">
        <v>2</v>
      </c>
      <c r="B38" s="801"/>
      <c r="C38" s="801"/>
      <c r="D38" s="801"/>
      <c r="E38" s="801"/>
      <c r="F38" s="802"/>
      <c r="G38" s="802"/>
      <c r="H38" s="802"/>
      <c r="I38" s="808"/>
    </row>
    <row r="39" spans="1:11">
      <c r="A39" s="800">
        <v>3</v>
      </c>
      <c r="B39" s="801"/>
      <c r="C39" s="801"/>
      <c r="D39" s="801"/>
      <c r="E39" s="801"/>
      <c r="F39" s="802"/>
      <c r="G39" s="802"/>
      <c r="H39" s="802"/>
      <c r="I39" s="808"/>
    </row>
    <row r="40" spans="1:11">
      <c r="A40" s="800">
        <v>4</v>
      </c>
      <c r="B40" s="801"/>
      <c r="C40" s="801"/>
      <c r="D40" s="801"/>
      <c r="E40" s="801"/>
      <c r="F40" s="802"/>
      <c r="G40" s="802"/>
      <c r="H40" s="802"/>
      <c r="I40" s="808"/>
    </row>
    <row r="41" spans="1:11" ht="15" thickBot="1">
      <c r="A41" s="803">
        <v>5</v>
      </c>
      <c r="B41" s="804"/>
      <c r="C41" s="804"/>
      <c r="D41" s="804"/>
      <c r="E41" s="804"/>
      <c r="F41" s="805"/>
      <c r="G41" s="805"/>
      <c r="H41" s="805"/>
      <c r="I41" s="809"/>
    </row>
    <row r="43" spans="1:11" s="10" customFormat="1"/>
    <row r="44" spans="1:11" s="10" customFormat="1"/>
    <row r="45" spans="1:11" s="10" customFormat="1"/>
    <row r="46" spans="1:11" s="10" customFormat="1">
      <c r="A46" s="794"/>
      <c r="B46" s="794"/>
      <c r="C46" s="794"/>
      <c r="D46" s="794"/>
      <c r="E46" s="794"/>
      <c r="F46" s="794"/>
      <c r="G46" s="794"/>
      <c r="H46" s="794"/>
      <c r="I46" s="794"/>
      <c r="J46" s="794"/>
      <c r="K46" s="794"/>
    </row>
    <row r="47" spans="1:11" s="10" customFormat="1"/>
    <row r="48" spans="1:11" s="10" customFormat="1"/>
  </sheetData>
  <sheetProtection password="E8AD" sheet="1" objects="1" scenarios="1"/>
  <mergeCells count="6">
    <mergeCell ref="A3:J3"/>
    <mergeCell ref="A11:H11"/>
    <mergeCell ref="A35:I35"/>
    <mergeCell ref="A1:B1"/>
    <mergeCell ref="A27:G27"/>
    <mergeCell ref="A19:I19"/>
  </mergeCells>
  <hyperlinks>
    <hyperlink ref="A1:B1" location="Index!L22" display="Back to Home"/>
  </hyperlink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dimension ref="A1:M27"/>
  <sheetViews>
    <sheetView showGridLines="0" workbookViewId="0">
      <pane ySplit="1" topLeftCell="A2" activePane="bottomLeft" state="frozen"/>
      <selection pane="bottomLeft" sqref="A1:B1"/>
    </sheetView>
  </sheetViews>
  <sheetFormatPr defaultRowHeight="14.25"/>
  <cols>
    <col min="1" max="1" width="11.5703125" style="10" customWidth="1"/>
    <col min="2" max="2" width="10.140625" style="10" bestFit="1" customWidth="1"/>
    <col min="3" max="3" width="11.85546875" style="10" customWidth="1"/>
    <col min="4" max="4" width="10.5703125" style="10" customWidth="1"/>
    <col min="5" max="5" width="7" style="10" bestFit="1" customWidth="1"/>
    <col min="6" max="6" width="4.5703125" style="10" bestFit="1" customWidth="1"/>
    <col min="7" max="7" width="11.140625" style="10" bestFit="1" customWidth="1"/>
    <col min="8" max="8" width="13.42578125" style="10" bestFit="1" customWidth="1"/>
    <col min="9" max="9" width="6.28515625" style="10" bestFit="1" customWidth="1"/>
    <col min="10" max="10" width="9.140625" style="10"/>
    <col min="11" max="11" width="7" style="10" bestFit="1" customWidth="1"/>
    <col min="12" max="12" width="10.5703125" style="10" bestFit="1" customWidth="1"/>
    <col min="13" max="13" width="33.85546875" style="10" bestFit="1" customWidth="1"/>
    <col min="14" max="16384" width="9.140625" style="10"/>
  </cols>
  <sheetData>
    <row r="1" spans="1:13" ht="15.75" thickBot="1">
      <c r="A1" s="1023" t="s">
        <v>219</v>
      </c>
      <c r="B1" s="1023"/>
    </row>
    <row r="2" spans="1:13" ht="15" thickBot="1"/>
    <row r="3" spans="1:13" ht="26.25" thickBot="1">
      <c r="A3" s="1214" t="s">
        <v>63</v>
      </c>
      <c r="B3" s="1215"/>
      <c r="C3" s="1215"/>
      <c r="D3" s="1215"/>
      <c r="E3" s="1215"/>
      <c r="F3" s="1215"/>
      <c r="G3" s="1215"/>
      <c r="H3" s="1215"/>
      <c r="I3" s="1215"/>
      <c r="J3" s="1215"/>
      <c r="K3" s="1216"/>
      <c r="L3" s="1217" t="s">
        <v>64</v>
      </c>
      <c r="M3" s="1219" t="s">
        <v>65</v>
      </c>
    </row>
    <row r="4" spans="1:13" ht="15" thickBot="1">
      <c r="A4" s="60" t="s">
        <v>66</v>
      </c>
      <c r="B4" s="61" t="s">
        <v>36</v>
      </c>
      <c r="C4" s="61" t="s">
        <v>68</v>
      </c>
      <c r="D4" s="61" t="s">
        <v>69</v>
      </c>
      <c r="E4" s="62" t="s">
        <v>70</v>
      </c>
      <c r="F4" s="1223" t="s">
        <v>72</v>
      </c>
      <c r="G4" s="121" t="s">
        <v>66</v>
      </c>
      <c r="H4" s="165" t="s">
        <v>36</v>
      </c>
      <c r="I4" s="165" t="s">
        <v>68</v>
      </c>
      <c r="J4" s="165" t="s">
        <v>69</v>
      </c>
      <c r="K4" s="62" t="s">
        <v>70</v>
      </c>
      <c r="L4" s="1218"/>
      <c r="M4" s="1220"/>
    </row>
    <row r="5" spans="1:13">
      <c r="A5" s="890" t="s">
        <v>71</v>
      </c>
      <c r="B5" s="891" t="str">
        <f>+TimeTable!G31</f>
        <v>FUDEDA</v>
      </c>
      <c r="C5" s="891">
        <f>+TimeTable!H31</f>
        <v>126</v>
      </c>
      <c r="D5" s="891">
        <f>+TimeTable!I31</f>
        <v>7</v>
      </c>
      <c r="E5" s="891">
        <f>+TimeTable!J31</f>
        <v>19</v>
      </c>
      <c r="F5" s="1224"/>
      <c r="G5" s="944" t="s">
        <v>73</v>
      </c>
      <c r="H5" s="945" t="str">
        <f>+TimeTable!C31</f>
        <v>SATLASANA</v>
      </c>
      <c r="I5" s="945">
        <f>+TimeTable!D31</f>
        <v>124</v>
      </c>
      <c r="J5" s="945">
        <f>+TimeTable!E31</f>
        <v>10</v>
      </c>
      <c r="K5" s="972">
        <f>+TimeTable!F31</f>
        <v>19.100000000000001</v>
      </c>
      <c r="L5" s="974" t="s">
        <v>45</v>
      </c>
      <c r="M5" s="995" t="str">
        <f>+'GrOuPs &amp; Standing'!T41</f>
        <v>KEYUR RAVAL [72R,4W]</v>
      </c>
    </row>
    <row r="6" spans="1:13" ht="15" thickBot="1">
      <c r="A6" s="892" t="s">
        <v>74</v>
      </c>
      <c r="B6" s="893" t="str">
        <f>+TimeTable!C32</f>
        <v>RAMPUR</v>
      </c>
      <c r="C6" s="893">
        <f>+TimeTable!D32</f>
        <v>138</v>
      </c>
      <c r="D6" s="893">
        <f>+TimeTable!E32</f>
        <v>5</v>
      </c>
      <c r="E6" s="893">
        <f>+TimeTable!F32</f>
        <v>20</v>
      </c>
      <c r="F6" s="1225"/>
      <c r="G6" s="946" t="s">
        <v>75</v>
      </c>
      <c r="H6" s="947" t="str">
        <f>+TimeTable!G32</f>
        <v>MAHOR</v>
      </c>
      <c r="I6" s="947">
        <f>+TimeTable!H32</f>
        <v>139</v>
      </c>
      <c r="J6" s="947">
        <f>+TimeTable!I32</f>
        <v>4</v>
      </c>
      <c r="K6" s="973">
        <f>+TimeTable!J32</f>
        <v>18</v>
      </c>
      <c r="L6" s="975" t="s">
        <v>46</v>
      </c>
      <c r="M6" s="998" t="str">
        <f>+'GrOuPs &amp; Standing'!T42</f>
        <v>BHARGAV RAVAL [82R,2W,1RO]</v>
      </c>
    </row>
    <row r="7" spans="1:13" ht="15" thickBot="1">
      <c r="A7" s="65"/>
      <c r="B7" s="65"/>
      <c r="C7" s="66"/>
      <c r="D7" s="66"/>
      <c r="E7" s="65"/>
      <c r="F7" s="65"/>
      <c r="G7" s="65"/>
      <c r="H7" s="65"/>
      <c r="I7" s="65"/>
      <c r="J7" s="65"/>
      <c r="K7" s="65"/>
      <c r="L7" s="65"/>
      <c r="M7" s="65"/>
    </row>
    <row r="8" spans="1:13" ht="26.25" thickBot="1">
      <c r="A8" s="1231" t="s">
        <v>76</v>
      </c>
      <c r="B8" s="1232"/>
      <c r="C8" s="1232"/>
      <c r="D8" s="1232"/>
      <c r="E8" s="1232"/>
      <c r="F8" s="1233"/>
      <c r="G8" s="1232"/>
      <c r="H8" s="1232"/>
      <c r="I8" s="1232"/>
      <c r="J8" s="1232"/>
      <c r="K8" s="1232"/>
      <c r="L8" s="1210" t="s">
        <v>64</v>
      </c>
      <c r="M8" s="1212" t="s">
        <v>65</v>
      </c>
    </row>
    <row r="9" spans="1:13" ht="15" thickBot="1">
      <c r="A9" s="121" t="s">
        <v>66</v>
      </c>
      <c r="B9" s="924" t="s">
        <v>36</v>
      </c>
      <c r="C9" s="924" t="s">
        <v>68</v>
      </c>
      <c r="D9" s="924" t="s">
        <v>69</v>
      </c>
      <c r="E9" s="406" t="s">
        <v>70</v>
      </c>
      <c r="F9" s="1221" t="s">
        <v>72</v>
      </c>
      <c r="G9" s="121" t="s">
        <v>66</v>
      </c>
      <c r="H9" s="924" t="s">
        <v>36</v>
      </c>
      <c r="I9" s="924" t="s">
        <v>68</v>
      </c>
      <c r="J9" s="924" t="s">
        <v>69</v>
      </c>
      <c r="K9" s="62" t="s">
        <v>70</v>
      </c>
      <c r="L9" s="1211"/>
      <c r="M9" s="1213"/>
    </row>
    <row r="10" spans="1:13" ht="15" thickBot="1">
      <c r="A10" s="948" t="s">
        <v>71</v>
      </c>
      <c r="B10" s="949" t="str">
        <f>+TimeTable!G35</f>
        <v>FUDEDA</v>
      </c>
      <c r="C10" s="949">
        <f>+TimeTable!H35</f>
        <v>84</v>
      </c>
      <c r="D10" s="949">
        <f>+TimeTable!I35</f>
        <v>6</v>
      </c>
      <c r="E10" s="949">
        <f>+TimeTable!J35</f>
        <v>16</v>
      </c>
      <c r="F10" s="1222"/>
      <c r="G10" s="946" t="s">
        <v>75</v>
      </c>
      <c r="H10" s="947" t="str">
        <f>+TimeTable!C35</f>
        <v>MAHOR</v>
      </c>
      <c r="I10" s="947">
        <f>+TimeTable!D35</f>
        <v>82</v>
      </c>
      <c r="J10" s="947">
        <f>+TimeTable!E35</f>
        <v>10</v>
      </c>
      <c r="K10" s="973">
        <f>+TimeTable!F35</f>
        <v>17.100000000000001</v>
      </c>
      <c r="L10" s="996" t="s">
        <v>45</v>
      </c>
      <c r="M10" s="997" t="str">
        <f>+TimeTable!N35</f>
        <v>UPENDRA RAVAL [16R,3W]</v>
      </c>
    </row>
    <row r="12" spans="1:13" ht="15" thickBot="1"/>
    <row r="13" spans="1:13" ht="15.75" customHeight="1" thickBot="1">
      <c r="A13" s="1228" t="s">
        <v>141</v>
      </c>
      <c r="B13" s="1229"/>
      <c r="C13" s="1229"/>
      <c r="D13" s="1230"/>
      <c r="E13"/>
      <c r="F13"/>
      <c r="G13"/>
    </row>
    <row r="14" spans="1:13" ht="15">
      <c r="A14" s="1234" t="s">
        <v>138</v>
      </c>
      <c r="B14" s="1235"/>
      <c r="C14" s="1203" t="str">
        <f>+L10</f>
        <v>FUDEDA</v>
      </c>
      <c r="D14" s="1204"/>
      <c r="E14"/>
      <c r="F14"/>
      <c r="G14"/>
      <c r="H14"/>
    </row>
    <row r="15" spans="1:13" ht="15">
      <c r="A15" s="1195" t="s">
        <v>139</v>
      </c>
      <c r="B15" s="1196"/>
      <c r="C15" s="1197" t="str">
        <f>IF(C10&gt;I10,H10,B10)</f>
        <v>MAHOR</v>
      </c>
      <c r="D15" s="1198"/>
      <c r="E15"/>
      <c r="F15"/>
      <c r="G15"/>
      <c r="H15"/>
    </row>
    <row r="16" spans="1:13" ht="15">
      <c r="A16" s="1195" t="s">
        <v>92</v>
      </c>
      <c r="B16" s="1196"/>
      <c r="C16" s="1226" t="str">
        <f>+'Top 5'!B5</f>
        <v>UPENDRA RAVAL [F]</v>
      </c>
      <c r="D16" s="1227"/>
      <c r="E16"/>
      <c r="F16"/>
      <c r="G16"/>
      <c r="H16"/>
    </row>
    <row r="17" spans="1:11" ht="15">
      <c r="A17" s="1195" t="s">
        <v>89</v>
      </c>
      <c r="B17" s="1196"/>
      <c r="C17" s="1197" t="str">
        <f>+'Top 5'!B13</f>
        <v>BHARGAV RAVAL [M]</v>
      </c>
      <c r="D17" s="1198"/>
      <c r="E17"/>
      <c r="F17"/>
      <c r="G17"/>
      <c r="H17"/>
    </row>
    <row r="18" spans="1:11" ht="15">
      <c r="A18" s="1195" t="s">
        <v>86</v>
      </c>
      <c r="B18" s="1196"/>
      <c r="C18" s="1226" t="str">
        <f>+'Top 5'!B21</f>
        <v>UPENDRA RAVAL [F]</v>
      </c>
      <c r="D18" s="1227"/>
      <c r="E18"/>
      <c r="F18"/>
      <c r="G18"/>
      <c r="H18"/>
    </row>
    <row r="19" spans="1:11" ht="15">
      <c r="A19" s="1195" t="s">
        <v>90</v>
      </c>
      <c r="B19" s="1196"/>
      <c r="C19" s="1207" t="str">
        <f>+'Top 5'!B30</f>
        <v>MITESH PANDYA [S]</v>
      </c>
      <c r="D19" s="1208"/>
      <c r="E19"/>
      <c r="F19"/>
      <c r="G19"/>
      <c r="H19"/>
    </row>
    <row r="20" spans="1:11" ht="15.75" thickBot="1">
      <c r="A20" s="1199" t="s">
        <v>140</v>
      </c>
      <c r="B20" s="1200"/>
      <c r="C20" s="1205" t="str">
        <f>+'Top 5'!B29</f>
        <v>KALPESH RAVAL [R]</v>
      </c>
      <c r="D20" s="1206"/>
      <c r="E20"/>
      <c r="F20"/>
      <c r="G20"/>
      <c r="H20"/>
    </row>
    <row r="21" spans="1:11" ht="15" thickBot="1"/>
    <row r="22" spans="1:11" ht="15" thickBot="1">
      <c r="A22" s="1201" t="s">
        <v>93</v>
      </c>
      <c r="B22" s="1236"/>
      <c r="C22" s="1202"/>
      <c r="D22" s="1209" t="s">
        <v>36</v>
      </c>
      <c r="E22" s="1179"/>
      <c r="F22" s="1201" t="s">
        <v>261</v>
      </c>
      <c r="G22" s="1202"/>
      <c r="H22" s="1178" t="s">
        <v>94</v>
      </c>
      <c r="I22" s="1179"/>
      <c r="J22" s="1178" t="s">
        <v>102</v>
      </c>
      <c r="K22" s="1179"/>
    </row>
    <row r="23" spans="1:11" ht="15" thickBot="1">
      <c r="A23" s="710" t="s">
        <v>95</v>
      </c>
      <c r="B23" s="1193"/>
      <c r="C23" s="1194"/>
      <c r="D23" s="1190"/>
      <c r="E23" s="1181"/>
      <c r="F23" s="1193"/>
      <c r="G23" s="1194"/>
      <c r="H23" s="1190"/>
      <c r="I23" s="1181"/>
      <c r="J23" s="1180"/>
      <c r="K23" s="1181"/>
    </row>
    <row r="24" spans="1:11">
      <c r="A24" s="712" t="s">
        <v>397</v>
      </c>
      <c r="B24" s="1186" t="s">
        <v>413</v>
      </c>
      <c r="C24" s="1187"/>
      <c r="D24" s="1186" t="s">
        <v>45</v>
      </c>
      <c r="E24" s="1187"/>
      <c r="F24" s="1186" t="s">
        <v>414</v>
      </c>
      <c r="G24" s="1187"/>
      <c r="H24" s="1186" t="s">
        <v>48</v>
      </c>
      <c r="I24" s="1187"/>
      <c r="J24" s="1188">
        <v>41042</v>
      </c>
      <c r="K24" s="1189"/>
    </row>
    <row r="25" spans="1:11">
      <c r="A25" s="713" t="s">
        <v>396</v>
      </c>
      <c r="B25" s="1191" t="s">
        <v>281</v>
      </c>
      <c r="C25" s="1192"/>
      <c r="D25" s="1191" t="s">
        <v>45</v>
      </c>
      <c r="E25" s="1192"/>
      <c r="F25" s="1191" t="s">
        <v>377</v>
      </c>
      <c r="G25" s="1192"/>
      <c r="H25" s="1191" t="s">
        <v>50</v>
      </c>
      <c r="I25" s="1192"/>
      <c r="J25" s="1182">
        <v>41039</v>
      </c>
      <c r="K25" s="1183"/>
    </row>
    <row r="26" spans="1:11">
      <c r="A26" s="713" t="s">
        <v>404</v>
      </c>
      <c r="B26" s="1176" t="s">
        <v>343</v>
      </c>
      <c r="C26" s="1177"/>
      <c r="D26" s="1176" t="s">
        <v>44</v>
      </c>
      <c r="E26" s="1177"/>
      <c r="F26" s="1176" t="s">
        <v>398</v>
      </c>
      <c r="G26" s="1177"/>
      <c r="H26" s="1176" t="s">
        <v>46</v>
      </c>
      <c r="I26" s="1177"/>
      <c r="J26" s="1184">
        <v>41040</v>
      </c>
      <c r="K26" s="1185"/>
    </row>
    <row r="27" spans="1:11" ht="15" thickBot="1">
      <c r="A27" s="714" t="s">
        <v>412</v>
      </c>
      <c r="B27" s="1172" t="s">
        <v>405</v>
      </c>
      <c r="C27" s="1173"/>
      <c r="D27" s="1172" t="s">
        <v>42</v>
      </c>
      <c r="E27" s="1173"/>
      <c r="F27" s="1172" t="s">
        <v>406</v>
      </c>
      <c r="G27" s="1173"/>
      <c r="H27" s="1172" t="s">
        <v>50</v>
      </c>
      <c r="I27" s="1173"/>
      <c r="J27" s="1174">
        <v>41041</v>
      </c>
      <c r="K27" s="1175"/>
    </row>
  </sheetData>
  <sheetProtection password="E8AD" sheet="1" objects="1" scenarios="1"/>
  <mergeCells count="54">
    <mergeCell ref="A1:B1"/>
    <mergeCell ref="C16:D16"/>
    <mergeCell ref="H22:I22"/>
    <mergeCell ref="H23:I23"/>
    <mergeCell ref="H25:I25"/>
    <mergeCell ref="A17:B17"/>
    <mergeCell ref="C17:D17"/>
    <mergeCell ref="C18:D18"/>
    <mergeCell ref="A13:D13"/>
    <mergeCell ref="A8:K8"/>
    <mergeCell ref="A14:B14"/>
    <mergeCell ref="A18:B18"/>
    <mergeCell ref="B25:C25"/>
    <mergeCell ref="A22:C22"/>
    <mergeCell ref="B23:C23"/>
    <mergeCell ref="A19:B19"/>
    <mergeCell ref="L8:L9"/>
    <mergeCell ref="M8:M9"/>
    <mergeCell ref="A3:K3"/>
    <mergeCell ref="L3:L4"/>
    <mergeCell ref="M3:M4"/>
    <mergeCell ref="F9:F10"/>
    <mergeCell ref="F4:F6"/>
    <mergeCell ref="D24:E24"/>
    <mergeCell ref="C14:D14"/>
    <mergeCell ref="C20:D20"/>
    <mergeCell ref="C19:D19"/>
    <mergeCell ref="D22:E22"/>
    <mergeCell ref="A15:B15"/>
    <mergeCell ref="C15:D15"/>
    <mergeCell ref="A16:B16"/>
    <mergeCell ref="A20:B20"/>
    <mergeCell ref="F22:G22"/>
    <mergeCell ref="B26:C26"/>
    <mergeCell ref="F26:G26"/>
    <mergeCell ref="D26:E26"/>
    <mergeCell ref="H26:I26"/>
    <mergeCell ref="J22:K22"/>
    <mergeCell ref="J23:K23"/>
    <mergeCell ref="J25:K25"/>
    <mergeCell ref="J26:K26"/>
    <mergeCell ref="B24:C24"/>
    <mergeCell ref="F24:G24"/>
    <mergeCell ref="H24:I24"/>
    <mergeCell ref="J24:K24"/>
    <mergeCell ref="D23:E23"/>
    <mergeCell ref="D25:E25"/>
    <mergeCell ref="F23:G23"/>
    <mergeCell ref="F25:G25"/>
    <mergeCell ref="B27:C27"/>
    <mergeCell ref="D27:E27"/>
    <mergeCell ref="F27:G27"/>
    <mergeCell ref="H27:I27"/>
    <mergeCell ref="J27:K27"/>
  </mergeCells>
  <hyperlinks>
    <hyperlink ref="A1:B1" location="Index!L22" display="Back to Home"/>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dimension ref="A1:N20"/>
  <sheetViews>
    <sheetView workbookViewId="0">
      <pane ySplit="1" topLeftCell="A2" activePane="bottomLeft" state="frozen"/>
      <selection pane="bottomLeft" sqref="A1:B1"/>
    </sheetView>
  </sheetViews>
  <sheetFormatPr defaultRowHeight="15"/>
  <cols>
    <col min="1" max="1" width="12" style="457" bestFit="1" customWidth="1"/>
    <col min="2" max="2" width="9.85546875" style="457" bestFit="1" customWidth="1"/>
    <col min="3" max="3" width="6.85546875" style="457" bestFit="1" customWidth="1"/>
    <col min="4" max="4" width="6.28515625" style="457" bestFit="1" customWidth="1"/>
    <col min="5" max="5" width="7.5703125" style="457" bestFit="1" customWidth="1"/>
    <col min="6" max="6" width="6.28515625" style="457" bestFit="1" customWidth="1"/>
    <col min="7" max="7" width="5" style="457" bestFit="1" customWidth="1"/>
    <col min="8" max="9" width="6.85546875" style="457" bestFit="1" customWidth="1"/>
    <col min="10" max="10" width="6.28515625" style="457" bestFit="1" customWidth="1"/>
    <col min="11" max="11" width="7" style="457" bestFit="1" customWidth="1"/>
    <col min="12" max="12" width="6.28515625" style="457" bestFit="1" customWidth="1"/>
    <col min="13" max="13" width="5" style="457" bestFit="1" customWidth="1"/>
    <col min="14" max="16384" width="9.140625" style="457"/>
  </cols>
  <sheetData>
    <row r="1" spans="1:14" ht="15.75" thickBot="1">
      <c r="A1" s="1237" t="s">
        <v>219</v>
      </c>
      <c r="B1" s="1238"/>
    </row>
    <row r="2" spans="1:14" ht="15.75" thickBot="1"/>
    <row r="3" spans="1:14" ht="15.75" thickBot="1">
      <c r="A3" s="70" t="s">
        <v>36</v>
      </c>
      <c r="B3" s="1239" t="s">
        <v>39</v>
      </c>
      <c r="C3" s="1240"/>
    </row>
    <row r="4" spans="1:14" ht="15.75" thickBot="1"/>
    <row r="5" spans="1:14" ht="15.75" thickBot="1">
      <c r="A5" s="70" t="s">
        <v>96</v>
      </c>
      <c r="B5" s="133" t="s">
        <v>97</v>
      </c>
      <c r="C5" s="343" t="s">
        <v>98</v>
      </c>
      <c r="D5" s="343" t="s">
        <v>99</v>
      </c>
      <c r="E5" s="343" t="s">
        <v>100</v>
      </c>
      <c r="F5" s="526" t="s">
        <v>134</v>
      </c>
    </row>
    <row r="6" spans="1:14" ht="15.75" thickBot="1">
      <c r="A6" s="523">
        <f>VLOOKUP($B$3,'GrOuPs &amp; Standing'!$B$7:$H$18,2,FALSE)</f>
        <v>4</v>
      </c>
      <c r="B6" s="524">
        <f>VLOOKUP($B$3,'GrOuPs &amp; Standing'!$B$7:$H$18,3,FALSE)</f>
        <v>0</v>
      </c>
      <c r="C6" s="524">
        <f>VLOOKUP($B$3,'GrOuPs &amp; Standing'!$B$7:$H$18,4,FALSE)</f>
        <v>4</v>
      </c>
      <c r="D6" s="524">
        <f>VLOOKUP($B$3,'GrOuPs &amp; Standing'!$B$7:$H$18,5,FALSE)</f>
        <v>0</v>
      </c>
      <c r="E6" s="524">
        <f>VLOOKUP($B$3,'GrOuPs &amp; Standing'!$B$7:$H$18,6,FALSE)</f>
        <v>0</v>
      </c>
      <c r="F6" s="525">
        <f>VLOOKUP($B$3,'GrOuPs &amp; Standing'!$B$7:$H$18,7,FALSE)</f>
        <v>-1.66860151187905</v>
      </c>
    </row>
    <row r="7" spans="1:14" ht="15.75" thickBot="1"/>
    <row r="8" spans="1:14" ht="15.75" thickBot="1">
      <c r="A8" s="70" t="s">
        <v>35</v>
      </c>
      <c r="B8" s="133" t="s">
        <v>36</v>
      </c>
      <c r="C8" s="343" t="s">
        <v>101</v>
      </c>
      <c r="D8" s="343" t="s">
        <v>145</v>
      </c>
      <c r="E8" s="343" t="s">
        <v>70</v>
      </c>
      <c r="F8" s="343" t="s">
        <v>142</v>
      </c>
      <c r="G8" s="133" t="s">
        <v>144</v>
      </c>
      <c r="H8" s="133" t="s">
        <v>36</v>
      </c>
      <c r="I8" s="343" t="s">
        <v>101</v>
      </c>
      <c r="J8" s="343" t="s">
        <v>145</v>
      </c>
      <c r="K8" s="343" t="s">
        <v>70</v>
      </c>
      <c r="L8" s="343" t="s">
        <v>142</v>
      </c>
      <c r="M8" s="131" t="s">
        <v>144</v>
      </c>
    </row>
    <row r="9" spans="1:14">
      <c r="A9" s="457" t="e">
        <f>VLOOKUP($B$3,'GrOuPs &amp; Standing'!$W$4:$AH$106,13,FALSE)</f>
        <v>#REF!</v>
      </c>
      <c r="B9" s="457" t="str">
        <f>+$B$3</f>
        <v>CHANDAP</v>
      </c>
    </row>
    <row r="10" spans="1:14">
      <c r="A10" s="457" t="e">
        <f>VLOOKUP($B$3,'GrOuPs &amp; Standing'!$W$4:$AH$106,14,FALSE)</f>
        <v>#REF!</v>
      </c>
      <c r="B10" s="457" t="str">
        <f t="shared" ref="B10:B15" si="0">+$B$3</f>
        <v>CHANDAP</v>
      </c>
    </row>
    <row r="11" spans="1:14">
      <c r="A11" s="457" t="e">
        <f>VLOOKUP($B$3,'GrOuPs &amp; Standing'!$W$4:$AH$106,15,FALSE)</f>
        <v>#REF!</v>
      </c>
      <c r="B11" s="457" t="str">
        <f t="shared" si="0"/>
        <v>CHANDAP</v>
      </c>
    </row>
    <row r="12" spans="1:14">
      <c r="A12" s="457" t="e">
        <f>VLOOKUP($B$3,'GrOuPs &amp; Standing'!$W$4:$AH$106,16,FALSE)</f>
        <v>#REF!</v>
      </c>
      <c r="B12" s="457" t="str">
        <f t="shared" si="0"/>
        <v>CHANDAP</v>
      </c>
    </row>
    <row r="13" spans="1:14">
      <c r="A13" s="457" t="e">
        <f>VLOOKUP($B$3,'GrOuPs &amp; Standing'!$W$4:$AH$106,17,FALSE)</f>
        <v>#REF!</v>
      </c>
      <c r="B13" s="457" t="str">
        <f t="shared" si="0"/>
        <v>CHANDAP</v>
      </c>
      <c r="E13" s="1241" t="s">
        <v>425</v>
      </c>
      <c r="F13" s="1241"/>
      <c r="G13" s="1241"/>
      <c r="H13" s="1241"/>
      <c r="I13" s="1241"/>
      <c r="J13" s="1241"/>
      <c r="K13" s="1241"/>
      <c r="L13" s="1241"/>
      <c r="M13" s="1241"/>
      <c r="N13" s="1241"/>
    </row>
    <row r="14" spans="1:14">
      <c r="A14" s="457" t="e">
        <f>VLOOKUP($B$3,'GrOuPs &amp; Standing'!$W$4:$AH$106,18,FALSE)</f>
        <v>#REF!</v>
      </c>
      <c r="B14" s="457" t="str">
        <f t="shared" si="0"/>
        <v>CHANDAP</v>
      </c>
      <c r="E14" s="1241"/>
      <c r="F14" s="1241"/>
      <c r="G14" s="1241"/>
      <c r="H14" s="1241"/>
      <c r="I14" s="1241"/>
      <c r="J14" s="1241"/>
      <c r="K14" s="1241"/>
      <c r="L14" s="1241"/>
      <c r="M14" s="1241"/>
      <c r="N14" s="1241"/>
    </row>
    <row r="15" spans="1:14">
      <c r="A15" s="457" t="e">
        <f>VLOOKUP($B$3,'GrOuPs &amp; Standing'!$W$4:$AH$106,19,FALSE)</f>
        <v>#REF!</v>
      </c>
      <c r="B15" s="457" t="str">
        <f t="shared" si="0"/>
        <v>CHANDAP</v>
      </c>
      <c r="E15" s="1241"/>
      <c r="F15" s="1241"/>
      <c r="G15" s="1241"/>
      <c r="H15" s="1241"/>
      <c r="I15" s="1241"/>
      <c r="J15" s="1241"/>
      <c r="K15" s="1241"/>
      <c r="L15" s="1241"/>
      <c r="M15" s="1241"/>
      <c r="N15" s="1241"/>
    </row>
    <row r="16" spans="1:14">
      <c r="E16" s="1241"/>
      <c r="F16" s="1241"/>
      <c r="G16" s="1241"/>
      <c r="H16" s="1241"/>
      <c r="I16" s="1241"/>
      <c r="J16" s="1241"/>
      <c r="K16" s="1241"/>
      <c r="L16" s="1241"/>
      <c r="M16" s="1241"/>
      <c r="N16" s="1241"/>
    </row>
    <row r="17" spans="5:14">
      <c r="E17" s="1241"/>
      <c r="F17" s="1241"/>
      <c r="G17" s="1241"/>
      <c r="H17" s="1241"/>
      <c r="I17" s="1241"/>
      <c r="J17" s="1241"/>
      <c r="K17" s="1241"/>
      <c r="L17" s="1241"/>
      <c r="M17" s="1241"/>
      <c r="N17" s="1241"/>
    </row>
    <row r="18" spans="5:14">
      <c r="E18" s="1241"/>
      <c r="F18" s="1241"/>
      <c r="G18" s="1241"/>
      <c r="H18" s="1241"/>
      <c r="I18" s="1241"/>
      <c r="J18" s="1241"/>
      <c r="K18" s="1241"/>
      <c r="L18" s="1241"/>
      <c r="M18" s="1241"/>
      <c r="N18" s="1241"/>
    </row>
    <row r="19" spans="5:14">
      <c r="E19" s="1241"/>
      <c r="F19" s="1241"/>
      <c r="G19" s="1241"/>
      <c r="H19" s="1241"/>
      <c r="I19" s="1241"/>
      <c r="J19" s="1241"/>
      <c r="K19" s="1241"/>
      <c r="L19" s="1241"/>
      <c r="M19" s="1241"/>
      <c r="N19" s="1241"/>
    </row>
    <row r="20" spans="5:14">
      <c r="E20" s="1241"/>
      <c r="F20" s="1241"/>
      <c r="G20" s="1241"/>
      <c r="H20" s="1241"/>
      <c r="I20" s="1241"/>
      <c r="J20" s="1241"/>
      <c r="K20" s="1241"/>
      <c r="L20" s="1241"/>
      <c r="M20" s="1241"/>
      <c r="N20" s="1241"/>
    </row>
  </sheetData>
  <mergeCells count="3">
    <mergeCell ref="A1:B1"/>
    <mergeCell ref="B3:C3"/>
    <mergeCell ref="E13:N20"/>
  </mergeCells>
  <hyperlinks>
    <hyperlink ref="A1:B1" location="Index!L22" display="Back to Home"/>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M147"/>
  <sheetViews>
    <sheetView showGridLines="0" workbookViewId="0">
      <pane ySplit="1" topLeftCell="A2" activePane="bottomLeft" state="frozen"/>
      <selection pane="bottomLeft"/>
    </sheetView>
  </sheetViews>
  <sheetFormatPr defaultRowHeight="15"/>
  <cols>
    <col min="1" max="1" width="22.140625" style="611" bestFit="1" customWidth="1"/>
    <col min="2" max="2" width="12.85546875" style="611" bestFit="1" customWidth="1"/>
    <col min="3" max="3" width="6.7109375" style="611" bestFit="1" customWidth="1"/>
    <col min="4" max="4" width="10.5703125" style="611" bestFit="1" customWidth="1"/>
    <col min="5" max="5" width="9.85546875" style="611" bestFit="1" customWidth="1"/>
    <col min="6" max="6" width="11.42578125" style="611" bestFit="1" customWidth="1"/>
    <col min="7" max="7" width="12" style="611" bestFit="1" customWidth="1"/>
    <col min="8" max="8" width="8.7109375" style="611" bestFit="1" customWidth="1"/>
    <col min="9" max="9" width="6.7109375" style="611" hidden="1" customWidth="1"/>
    <col min="10" max="10" width="10.5703125" style="515" hidden="1" customWidth="1"/>
    <col min="11" max="11" width="8.28515625" style="515" hidden="1" customWidth="1"/>
    <col min="12" max="12" width="8.5703125" style="515" hidden="1" customWidth="1"/>
    <col min="13" max="13" width="12" style="515" hidden="1" customWidth="1"/>
    <col min="14" max="25" width="0" style="515" hidden="1" customWidth="1"/>
    <col min="26" max="26" width="4.42578125" style="611" hidden="1" customWidth="1"/>
    <col min="27" max="27" width="5.5703125" style="611" hidden="1" customWidth="1"/>
    <col min="28" max="28" width="0" style="611" hidden="1" customWidth="1"/>
    <col min="29" max="29" width="8.140625" style="611" hidden="1" customWidth="1"/>
    <col min="30" max="30" width="3.28515625" style="611" hidden="1" customWidth="1"/>
    <col min="31" max="31" width="0" style="611" hidden="1" customWidth="1"/>
    <col min="32" max="32" width="8" style="611" hidden="1" customWidth="1"/>
    <col min="33" max="33" width="3.7109375" style="611" hidden="1" customWidth="1"/>
    <col min="34" max="34" width="0" style="611" hidden="1" customWidth="1"/>
    <col min="35" max="35" width="6.140625" style="611" hidden="1" customWidth="1"/>
    <col min="36" max="36" width="3.7109375" style="611" hidden="1" customWidth="1"/>
    <col min="37" max="37" width="0" style="611" hidden="1" customWidth="1"/>
    <col min="38" max="38" width="3.28515625" style="611" hidden="1" customWidth="1"/>
    <col min="39" max="39" width="3.7109375" style="611" hidden="1" customWidth="1"/>
    <col min="40" max="40" width="0" style="611" hidden="1" customWidth="1"/>
    <col min="41" max="16384" width="9.140625" style="611"/>
  </cols>
  <sheetData>
    <row r="1" spans="1:39" ht="15.75" thickBot="1">
      <c r="A1" s="518" t="s">
        <v>219</v>
      </c>
      <c r="B1" s="518"/>
    </row>
    <row r="2" spans="1:39" ht="15.75" thickBot="1">
      <c r="A2" s="635" t="s">
        <v>256</v>
      </c>
      <c r="B2" s="633" t="s">
        <v>87</v>
      </c>
      <c r="C2" s="633" t="s">
        <v>237</v>
      </c>
      <c r="D2" s="633" t="s">
        <v>123</v>
      </c>
      <c r="E2" s="633" t="s">
        <v>253</v>
      </c>
      <c r="F2" s="633" t="s">
        <v>252</v>
      </c>
      <c r="G2" s="633" t="s">
        <v>133</v>
      </c>
      <c r="H2" s="634" t="s">
        <v>238</v>
      </c>
      <c r="Z2" s="1245" t="s">
        <v>124</v>
      </c>
      <c r="AA2" s="1246"/>
      <c r="AB2" s="40"/>
      <c r="AC2" s="1242" t="s">
        <v>125</v>
      </c>
      <c r="AD2" s="1243"/>
      <c r="AE2" s="40"/>
      <c r="AF2" s="1242" t="s">
        <v>127</v>
      </c>
      <c r="AG2" s="1243"/>
      <c r="AH2" s="40"/>
      <c r="AI2" s="1242" t="s">
        <v>128</v>
      </c>
      <c r="AJ2" s="1243"/>
      <c r="AK2" s="40"/>
      <c r="AL2" s="1242" t="s">
        <v>129</v>
      </c>
      <c r="AM2" s="1243"/>
    </row>
    <row r="3" spans="1:39" ht="15.75" thickBot="1">
      <c r="A3" s="645" t="str">
        <f>INDEX(A8:A19,MATCH(H3,H8:H19,0))</f>
        <v>D</v>
      </c>
      <c r="B3" s="644" t="str">
        <f>INDEX(B8:B19,MATCH(H3,H8:H19,0))</f>
        <v>INDIA</v>
      </c>
      <c r="C3" s="644">
        <f>INDEX(C8:C19,MATCH(H3,H8:H19,0))</f>
        <v>69</v>
      </c>
      <c r="D3" s="644">
        <f>INDEX(D8:D19,MATCH(H3,H8:H19,0))</f>
        <v>5</v>
      </c>
      <c r="E3" s="644">
        <f>INDEX(E8:E19,MATCH(H3,H8:H19,0))</f>
        <v>2</v>
      </c>
      <c r="F3" s="644" t="str">
        <f>INDEX(F8:F19,MATCH(H3,H8:H19,0))</f>
        <v>2d+1i</v>
      </c>
      <c r="G3" s="644">
        <f>INDEX(G8:G19,MATCH(H3,H8:H19,0))</f>
        <v>0</v>
      </c>
      <c r="H3" s="643">
        <f>MAX(H8:H19)</f>
        <v>21.4</v>
      </c>
      <c r="Z3" s="615" t="s">
        <v>113</v>
      </c>
      <c r="AA3" s="614" t="s">
        <v>113</v>
      </c>
      <c r="AB3" s="40"/>
      <c r="AC3" s="615" t="s">
        <v>113</v>
      </c>
      <c r="AD3" s="614" t="s">
        <v>113</v>
      </c>
      <c r="AE3" s="40"/>
      <c r="AF3" s="615" t="s">
        <v>113</v>
      </c>
      <c r="AG3" s="614" t="s">
        <v>113</v>
      </c>
      <c r="AH3" s="40"/>
      <c r="AI3" s="642">
        <v>0</v>
      </c>
      <c r="AJ3" s="641">
        <v>0</v>
      </c>
      <c r="AK3" s="40"/>
      <c r="AL3" s="615" t="s">
        <v>113</v>
      </c>
      <c r="AM3" s="614" t="s">
        <v>113</v>
      </c>
    </row>
    <row r="4" spans="1:39" ht="18.75" thickBot="1">
      <c r="A4" s="1244" t="s">
        <v>255</v>
      </c>
      <c r="B4" s="1244"/>
      <c r="C4" s="1244"/>
      <c r="D4" s="1244"/>
      <c r="E4" s="1244"/>
      <c r="F4" s="1244"/>
      <c r="G4" s="1244"/>
      <c r="H4" s="1244"/>
      <c r="Z4" s="615"/>
      <c r="AA4" s="614"/>
      <c r="AB4" s="40"/>
      <c r="AC4" s="615"/>
      <c r="AD4" s="614"/>
      <c r="AE4" s="40"/>
      <c r="AF4" s="615"/>
      <c r="AG4" s="614"/>
      <c r="AH4" s="40"/>
      <c r="AI4" s="642"/>
      <c r="AJ4" s="641"/>
      <c r="AK4" s="40"/>
      <c r="AL4" s="615"/>
      <c r="AM4" s="614"/>
    </row>
    <row r="5" spans="1:39" ht="15.75" thickBot="1">
      <c r="A5" s="635" t="str">
        <f>INDEX(A22:A33,MATCH(H5,H22:H33,0))</f>
        <v>R</v>
      </c>
      <c r="B5" s="633" t="str">
        <f>INDEX(B22:B33,MATCH(H5,H22:H33,0))</f>
        <v>AUSTRALIA</v>
      </c>
      <c r="C5" s="633">
        <f>INDEX(C22:C33,MATCH(H5,H22:H33,0))</f>
        <v>128</v>
      </c>
      <c r="D5" s="633">
        <f>INDEX(D22:D33,MATCH(H5,H22:H33,0))</f>
        <v>3</v>
      </c>
      <c r="E5" s="633">
        <f>INDEX(E22:E33,MATCH(H5,H22:H33,0))</f>
        <v>0</v>
      </c>
      <c r="F5" s="633">
        <f>INDEX(F22:F33,MATCH(H5,H22:H33,0))</f>
        <v>0</v>
      </c>
      <c r="G5" s="633">
        <f>INDEX(G22:G33,MATCH(H5,H22:H33,0))</f>
        <v>0</v>
      </c>
      <c r="H5" s="634">
        <f>MAX(H22:H33)</f>
        <v>21.8</v>
      </c>
      <c r="Z5" s="615">
        <v>0</v>
      </c>
      <c r="AA5" s="618">
        <v>0</v>
      </c>
      <c r="AB5" s="40"/>
      <c r="AC5" s="615">
        <v>0</v>
      </c>
      <c r="AD5" s="614">
        <v>0</v>
      </c>
      <c r="AE5" s="40"/>
      <c r="AF5" s="615">
        <v>0</v>
      </c>
      <c r="AG5" s="618">
        <v>0</v>
      </c>
      <c r="AH5" s="40"/>
      <c r="AI5" s="615" t="s">
        <v>113</v>
      </c>
      <c r="AJ5" s="614" t="s">
        <v>113</v>
      </c>
      <c r="AK5" s="40"/>
      <c r="AL5" s="615">
        <v>0</v>
      </c>
      <c r="AM5" s="618">
        <v>0</v>
      </c>
    </row>
    <row r="6" spans="1:39" ht="15.75" thickBot="1">
      <c r="Z6" s="615"/>
      <c r="AA6" s="618"/>
      <c r="AB6" s="40"/>
      <c r="AC6" s="615"/>
      <c r="AD6" s="614"/>
      <c r="AE6" s="40"/>
      <c r="AF6" s="615"/>
      <c r="AG6" s="618"/>
      <c r="AH6" s="40"/>
      <c r="AI6" s="615"/>
      <c r="AJ6" s="614"/>
      <c r="AK6" s="40"/>
      <c r="AL6" s="615"/>
      <c r="AM6" s="618"/>
    </row>
    <row r="7" spans="1:39" ht="15.75" thickBot="1">
      <c r="A7" s="635" t="s">
        <v>241</v>
      </c>
      <c r="B7" s="633" t="s">
        <v>254</v>
      </c>
      <c r="C7" s="633" t="s">
        <v>237</v>
      </c>
      <c r="D7" s="633" t="s">
        <v>123</v>
      </c>
      <c r="E7" s="633" t="s">
        <v>253</v>
      </c>
      <c r="F7" s="633" t="s">
        <v>252</v>
      </c>
      <c r="G7" s="633" t="s">
        <v>133</v>
      </c>
      <c r="H7" s="634" t="s">
        <v>238</v>
      </c>
      <c r="Z7" s="615"/>
      <c r="AA7" s="618"/>
      <c r="AB7" s="40"/>
      <c r="AC7" s="615"/>
      <c r="AD7" s="614"/>
      <c r="AE7" s="40"/>
      <c r="AF7" s="615"/>
      <c r="AG7" s="618"/>
      <c r="AH7" s="40"/>
      <c r="AI7" s="615"/>
      <c r="AJ7" s="614"/>
      <c r="AK7" s="40"/>
      <c r="AL7" s="615"/>
      <c r="AM7" s="618"/>
    </row>
    <row r="8" spans="1:39" ht="15.75" thickBot="1">
      <c r="A8" s="632" t="s">
        <v>221</v>
      </c>
      <c r="B8" s="631" t="s">
        <v>242</v>
      </c>
      <c r="C8" s="631">
        <v>98</v>
      </c>
      <c r="D8" s="631">
        <v>0</v>
      </c>
      <c r="E8" s="631">
        <v>5</v>
      </c>
      <c r="F8" s="631" t="s">
        <v>207</v>
      </c>
      <c r="G8" s="631">
        <v>5</v>
      </c>
      <c r="H8" s="630">
        <f t="shared" ref="H8:H19" si="0">SUM(I9:M9)</f>
        <v>18.8</v>
      </c>
      <c r="I8" s="640" t="s">
        <v>237</v>
      </c>
      <c r="J8" s="634" t="s">
        <v>123</v>
      </c>
      <c r="K8" s="634" t="s">
        <v>236</v>
      </c>
      <c r="L8" s="634" t="s">
        <v>235</v>
      </c>
      <c r="M8" s="633" t="s">
        <v>133</v>
      </c>
      <c r="Z8" s="615">
        <v>1</v>
      </c>
      <c r="AA8" s="618">
        <v>0</v>
      </c>
      <c r="AB8" s="40"/>
      <c r="AC8" s="615">
        <v>1</v>
      </c>
      <c r="AD8" s="614">
        <v>1</v>
      </c>
      <c r="AE8" s="40"/>
      <c r="AF8" s="615">
        <v>1</v>
      </c>
      <c r="AG8" s="618">
        <v>0.5</v>
      </c>
      <c r="AH8" s="40"/>
      <c r="AI8" s="615" t="s">
        <v>168</v>
      </c>
      <c r="AJ8" s="618">
        <v>0.5</v>
      </c>
      <c r="AK8" s="40"/>
      <c r="AL8" s="615">
        <v>1</v>
      </c>
      <c r="AM8" s="618">
        <v>0.5</v>
      </c>
    </row>
    <row r="9" spans="1:39">
      <c r="A9" s="629" t="s">
        <v>220</v>
      </c>
      <c r="B9" s="628" t="s">
        <v>242</v>
      </c>
      <c r="C9" s="628">
        <v>36</v>
      </c>
      <c r="D9" s="628">
        <v>1</v>
      </c>
      <c r="E9" s="628">
        <v>4</v>
      </c>
      <c r="F9" s="628" t="s">
        <v>164</v>
      </c>
      <c r="G9" s="628">
        <v>0</v>
      </c>
      <c r="H9" s="627">
        <f t="shared" si="0"/>
        <v>7.7</v>
      </c>
      <c r="I9" s="639">
        <f t="shared" ref="I9:I20" si="1">VLOOKUP(C8,$Z$3:$AA$147,2,FALSE)</f>
        <v>12.8</v>
      </c>
      <c r="J9" s="621">
        <f t="shared" ref="J9:J20" si="2">VLOOKUP(D8,$AC$3:$AD$15,2,FALSE)</f>
        <v>0</v>
      </c>
      <c r="K9" s="621">
        <f t="shared" ref="K9:K20" si="3">VLOOKUP(E8,$AF$3:$AG$42,2,FALSE)</f>
        <v>2.5</v>
      </c>
      <c r="L9" s="621">
        <f t="shared" ref="L9:L20" si="4">VLOOKUP(F8,$AI$3:$AJ$26,2,FALSE)</f>
        <v>1</v>
      </c>
      <c r="M9" s="620">
        <f t="shared" ref="M9:M20" si="5">VLOOKUP(G8,$AL$3:$AM$17,2,FALSE)</f>
        <v>2.5</v>
      </c>
      <c r="Z9" s="615">
        <v>2</v>
      </c>
      <c r="AA9" s="618">
        <v>0</v>
      </c>
      <c r="AB9" s="40"/>
      <c r="AC9" s="615">
        <v>2</v>
      </c>
      <c r="AD9" s="614">
        <v>3</v>
      </c>
      <c r="AE9" s="40"/>
      <c r="AF9" s="615">
        <v>2</v>
      </c>
      <c r="AG9" s="618">
        <v>1</v>
      </c>
      <c r="AH9" s="40"/>
      <c r="AI9" s="615" t="s">
        <v>160</v>
      </c>
      <c r="AJ9" s="618">
        <v>1</v>
      </c>
      <c r="AK9" s="40"/>
      <c r="AL9" s="615">
        <v>2</v>
      </c>
      <c r="AM9" s="618">
        <v>1</v>
      </c>
    </row>
    <row r="10" spans="1:39">
      <c r="A10" s="629" t="s">
        <v>251</v>
      </c>
      <c r="B10" s="628" t="s">
        <v>242</v>
      </c>
      <c r="C10" s="628">
        <v>48</v>
      </c>
      <c r="D10" s="628">
        <v>1</v>
      </c>
      <c r="E10" s="628" t="s">
        <v>187</v>
      </c>
      <c r="F10" s="628" t="s">
        <v>160</v>
      </c>
      <c r="G10" s="628">
        <v>0</v>
      </c>
      <c r="H10" s="627">
        <f t="shared" si="0"/>
        <v>8.9</v>
      </c>
      <c r="I10" s="637">
        <f t="shared" si="1"/>
        <v>3.7</v>
      </c>
      <c r="J10" s="621">
        <f t="shared" si="2"/>
        <v>1</v>
      </c>
      <c r="K10" s="621">
        <f t="shared" si="3"/>
        <v>2</v>
      </c>
      <c r="L10" s="621">
        <f t="shared" si="4"/>
        <v>1</v>
      </c>
      <c r="M10" s="620">
        <f t="shared" si="5"/>
        <v>0</v>
      </c>
      <c r="Z10" s="615">
        <v>3</v>
      </c>
      <c r="AA10" s="618">
        <v>0</v>
      </c>
      <c r="AB10" s="40"/>
      <c r="AC10" s="615">
        <v>3</v>
      </c>
      <c r="AD10" s="614">
        <v>5</v>
      </c>
      <c r="AE10" s="40"/>
      <c r="AF10" s="615">
        <v>3</v>
      </c>
      <c r="AG10" s="618">
        <v>1.5</v>
      </c>
      <c r="AH10" s="40"/>
      <c r="AI10" s="615" t="s">
        <v>161</v>
      </c>
      <c r="AJ10" s="618">
        <v>1.5</v>
      </c>
      <c r="AK10" s="40"/>
      <c r="AL10" s="615">
        <v>3</v>
      </c>
      <c r="AM10" s="618">
        <v>1.5</v>
      </c>
    </row>
    <row r="11" spans="1:39">
      <c r="A11" s="629" t="s">
        <v>250</v>
      </c>
      <c r="B11" s="628" t="s">
        <v>242</v>
      </c>
      <c r="C11" s="628">
        <v>69</v>
      </c>
      <c r="D11" s="628">
        <v>5</v>
      </c>
      <c r="E11" s="628">
        <v>2</v>
      </c>
      <c r="F11" s="628" t="s">
        <v>173</v>
      </c>
      <c r="G11" s="628">
        <v>0</v>
      </c>
      <c r="H11" s="627">
        <f t="shared" si="0"/>
        <v>21.4</v>
      </c>
      <c r="I11" s="637">
        <f t="shared" si="1"/>
        <v>4.9000000000000004</v>
      </c>
      <c r="J11" s="621">
        <f t="shared" si="2"/>
        <v>1</v>
      </c>
      <c r="K11" s="621">
        <f t="shared" si="3"/>
        <v>2</v>
      </c>
      <c r="L11" s="621">
        <f t="shared" si="4"/>
        <v>1</v>
      </c>
      <c r="M11" s="620">
        <f t="shared" si="5"/>
        <v>0</v>
      </c>
      <c r="Z11" s="615">
        <v>4</v>
      </c>
      <c r="AA11" s="618">
        <v>0</v>
      </c>
      <c r="AB11" s="40"/>
      <c r="AC11" s="615">
        <v>4</v>
      </c>
      <c r="AD11" s="614">
        <v>7</v>
      </c>
      <c r="AE11" s="40"/>
      <c r="AF11" s="615">
        <v>4</v>
      </c>
      <c r="AG11" s="618">
        <v>2</v>
      </c>
      <c r="AH11" s="40"/>
      <c r="AI11" s="615" t="s">
        <v>162</v>
      </c>
      <c r="AJ11" s="618">
        <v>2</v>
      </c>
      <c r="AK11" s="40"/>
      <c r="AL11" s="615">
        <v>4</v>
      </c>
      <c r="AM11" s="618">
        <v>2</v>
      </c>
    </row>
    <row r="12" spans="1:39">
      <c r="A12" s="629" t="s">
        <v>249</v>
      </c>
      <c r="B12" s="628" t="s">
        <v>242</v>
      </c>
      <c r="C12" s="628">
        <v>10</v>
      </c>
      <c r="D12" s="628">
        <v>0</v>
      </c>
      <c r="E12" s="628" t="s">
        <v>178</v>
      </c>
      <c r="F12" s="628" t="s">
        <v>177</v>
      </c>
      <c r="G12" s="628">
        <v>0</v>
      </c>
      <c r="H12" s="627">
        <f t="shared" si="0"/>
        <v>4</v>
      </c>
      <c r="I12" s="637">
        <f t="shared" si="1"/>
        <v>8.9</v>
      </c>
      <c r="J12" s="621">
        <f t="shared" si="2"/>
        <v>10</v>
      </c>
      <c r="K12" s="621">
        <f t="shared" si="3"/>
        <v>1</v>
      </c>
      <c r="L12" s="621">
        <f t="shared" si="4"/>
        <v>1.5</v>
      </c>
      <c r="M12" s="620">
        <f t="shared" si="5"/>
        <v>0</v>
      </c>
      <c r="Z12" s="615">
        <v>5</v>
      </c>
      <c r="AA12" s="618">
        <v>0</v>
      </c>
      <c r="AB12" s="157"/>
      <c r="AC12" s="615">
        <v>5</v>
      </c>
      <c r="AD12" s="614">
        <v>10</v>
      </c>
      <c r="AE12" s="157"/>
      <c r="AF12" s="615">
        <v>5</v>
      </c>
      <c r="AG12" s="618">
        <v>2.5</v>
      </c>
      <c r="AH12" s="157"/>
      <c r="AI12" s="615" t="s">
        <v>163</v>
      </c>
      <c r="AJ12" s="618">
        <v>2.5</v>
      </c>
      <c r="AK12" s="40"/>
      <c r="AL12" s="615">
        <v>5</v>
      </c>
      <c r="AM12" s="618">
        <v>2.5</v>
      </c>
    </row>
    <row r="13" spans="1:39">
      <c r="A13" s="629" t="s">
        <v>248</v>
      </c>
      <c r="B13" s="628" t="s">
        <v>242</v>
      </c>
      <c r="C13" s="628">
        <v>5</v>
      </c>
      <c r="D13" s="628">
        <v>0</v>
      </c>
      <c r="E13" s="628">
        <v>0</v>
      </c>
      <c r="F13" s="628">
        <v>0</v>
      </c>
      <c r="G13" s="628">
        <v>0</v>
      </c>
      <c r="H13" s="627">
        <f t="shared" si="0"/>
        <v>0</v>
      </c>
      <c r="I13" s="637">
        <f t="shared" si="1"/>
        <v>1</v>
      </c>
      <c r="J13" s="621">
        <f t="shared" si="2"/>
        <v>0</v>
      </c>
      <c r="K13" s="621">
        <f t="shared" si="3"/>
        <v>0.5</v>
      </c>
      <c r="L13" s="621">
        <f t="shared" si="4"/>
        <v>2.5</v>
      </c>
      <c r="M13" s="620">
        <f t="shared" si="5"/>
        <v>0</v>
      </c>
      <c r="Z13" s="615">
        <v>6</v>
      </c>
      <c r="AA13" s="618">
        <v>0</v>
      </c>
      <c r="AB13" s="157"/>
      <c r="AC13" s="615">
        <v>6</v>
      </c>
      <c r="AD13" s="614">
        <v>12</v>
      </c>
      <c r="AE13" s="157"/>
      <c r="AF13" s="615">
        <v>6</v>
      </c>
      <c r="AG13" s="618">
        <v>3</v>
      </c>
      <c r="AH13" s="157"/>
      <c r="AI13" s="615" t="s">
        <v>169</v>
      </c>
      <c r="AJ13" s="618">
        <v>0.5</v>
      </c>
      <c r="AK13" s="40"/>
      <c r="AL13" s="615">
        <v>6</v>
      </c>
      <c r="AM13" s="618">
        <v>3</v>
      </c>
    </row>
    <row r="14" spans="1:39">
      <c r="A14" s="629" t="s">
        <v>247</v>
      </c>
      <c r="B14" s="628" t="s">
        <v>242</v>
      </c>
      <c r="C14" s="628">
        <v>8</v>
      </c>
      <c r="D14" s="628">
        <v>5</v>
      </c>
      <c r="E14" s="628">
        <v>0</v>
      </c>
      <c r="F14" s="628">
        <v>0</v>
      </c>
      <c r="G14" s="628">
        <v>0</v>
      </c>
      <c r="H14" s="627">
        <f t="shared" si="0"/>
        <v>10</v>
      </c>
      <c r="I14" s="637">
        <f t="shared" si="1"/>
        <v>0</v>
      </c>
      <c r="J14" s="621">
        <f t="shared" si="2"/>
        <v>0</v>
      </c>
      <c r="K14" s="621">
        <f t="shared" si="3"/>
        <v>0</v>
      </c>
      <c r="L14" s="621">
        <f t="shared" si="4"/>
        <v>0</v>
      </c>
      <c r="M14" s="620">
        <f t="shared" si="5"/>
        <v>0</v>
      </c>
      <c r="Z14" s="615">
        <v>7</v>
      </c>
      <c r="AA14" s="618">
        <v>0</v>
      </c>
      <c r="AB14" s="157"/>
      <c r="AC14" s="615">
        <v>7</v>
      </c>
      <c r="AD14" s="614">
        <v>14</v>
      </c>
      <c r="AE14" s="157"/>
      <c r="AF14" s="615">
        <v>7</v>
      </c>
      <c r="AG14" s="618">
        <v>3.5</v>
      </c>
      <c r="AH14" s="157"/>
      <c r="AI14" s="615" t="s">
        <v>164</v>
      </c>
      <c r="AJ14" s="618">
        <v>1</v>
      </c>
      <c r="AK14" s="40"/>
      <c r="AL14" s="615">
        <v>7</v>
      </c>
      <c r="AM14" s="618">
        <v>3.5</v>
      </c>
    </row>
    <row r="15" spans="1:39" ht="15.75" thickBot="1">
      <c r="A15" s="629" t="s">
        <v>246</v>
      </c>
      <c r="B15" s="628" t="s">
        <v>242</v>
      </c>
      <c r="C15" s="628">
        <v>9</v>
      </c>
      <c r="D15" s="628">
        <v>1</v>
      </c>
      <c r="E15" s="628" t="s">
        <v>192</v>
      </c>
      <c r="F15" s="628">
        <v>0</v>
      </c>
      <c r="G15" s="628">
        <v>0</v>
      </c>
      <c r="H15" s="627">
        <f t="shared" si="0"/>
        <v>2.5</v>
      </c>
      <c r="I15" s="637">
        <f t="shared" si="1"/>
        <v>0</v>
      </c>
      <c r="J15" s="621">
        <f t="shared" si="2"/>
        <v>10</v>
      </c>
      <c r="K15" s="621">
        <f t="shared" si="3"/>
        <v>0</v>
      </c>
      <c r="L15" s="621">
        <f t="shared" si="4"/>
        <v>0</v>
      </c>
      <c r="M15" s="620">
        <f t="shared" si="5"/>
        <v>0</v>
      </c>
      <c r="Z15" s="615">
        <v>8</v>
      </c>
      <c r="AA15" s="618">
        <v>0</v>
      </c>
      <c r="AB15" s="157"/>
      <c r="AC15" s="613" t="s">
        <v>126</v>
      </c>
      <c r="AD15" s="612">
        <v>5</v>
      </c>
      <c r="AE15" s="157"/>
      <c r="AF15" s="615">
        <v>8</v>
      </c>
      <c r="AG15" s="618">
        <v>4</v>
      </c>
      <c r="AH15" s="157"/>
      <c r="AI15" s="615" t="s">
        <v>165</v>
      </c>
      <c r="AJ15" s="618">
        <v>1.5</v>
      </c>
      <c r="AK15" s="40"/>
      <c r="AL15" s="615">
        <v>8</v>
      </c>
      <c r="AM15" s="618">
        <v>4</v>
      </c>
    </row>
    <row r="16" spans="1:39">
      <c r="A16" s="629" t="s">
        <v>245</v>
      </c>
      <c r="B16" s="628" t="s">
        <v>242</v>
      </c>
      <c r="C16" s="628">
        <v>45</v>
      </c>
      <c r="D16" s="628">
        <v>1</v>
      </c>
      <c r="E16" s="628">
        <v>0</v>
      </c>
      <c r="F16" s="628">
        <v>0</v>
      </c>
      <c r="G16" s="628">
        <v>0</v>
      </c>
      <c r="H16" s="627">
        <f t="shared" si="0"/>
        <v>5.6</v>
      </c>
      <c r="I16" s="637">
        <f t="shared" si="1"/>
        <v>0</v>
      </c>
      <c r="J16" s="621">
        <f t="shared" si="2"/>
        <v>1</v>
      </c>
      <c r="K16" s="621">
        <f t="shared" si="3"/>
        <v>1.5</v>
      </c>
      <c r="L16" s="621">
        <f t="shared" si="4"/>
        <v>0</v>
      </c>
      <c r="M16" s="620">
        <f t="shared" si="5"/>
        <v>0</v>
      </c>
      <c r="Z16" s="615">
        <v>9</v>
      </c>
      <c r="AA16" s="618">
        <v>0</v>
      </c>
      <c r="AB16" s="157"/>
      <c r="AC16" s="157"/>
      <c r="AD16" s="157"/>
      <c r="AE16" s="157"/>
      <c r="AF16" s="615">
        <v>9</v>
      </c>
      <c r="AG16" s="618">
        <v>4.5</v>
      </c>
      <c r="AH16" s="157"/>
      <c r="AI16" s="615" t="s">
        <v>166</v>
      </c>
      <c r="AJ16" s="618">
        <v>2</v>
      </c>
      <c r="AK16" s="40"/>
      <c r="AL16" s="615">
        <v>9</v>
      </c>
      <c r="AM16" s="618">
        <v>4.5</v>
      </c>
    </row>
    <row r="17" spans="1:39" ht="15.75" thickBot="1">
      <c r="A17" s="629" t="s">
        <v>244</v>
      </c>
      <c r="B17" s="628" t="s">
        <v>242</v>
      </c>
      <c r="C17" s="628">
        <v>77</v>
      </c>
      <c r="D17" s="628">
        <v>0</v>
      </c>
      <c r="E17" s="628">
        <v>0</v>
      </c>
      <c r="F17" s="628">
        <v>0</v>
      </c>
      <c r="G17" s="628">
        <v>0</v>
      </c>
      <c r="H17" s="627">
        <f t="shared" si="0"/>
        <v>10.7</v>
      </c>
      <c r="I17" s="637">
        <f t="shared" si="1"/>
        <v>4.5999999999999996</v>
      </c>
      <c r="J17" s="621">
        <f t="shared" si="2"/>
        <v>1</v>
      </c>
      <c r="K17" s="621">
        <f t="shared" si="3"/>
        <v>0</v>
      </c>
      <c r="L17" s="621">
        <f t="shared" si="4"/>
        <v>0</v>
      </c>
      <c r="M17" s="620">
        <f t="shared" si="5"/>
        <v>0</v>
      </c>
      <c r="Z17" s="615">
        <v>10</v>
      </c>
      <c r="AA17" s="618">
        <v>1</v>
      </c>
      <c r="AB17" s="157"/>
      <c r="AC17" s="157"/>
      <c r="AD17" s="157"/>
      <c r="AE17" s="157"/>
      <c r="AF17" s="615">
        <v>10</v>
      </c>
      <c r="AG17" s="618">
        <v>5</v>
      </c>
      <c r="AH17" s="157"/>
      <c r="AI17" s="615" t="s">
        <v>167</v>
      </c>
      <c r="AJ17" s="618">
        <v>2.5</v>
      </c>
      <c r="AK17" s="40"/>
      <c r="AL17" s="613">
        <v>10</v>
      </c>
      <c r="AM17" s="638">
        <v>5</v>
      </c>
    </row>
    <row r="18" spans="1:39">
      <c r="A18" s="629" t="s">
        <v>243</v>
      </c>
      <c r="B18" s="628" t="s">
        <v>242</v>
      </c>
      <c r="C18" s="628">
        <v>1</v>
      </c>
      <c r="D18" s="628">
        <v>0</v>
      </c>
      <c r="E18" s="628">
        <v>0</v>
      </c>
      <c r="F18" s="628">
        <v>0</v>
      </c>
      <c r="G18" s="628">
        <v>0</v>
      </c>
      <c r="H18" s="627">
        <f t="shared" si="0"/>
        <v>0</v>
      </c>
      <c r="I18" s="637">
        <f t="shared" si="1"/>
        <v>10.7</v>
      </c>
      <c r="J18" s="621">
        <f t="shared" si="2"/>
        <v>0</v>
      </c>
      <c r="K18" s="621">
        <f t="shared" si="3"/>
        <v>0</v>
      </c>
      <c r="L18" s="621">
        <f t="shared" si="4"/>
        <v>0</v>
      </c>
      <c r="M18" s="620">
        <f t="shared" si="5"/>
        <v>0</v>
      </c>
      <c r="Z18" s="615">
        <v>11</v>
      </c>
      <c r="AA18" s="616">
        <v>1.1000000000000001</v>
      </c>
      <c r="AB18" s="157"/>
      <c r="AC18" s="157"/>
      <c r="AD18" s="157"/>
      <c r="AE18" s="157"/>
      <c r="AF18" s="615" t="s">
        <v>232</v>
      </c>
      <c r="AG18" s="617">
        <v>0</v>
      </c>
      <c r="AH18" s="157"/>
      <c r="AI18" s="615" t="s">
        <v>207</v>
      </c>
      <c r="AJ18" s="618">
        <v>1</v>
      </c>
      <c r="AK18" s="40"/>
      <c r="AL18" s="40"/>
      <c r="AM18" s="40"/>
    </row>
    <row r="19" spans="1:39" ht="15.75" thickBot="1">
      <c r="A19" s="625" t="s">
        <v>202</v>
      </c>
      <c r="B19" s="624" t="s">
        <v>242</v>
      </c>
      <c r="C19" s="624">
        <v>5</v>
      </c>
      <c r="D19" s="624">
        <v>0</v>
      </c>
      <c r="E19" s="624">
        <v>1</v>
      </c>
      <c r="F19" s="624">
        <v>0</v>
      </c>
      <c r="G19" s="624">
        <v>0</v>
      </c>
      <c r="H19" s="623">
        <f t="shared" si="0"/>
        <v>0.5</v>
      </c>
      <c r="I19" s="637">
        <f t="shared" si="1"/>
        <v>0</v>
      </c>
      <c r="J19" s="621">
        <f t="shared" si="2"/>
        <v>0</v>
      </c>
      <c r="K19" s="621">
        <f t="shared" si="3"/>
        <v>0</v>
      </c>
      <c r="L19" s="621">
        <f t="shared" si="4"/>
        <v>0</v>
      </c>
      <c r="M19" s="620">
        <f t="shared" si="5"/>
        <v>0</v>
      </c>
      <c r="Z19" s="615">
        <v>12</v>
      </c>
      <c r="AA19" s="616">
        <v>1.2</v>
      </c>
      <c r="AB19" s="157"/>
      <c r="AC19" s="157"/>
      <c r="AD19" s="157"/>
      <c r="AE19" s="157"/>
      <c r="AF19" s="615" t="s">
        <v>178</v>
      </c>
      <c r="AG19" s="617">
        <v>0.5</v>
      </c>
      <c r="AH19" s="157"/>
      <c r="AI19" s="615" t="s">
        <v>170</v>
      </c>
      <c r="AJ19" s="617">
        <v>1.5</v>
      </c>
      <c r="AK19" s="40"/>
      <c r="AL19" s="40"/>
      <c r="AM19" s="40"/>
    </row>
    <row r="20" spans="1:39" ht="15.75" thickBot="1">
      <c r="I20" s="636">
        <f t="shared" si="1"/>
        <v>0</v>
      </c>
      <c r="J20" s="621">
        <f t="shared" si="2"/>
        <v>0</v>
      </c>
      <c r="K20" s="621">
        <f t="shared" si="3"/>
        <v>0.5</v>
      </c>
      <c r="L20" s="621">
        <f t="shared" si="4"/>
        <v>0</v>
      </c>
      <c r="M20" s="620">
        <f t="shared" si="5"/>
        <v>0</v>
      </c>
      <c r="Z20" s="615">
        <v>13</v>
      </c>
      <c r="AA20" s="616">
        <v>1.3</v>
      </c>
      <c r="AB20" s="157"/>
      <c r="AC20" s="157"/>
      <c r="AD20" s="157"/>
      <c r="AE20" s="157"/>
      <c r="AF20" s="615" t="s">
        <v>179</v>
      </c>
      <c r="AG20" s="617">
        <v>1</v>
      </c>
      <c r="AH20" s="157"/>
      <c r="AI20" s="615" t="s">
        <v>171</v>
      </c>
      <c r="AJ20" s="617">
        <v>2</v>
      </c>
      <c r="AK20" s="40"/>
      <c r="AL20" s="40"/>
      <c r="AM20" s="40"/>
    </row>
    <row r="21" spans="1:39" ht="15.75" thickBot="1">
      <c r="A21" s="635" t="s">
        <v>241</v>
      </c>
      <c r="B21" s="633" t="s">
        <v>240</v>
      </c>
      <c r="C21" s="633" t="s">
        <v>237</v>
      </c>
      <c r="D21" s="633" t="s">
        <v>123</v>
      </c>
      <c r="E21" s="633" t="s">
        <v>236</v>
      </c>
      <c r="F21" s="633" t="s">
        <v>239</v>
      </c>
      <c r="G21" s="633" t="s">
        <v>133</v>
      </c>
      <c r="H21" s="634" t="s">
        <v>238</v>
      </c>
      <c r="J21" s="611"/>
      <c r="K21" s="611"/>
      <c r="L21" s="611"/>
      <c r="M21" s="611"/>
      <c r="Z21" s="615">
        <v>14</v>
      </c>
      <c r="AA21" s="616">
        <v>1.4</v>
      </c>
      <c r="AB21" s="157"/>
      <c r="AC21" s="157"/>
      <c r="AD21" s="157"/>
      <c r="AE21" s="157"/>
      <c r="AF21" s="615" t="s">
        <v>180</v>
      </c>
      <c r="AG21" s="617">
        <v>1.5</v>
      </c>
      <c r="AH21" s="157"/>
      <c r="AI21" s="615" t="s">
        <v>172</v>
      </c>
      <c r="AJ21" s="617">
        <v>2.5</v>
      </c>
      <c r="AK21" s="40"/>
      <c r="AL21" s="40"/>
      <c r="AM21" s="40"/>
    </row>
    <row r="22" spans="1:39" ht="15.75" thickBot="1">
      <c r="A22" s="632" t="s">
        <v>234</v>
      </c>
      <c r="B22" s="631" t="s">
        <v>222</v>
      </c>
      <c r="C22" s="631">
        <v>25</v>
      </c>
      <c r="D22" s="631">
        <v>2</v>
      </c>
      <c r="E22" s="631" t="s">
        <v>178</v>
      </c>
      <c r="F22" s="631" t="s">
        <v>207</v>
      </c>
      <c r="G22" s="631">
        <v>0</v>
      </c>
      <c r="H22" s="630">
        <f t="shared" ref="H22:H33" si="6">SUM(I23:M23)</f>
        <v>7</v>
      </c>
      <c r="I22" s="634" t="s">
        <v>237</v>
      </c>
      <c r="J22" s="634" t="s">
        <v>237</v>
      </c>
      <c r="K22" s="634" t="s">
        <v>236</v>
      </c>
      <c r="L22" s="634" t="s">
        <v>235</v>
      </c>
      <c r="M22" s="633" t="s">
        <v>133</v>
      </c>
      <c r="Z22" s="615">
        <v>15</v>
      </c>
      <c r="AA22" s="616">
        <v>1.5</v>
      </c>
      <c r="AB22" s="157"/>
      <c r="AC22" s="157"/>
      <c r="AD22" s="157"/>
      <c r="AE22" s="157"/>
      <c r="AF22" s="615" t="s">
        <v>181</v>
      </c>
      <c r="AG22" s="617">
        <v>2</v>
      </c>
      <c r="AH22" s="157"/>
      <c r="AI22" s="615" t="s">
        <v>173</v>
      </c>
      <c r="AJ22" s="617">
        <v>1.5</v>
      </c>
      <c r="AK22" s="40"/>
      <c r="AL22" s="40"/>
      <c r="AM22" s="40"/>
    </row>
    <row r="23" spans="1:39">
      <c r="A23" s="629" t="s">
        <v>233</v>
      </c>
      <c r="B23" s="628" t="s">
        <v>222</v>
      </c>
      <c r="C23" s="628">
        <v>42</v>
      </c>
      <c r="D23" s="628">
        <v>1</v>
      </c>
      <c r="E23" s="628" t="s">
        <v>232</v>
      </c>
      <c r="F23" s="628" t="s">
        <v>164</v>
      </c>
      <c r="G23" s="628">
        <v>0</v>
      </c>
      <c r="H23" s="627">
        <f t="shared" si="6"/>
        <v>6.3</v>
      </c>
      <c r="I23" s="626">
        <f t="shared" ref="I23:I34" si="7">VLOOKUP(C22,$Z$3:$AA$147,2,FALSE)</f>
        <v>2.5</v>
      </c>
      <c r="J23" s="621">
        <f t="shared" ref="J23:J34" si="8">VLOOKUP(D22,$AC$3:$AD$15,2,FALSE)</f>
        <v>3</v>
      </c>
      <c r="K23" s="621">
        <f t="shared" ref="K23:K34" si="9">VLOOKUP(E22,$AF$3:$AG$42,2,FALSE)</f>
        <v>0.5</v>
      </c>
      <c r="L23" s="621">
        <f t="shared" ref="L23:L34" si="10">VLOOKUP(F22,$AI$3:$AJ$26,2,FALSE)</f>
        <v>1</v>
      </c>
      <c r="M23" s="620">
        <f t="shared" ref="M23:M34" si="11">VLOOKUP(G22,$AL$3:$AM$17,2,FALSE)</f>
        <v>0</v>
      </c>
      <c r="Z23" s="615">
        <v>16</v>
      </c>
      <c r="AA23" s="616">
        <v>1.6</v>
      </c>
      <c r="AB23" s="40"/>
      <c r="AC23" s="157"/>
      <c r="AD23" s="157"/>
      <c r="AE23" s="40"/>
      <c r="AF23" s="615" t="s">
        <v>182</v>
      </c>
      <c r="AG23" s="617">
        <v>2.5</v>
      </c>
      <c r="AH23" s="40"/>
      <c r="AI23" s="615" t="s">
        <v>174</v>
      </c>
      <c r="AJ23" s="617">
        <v>2</v>
      </c>
      <c r="AK23" s="40"/>
      <c r="AL23" s="40"/>
      <c r="AM23" s="40"/>
    </row>
    <row r="24" spans="1:39">
      <c r="A24" s="629" t="s">
        <v>231</v>
      </c>
      <c r="B24" s="628" t="s">
        <v>222</v>
      </c>
      <c r="C24" s="628">
        <v>96</v>
      </c>
      <c r="D24" s="628">
        <v>1</v>
      </c>
      <c r="E24" s="628">
        <v>1</v>
      </c>
      <c r="F24" s="628" t="s">
        <v>160</v>
      </c>
      <c r="G24" s="628">
        <v>0</v>
      </c>
      <c r="H24" s="627">
        <f t="shared" si="6"/>
        <v>15.1</v>
      </c>
      <c r="I24" s="626">
        <f t="shared" si="7"/>
        <v>4.3</v>
      </c>
      <c r="J24" s="621">
        <f t="shared" si="8"/>
        <v>1</v>
      </c>
      <c r="K24" s="621">
        <f t="shared" si="9"/>
        <v>0</v>
      </c>
      <c r="L24" s="621">
        <f t="shared" si="10"/>
        <v>1</v>
      </c>
      <c r="M24" s="620">
        <f t="shared" si="11"/>
        <v>0</v>
      </c>
      <c r="Z24" s="615">
        <v>17</v>
      </c>
      <c r="AA24" s="616">
        <v>1.7</v>
      </c>
      <c r="AB24" s="40"/>
      <c r="AC24" s="157"/>
      <c r="AD24" s="157"/>
      <c r="AE24" s="40"/>
      <c r="AF24" s="615" t="s">
        <v>183</v>
      </c>
      <c r="AG24" s="617">
        <v>3</v>
      </c>
      <c r="AH24" s="40"/>
      <c r="AI24" s="615" t="s">
        <v>175</v>
      </c>
      <c r="AJ24" s="617">
        <v>2.5</v>
      </c>
      <c r="AK24" s="40"/>
      <c r="AL24" s="40"/>
      <c r="AM24" s="40"/>
    </row>
    <row r="25" spans="1:39">
      <c r="A25" s="629" t="s">
        <v>230</v>
      </c>
      <c r="B25" s="628" t="s">
        <v>222</v>
      </c>
      <c r="C25" s="628">
        <v>78</v>
      </c>
      <c r="D25" s="628">
        <v>0</v>
      </c>
      <c r="E25" s="628">
        <v>2</v>
      </c>
      <c r="F25" s="628" t="s">
        <v>173</v>
      </c>
      <c r="G25" s="628">
        <v>0</v>
      </c>
      <c r="H25" s="627">
        <f t="shared" si="6"/>
        <v>13.3</v>
      </c>
      <c r="I25" s="626">
        <f t="shared" si="7"/>
        <v>12.6</v>
      </c>
      <c r="J25" s="621">
        <f t="shared" si="8"/>
        <v>1</v>
      </c>
      <c r="K25" s="621">
        <f t="shared" si="9"/>
        <v>0.5</v>
      </c>
      <c r="L25" s="621">
        <f t="shared" si="10"/>
        <v>1</v>
      </c>
      <c r="M25" s="620">
        <f t="shared" si="11"/>
        <v>0</v>
      </c>
      <c r="Z25" s="615">
        <v>18</v>
      </c>
      <c r="AA25" s="616">
        <v>1.8</v>
      </c>
      <c r="AB25" s="40"/>
      <c r="AC25" s="40"/>
      <c r="AD25" s="40"/>
      <c r="AE25" s="40"/>
      <c r="AF25" s="615" t="s">
        <v>184</v>
      </c>
      <c r="AG25" s="617">
        <v>0.5</v>
      </c>
      <c r="AH25" s="40"/>
      <c r="AI25" s="615" t="s">
        <v>176</v>
      </c>
      <c r="AJ25" s="617">
        <v>2</v>
      </c>
      <c r="AK25" s="40"/>
      <c r="AL25" s="40"/>
      <c r="AM25" s="40"/>
    </row>
    <row r="26" spans="1:39" ht="15.75" thickBot="1">
      <c r="A26" s="629" t="s">
        <v>229</v>
      </c>
      <c r="B26" s="628" t="s">
        <v>222</v>
      </c>
      <c r="C26" s="628">
        <v>102</v>
      </c>
      <c r="D26" s="628">
        <v>0</v>
      </c>
      <c r="E26" s="628">
        <v>1</v>
      </c>
      <c r="F26" s="628" t="s">
        <v>176</v>
      </c>
      <c r="G26" s="628">
        <v>4</v>
      </c>
      <c r="H26" s="627">
        <f t="shared" si="6"/>
        <v>18.7</v>
      </c>
      <c r="I26" s="626">
        <f t="shared" si="7"/>
        <v>10.8</v>
      </c>
      <c r="J26" s="621">
        <f t="shared" si="8"/>
        <v>0</v>
      </c>
      <c r="K26" s="621">
        <f t="shared" si="9"/>
        <v>1</v>
      </c>
      <c r="L26" s="621">
        <f t="shared" si="10"/>
        <v>1.5</v>
      </c>
      <c r="M26" s="620">
        <f t="shared" si="11"/>
        <v>0</v>
      </c>
      <c r="Z26" s="615">
        <v>19</v>
      </c>
      <c r="AA26" s="616">
        <v>1.9</v>
      </c>
      <c r="AB26" s="40"/>
      <c r="AC26" s="40"/>
      <c r="AD26" s="40"/>
      <c r="AE26" s="40"/>
      <c r="AF26" s="615" t="s">
        <v>185</v>
      </c>
      <c r="AG26" s="617">
        <v>1</v>
      </c>
      <c r="AH26" s="40"/>
      <c r="AI26" s="613" t="s">
        <v>177</v>
      </c>
      <c r="AJ26" s="619">
        <v>2.5</v>
      </c>
      <c r="AK26" s="40"/>
      <c r="AL26" s="40"/>
      <c r="AM26" s="40"/>
    </row>
    <row r="27" spans="1:39">
      <c r="A27" s="629" t="s">
        <v>228</v>
      </c>
      <c r="B27" s="628" t="s">
        <v>222</v>
      </c>
      <c r="C27" s="628">
        <v>128</v>
      </c>
      <c r="D27" s="628">
        <v>3</v>
      </c>
      <c r="E27" s="628">
        <v>0</v>
      </c>
      <c r="F27" s="628">
        <v>0</v>
      </c>
      <c r="G27" s="628">
        <v>0</v>
      </c>
      <c r="H27" s="627">
        <f t="shared" si="6"/>
        <v>21.8</v>
      </c>
      <c r="I27" s="626">
        <f t="shared" si="7"/>
        <v>14.2</v>
      </c>
      <c r="J27" s="621">
        <f t="shared" si="8"/>
        <v>0</v>
      </c>
      <c r="K27" s="621">
        <f t="shared" si="9"/>
        <v>0.5</v>
      </c>
      <c r="L27" s="621">
        <f t="shared" si="10"/>
        <v>2</v>
      </c>
      <c r="M27" s="620">
        <f t="shared" si="11"/>
        <v>2</v>
      </c>
      <c r="Z27" s="615">
        <v>20</v>
      </c>
      <c r="AA27" s="616">
        <v>2</v>
      </c>
      <c r="AB27" s="40"/>
      <c r="AC27" s="40"/>
      <c r="AD27" s="40"/>
      <c r="AE27" s="40"/>
      <c r="AF27" s="615" t="s">
        <v>186</v>
      </c>
      <c r="AG27" s="617">
        <v>1.5</v>
      </c>
      <c r="AH27" s="40"/>
      <c r="AI27" s="40"/>
      <c r="AJ27" s="40"/>
      <c r="AK27" s="40"/>
      <c r="AL27" s="40"/>
      <c r="AM27" s="40"/>
    </row>
    <row r="28" spans="1:39">
      <c r="A28" s="629" t="s">
        <v>227</v>
      </c>
      <c r="B28" s="628" t="s">
        <v>222</v>
      </c>
      <c r="C28" s="628">
        <v>9</v>
      </c>
      <c r="D28" s="628">
        <v>5</v>
      </c>
      <c r="E28" s="628">
        <v>0</v>
      </c>
      <c r="F28" s="628">
        <v>0</v>
      </c>
      <c r="G28" s="628">
        <v>0</v>
      </c>
      <c r="H28" s="627">
        <f t="shared" si="6"/>
        <v>10</v>
      </c>
      <c r="I28" s="626">
        <f t="shared" si="7"/>
        <v>16.8</v>
      </c>
      <c r="J28" s="621">
        <f t="shared" si="8"/>
        <v>5</v>
      </c>
      <c r="K28" s="621">
        <f t="shared" si="9"/>
        <v>0</v>
      </c>
      <c r="L28" s="621">
        <f t="shared" si="10"/>
        <v>0</v>
      </c>
      <c r="M28" s="620">
        <f t="shared" si="11"/>
        <v>0</v>
      </c>
      <c r="Z28" s="615">
        <v>21</v>
      </c>
      <c r="AA28" s="614">
        <v>2.1</v>
      </c>
      <c r="AB28" s="40"/>
      <c r="AC28" s="40"/>
      <c r="AD28" s="40"/>
      <c r="AE28" s="40"/>
      <c r="AF28" s="615" t="s">
        <v>187</v>
      </c>
      <c r="AG28" s="618">
        <v>2</v>
      </c>
      <c r="AH28" s="40"/>
      <c r="AI28" s="40"/>
      <c r="AJ28" s="40"/>
      <c r="AK28" s="40"/>
      <c r="AL28" s="40"/>
      <c r="AM28" s="40"/>
    </row>
    <row r="29" spans="1:39">
      <c r="A29" s="629" t="s">
        <v>226</v>
      </c>
      <c r="B29" s="628" t="s">
        <v>222</v>
      </c>
      <c r="C29" s="628">
        <v>4</v>
      </c>
      <c r="D29" s="628">
        <v>1</v>
      </c>
      <c r="E29" s="628">
        <v>0</v>
      </c>
      <c r="F29" s="628">
        <v>0</v>
      </c>
      <c r="G29" s="628">
        <v>0</v>
      </c>
      <c r="H29" s="627">
        <f t="shared" si="6"/>
        <v>1</v>
      </c>
      <c r="I29" s="626">
        <f t="shared" si="7"/>
        <v>0</v>
      </c>
      <c r="J29" s="621">
        <f t="shared" si="8"/>
        <v>10</v>
      </c>
      <c r="K29" s="621">
        <f t="shared" si="9"/>
        <v>0</v>
      </c>
      <c r="L29" s="621">
        <f t="shared" si="10"/>
        <v>0</v>
      </c>
      <c r="M29" s="620">
        <f t="shared" si="11"/>
        <v>0</v>
      </c>
      <c r="Z29" s="615">
        <v>22</v>
      </c>
      <c r="AA29" s="616">
        <v>2.2000000000000002</v>
      </c>
      <c r="AB29" s="40"/>
      <c r="AC29" s="40"/>
      <c r="AD29" s="40"/>
      <c r="AE29" s="40"/>
      <c r="AF29" s="615" t="s">
        <v>188</v>
      </c>
      <c r="AG29" s="617">
        <v>2.5</v>
      </c>
      <c r="AH29" s="40"/>
      <c r="AI29" s="40"/>
      <c r="AJ29" s="40"/>
      <c r="AK29" s="40"/>
      <c r="AL29" s="40"/>
      <c r="AM29" s="40"/>
    </row>
    <row r="30" spans="1:39">
      <c r="A30" s="629" t="s">
        <v>225</v>
      </c>
      <c r="B30" s="628" t="s">
        <v>222</v>
      </c>
      <c r="C30" s="628">
        <v>6</v>
      </c>
      <c r="D30" s="628">
        <v>1</v>
      </c>
      <c r="E30" s="628">
        <v>0</v>
      </c>
      <c r="F30" s="628">
        <v>0</v>
      </c>
      <c r="G30" s="628">
        <v>0</v>
      </c>
      <c r="H30" s="627">
        <f t="shared" si="6"/>
        <v>1</v>
      </c>
      <c r="I30" s="626">
        <f t="shared" si="7"/>
        <v>0</v>
      </c>
      <c r="J30" s="621">
        <f t="shared" si="8"/>
        <v>1</v>
      </c>
      <c r="K30" s="621">
        <f t="shared" si="9"/>
        <v>0</v>
      </c>
      <c r="L30" s="621">
        <f t="shared" si="10"/>
        <v>0</v>
      </c>
      <c r="M30" s="620">
        <f t="shared" si="11"/>
        <v>0</v>
      </c>
      <c r="Z30" s="615">
        <v>23</v>
      </c>
      <c r="AA30" s="614">
        <v>2.2999999999999998</v>
      </c>
      <c r="AB30" s="157"/>
      <c r="AC30" s="40"/>
      <c r="AD30" s="40"/>
      <c r="AE30" s="157"/>
      <c r="AF30" s="615" t="s">
        <v>189</v>
      </c>
      <c r="AG30" s="618">
        <v>3</v>
      </c>
      <c r="AH30" s="157"/>
      <c r="AI30" s="40"/>
      <c r="AJ30" s="40"/>
      <c r="AK30" s="40"/>
      <c r="AL30" s="40"/>
      <c r="AM30" s="40"/>
    </row>
    <row r="31" spans="1:39">
      <c r="A31" s="629" t="s">
        <v>224</v>
      </c>
      <c r="B31" s="628" t="s">
        <v>222</v>
      </c>
      <c r="C31" s="628">
        <v>7</v>
      </c>
      <c r="D31" s="628">
        <v>0</v>
      </c>
      <c r="E31" s="628">
        <v>0</v>
      </c>
      <c r="F31" s="628">
        <v>0</v>
      </c>
      <c r="G31" s="628">
        <v>0</v>
      </c>
      <c r="H31" s="627">
        <f t="shared" si="6"/>
        <v>0</v>
      </c>
      <c r="I31" s="626">
        <f t="shared" si="7"/>
        <v>0</v>
      </c>
      <c r="J31" s="621">
        <f t="shared" si="8"/>
        <v>1</v>
      </c>
      <c r="K31" s="621">
        <f t="shared" si="9"/>
        <v>0</v>
      </c>
      <c r="L31" s="621">
        <f t="shared" si="10"/>
        <v>0</v>
      </c>
      <c r="M31" s="620">
        <f t="shared" si="11"/>
        <v>0</v>
      </c>
      <c r="Z31" s="615">
        <v>24</v>
      </c>
      <c r="AA31" s="616">
        <v>2.4</v>
      </c>
      <c r="AB31" s="157"/>
      <c r="AC31" s="40"/>
      <c r="AD31" s="40"/>
      <c r="AE31" s="157"/>
      <c r="AF31" s="615" t="s">
        <v>190</v>
      </c>
      <c r="AG31" s="617">
        <v>0.5</v>
      </c>
      <c r="AH31" s="157"/>
      <c r="AI31" s="157"/>
      <c r="AJ31" s="157"/>
      <c r="AK31" s="40"/>
      <c r="AL31" s="40"/>
      <c r="AM31" s="40"/>
    </row>
    <row r="32" spans="1:39">
      <c r="A32" s="629" t="s">
        <v>203</v>
      </c>
      <c r="B32" s="628" t="s">
        <v>222</v>
      </c>
      <c r="C32" s="628">
        <v>0</v>
      </c>
      <c r="D32" s="628">
        <v>0</v>
      </c>
      <c r="E32" s="628">
        <v>0</v>
      </c>
      <c r="F32" s="628">
        <v>0</v>
      </c>
      <c r="G32" s="628">
        <v>0</v>
      </c>
      <c r="H32" s="627">
        <f t="shared" si="6"/>
        <v>0</v>
      </c>
      <c r="I32" s="626">
        <f t="shared" si="7"/>
        <v>0</v>
      </c>
      <c r="J32" s="621">
        <f t="shared" si="8"/>
        <v>0</v>
      </c>
      <c r="K32" s="621">
        <f t="shared" si="9"/>
        <v>0</v>
      </c>
      <c r="L32" s="621">
        <f t="shared" si="10"/>
        <v>0</v>
      </c>
      <c r="M32" s="620">
        <f t="shared" si="11"/>
        <v>0</v>
      </c>
      <c r="Z32" s="615">
        <v>25</v>
      </c>
      <c r="AA32" s="614">
        <v>2.5</v>
      </c>
      <c r="AB32" s="157"/>
      <c r="AC32" s="157"/>
      <c r="AD32" s="157"/>
      <c r="AE32" s="157"/>
      <c r="AF32" s="615" t="s">
        <v>191</v>
      </c>
      <c r="AG32" s="618">
        <v>1</v>
      </c>
      <c r="AH32" s="157"/>
      <c r="AI32" s="157"/>
      <c r="AJ32" s="157"/>
      <c r="AK32" s="40"/>
      <c r="AL32" s="40"/>
      <c r="AM32" s="40"/>
    </row>
    <row r="33" spans="1:39" ht="15.75" thickBot="1">
      <c r="A33" s="625" t="s">
        <v>223</v>
      </c>
      <c r="B33" s="624" t="s">
        <v>222</v>
      </c>
      <c r="C33" s="624">
        <v>5</v>
      </c>
      <c r="D33" s="624">
        <v>0</v>
      </c>
      <c r="E33" s="624">
        <v>1</v>
      </c>
      <c r="F33" s="624">
        <v>0</v>
      </c>
      <c r="G33" s="624">
        <v>0</v>
      </c>
      <c r="H33" s="623">
        <f t="shared" si="6"/>
        <v>0.5</v>
      </c>
      <c r="I33" s="626">
        <f t="shared" si="7"/>
        <v>0</v>
      </c>
      <c r="J33" s="621">
        <f t="shared" si="8"/>
        <v>0</v>
      </c>
      <c r="K33" s="621">
        <f t="shared" si="9"/>
        <v>0</v>
      </c>
      <c r="L33" s="621">
        <f t="shared" si="10"/>
        <v>0</v>
      </c>
      <c r="M33" s="620">
        <f t="shared" si="11"/>
        <v>0</v>
      </c>
      <c r="Z33" s="615">
        <v>26</v>
      </c>
      <c r="AA33" s="616">
        <v>2.6</v>
      </c>
      <c r="AB33" s="157"/>
      <c r="AC33" s="157"/>
      <c r="AD33" s="157"/>
      <c r="AE33" s="157"/>
      <c r="AF33" s="615" t="s">
        <v>192</v>
      </c>
      <c r="AG33" s="617">
        <v>1.5</v>
      </c>
      <c r="AH33" s="157"/>
      <c r="AI33" s="157"/>
      <c r="AJ33" s="157"/>
      <c r="AK33" s="40"/>
      <c r="AL33" s="40"/>
      <c r="AM33" s="40"/>
    </row>
    <row r="34" spans="1:39" ht="15.75" thickBot="1">
      <c r="I34" s="622">
        <f t="shared" si="7"/>
        <v>0</v>
      </c>
      <c r="J34" s="621">
        <f t="shared" si="8"/>
        <v>0</v>
      </c>
      <c r="K34" s="621">
        <f t="shared" si="9"/>
        <v>0.5</v>
      </c>
      <c r="L34" s="621">
        <f t="shared" si="10"/>
        <v>0</v>
      </c>
      <c r="M34" s="620">
        <f t="shared" si="11"/>
        <v>0</v>
      </c>
      <c r="Z34" s="615">
        <v>27</v>
      </c>
      <c r="AA34" s="614">
        <v>2.7</v>
      </c>
      <c r="AB34" s="157"/>
      <c r="AC34" s="157"/>
      <c r="AD34" s="157"/>
      <c r="AE34" s="157"/>
      <c r="AF34" s="615" t="s">
        <v>193</v>
      </c>
      <c r="AG34" s="618">
        <v>2</v>
      </c>
      <c r="AH34" s="157"/>
      <c r="AI34" s="157"/>
      <c r="AJ34" s="157"/>
      <c r="AK34" s="40"/>
      <c r="AL34" s="40"/>
      <c r="AM34" s="40"/>
    </row>
    <row r="35" spans="1:39">
      <c r="Z35" s="615">
        <v>28</v>
      </c>
      <c r="AA35" s="616">
        <v>2.8</v>
      </c>
      <c r="AB35" s="157"/>
      <c r="AC35" s="157"/>
      <c r="AD35" s="157"/>
      <c r="AE35" s="157"/>
      <c r="AF35" s="615" t="s">
        <v>194</v>
      </c>
      <c r="AG35" s="617">
        <v>2.5</v>
      </c>
      <c r="AH35" s="157"/>
      <c r="AI35" s="157"/>
      <c r="AJ35" s="157"/>
      <c r="AK35" s="40"/>
      <c r="AL35" s="40"/>
      <c r="AM35" s="40"/>
    </row>
    <row r="36" spans="1:39">
      <c r="Z36" s="615">
        <v>29</v>
      </c>
      <c r="AA36" s="614">
        <v>2.9</v>
      </c>
      <c r="AB36" s="157"/>
      <c r="AC36" s="157"/>
      <c r="AD36" s="157"/>
      <c r="AE36" s="157"/>
      <c r="AF36" s="615" t="s">
        <v>195</v>
      </c>
      <c r="AG36" s="618">
        <v>3</v>
      </c>
      <c r="AH36" s="157"/>
      <c r="AI36" s="157"/>
      <c r="AJ36" s="157"/>
      <c r="AK36" s="40"/>
      <c r="AL36" s="40"/>
      <c r="AM36" s="40"/>
    </row>
    <row r="37" spans="1:39">
      <c r="Z37" s="615">
        <v>30</v>
      </c>
      <c r="AA37" s="614">
        <v>3</v>
      </c>
      <c r="AB37" s="157"/>
      <c r="AC37" s="157"/>
      <c r="AD37" s="157"/>
      <c r="AE37" s="157"/>
      <c r="AF37" s="615" t="s">
        <v>196</v>
      </c>
      <c r="AG37" s="618">
        <v>0.5</v>
      </c>
      <c r="AH37" s="157"/>
      <c r="AI37" s="157"/>
      <c r="AJ37" s="157"/>
      <c r="AK37" s="40"/>
      <c r="AL37" s="40"/>
      <c r="AM37" s="40"/>
    </row>
    <row r="38" spans="1:39">
      <c r="Z38" s="615">
        <v>31</v>
      </c>
      <c r="AA38" s="617">
        <v>3.1</v>
      </c>
      <c r="AB38" s="157"/>
      <c r="AC38" s="157"/>
      <c r="AD38" s="157"/>
      <c r="AE38" s="157"/>
      <c r="AF38" s="615" t="s">
        <v>197</v>
      </c>
      <c r="AG38" s="617">
        <v>1</v>
      </c>
      <c r="AH38" s="157"/>
      <c r="AI38" s="157"/>
      <c r="AJ38" s="157"/>
      <c r="AK38" s="40"/>
      <c r="AL38" s="40"/>
      <c r="AM38" s="40"/>
    </row>
    <row r="39" spans="1:39">
      <c r="Z39" s="615">
        <v>32</v>
      </c>
      <c r="AA39" s="614">
        <v>3.2</v>
      </c>
      <c r="AB39" s="157"/>
      <c r="AC39" s="157"/>
      <c r="AD39" s="157"/>
      <c r="AE39" s="157"/>
      <c r="AF39" s="615" t="s">
        <v>198</v>
      </c>
      <c r="AG39" s="618">
        <v>1.5</v>
      </c>
      <c r="AH39" s="157"/>
      <c r="AI39" s="157"/>
      <c r="AJ39" s="157"/>
      <c r="AK39" s="40"/>
      <c r="AL39" s="40"/>
      <c r="AM39" s="40"/>
    </row>
    <row r="40" spans="1:39">
      <c r="Z40" s="615">
        <v>33</v>
      </c>
      <c r="AA40" s="617">
        <v>3.3</v>
      </c>
      <c r="AB40" s="157"/>
      <c r="AC40" s="157"/>
      <c r="AD40" s="157"/>
      <c r="AE40" s="157"/>
      <c r="AF40" s="615" t="s">
        <v>199</v>
      </c>
      <c r="AG40" s="617">
        <v>2</v>
      </c>
      <c r="AH40" s="157"/>
      <c r="AI40" s="157"/>
      <c r="AJ40" s="157"/>
      <c r="AK40" s="40"/>
      <c r="AL40" s="40"/>
      <c r="AM40" s="40"/>
    </row>
    <row r="41" spans="1:39">
      <c r="Z41" s="615">
        <v>34</v>
      </c>
      <c r="AA41" s="614">
        <v>3.4</v>
      </c>
      <c r="AB41" s="40"/>
      <c r="AC41" s="157"/>
      <c r="AD41" s="157"/>
      <c r="AE41" s="40"/>
      <c r="AF41" s="615" t="s">
        <v>200</v>
      </c>
      <c r="AG41" s="618">
        <v>2.5</v>
      </c>
      <c r="AH41" s="40"/>
      <c r="AI41" s="157"/>
      <c r="AJ41" s="157"/>
      <c r="AK41" s="40"/>
      <c r="AL41" s="40"/>
      <c r="AM41" s="40"/>
    </row>
    <row r="42" spans="1:39" ht="15.75" thickBot="1">
      <c r="Z42" s="615">
        <v>35</v>
      </c>
      <c r="AA42" s="617">
        <v>3.6</v>
      </c>
      <c r="AB42" s="40"/>
      <c r="AC42" s="157"/>
      <c r="AD42" s="157"/>
      <c r="AE42" s="40"/>
      <c r="AF42" s="613" t="s">
        <v>201</v>
      </c>
      <c r="AG42" s="619">
        <v>3</v>
      </c>
      <c r="AH42" s="40"/>
      <c r="AI42" s="40"/>
      <c r="AJ42" s="40"/>
      <c r="AK42" s="40"/>
      <c r="AL42" s="40"/>
      <c r="AM42" s="40"/>
    </row>
    <row r="43" spans="1:39">
      <c r="Z43" s="615">
        <v>36</v>
      </c>
      <c r="AA43" s="614">
        <v>3.7</v>
      </c>
      <c r="AB43" s="40"/>
      <c r="AC43" s="40"/>
      <c r="AD43" s="40"/>
      <c r="AE43" s="40"/>
      <c r="AF43" s="40"/>
      <c r="AG43" s="40"/>
      <c r="AH43" s="40"/>
      <c r="AI43" s="40"/>
      <c r="AJ43" s="40"/>
      <c r="AK43" s="40"/>
      <c r="AL43" s="40"/>
      <c r="AM43" s="40"/>
    </row>
    <row r="44" spans="1:39">
      <c r="Z44" s="615">
        <v>37</v>
      </c>
      <c r="AA44" s="614">
        <v>3.8</v>
      </c>
      <c r="AB44" s="40"/>
      <c r="AC44" s="40"/>
      <c r="AD44" s="40"/>
      <c r="AE44" s="40"/>
      <c r="AF44" s="40"/>
      <c r="AG44" s="40"/>
      <c r="AH44" s="40"/>
      <c r="AI44" s="40"/>
      <c r="AJ44" s="40"/>
      <c r="AK44" s="40"/>
      <c r="AL44" s="40"/>
      <c r="AM44" s="40"/>
    </row>
    <row r="45" spans="1:39">
      <c r="Z45" s="615">
        <v>38</v>
      </c>
      <c r="AA45" s="614">
        <v>3.9</v>
      </c>
      <c r="AB45" s="40"/>
      <c r="AC45" s="40"/>
      <c r="AD45" s="40"/>
      <c r="AE45" s="40"/>
      <c r="AF45" s="40"/>
      <c r="AG45" s="40"/>
      <c r="AH45" s="40"/>
      <c r="AI45" s="40"/>
      <c r="AJ45" s="40"/>
      <c r="AK45" s="40"/>
      <c r="AL45" s="40"/>
      <c r="AM45" s="40"/>
    </row>
    <row r="46" spans="1:39">
      <c r="Z46" s="615">
        <v>39</v>
      </c>
      <c r="AA46" s="614">
        <v>4</v>
      </c>
      <c r="AB46" s="40"/>
      <c r="AC46" s="40"/>
      <c r="AD46" s="40"/>
      <c r="AE46" s="40"/>
      <c r="AF46" s="40"/>
      <c r="AG46" s="40"/>
      <c r="AH46" s="40"/>
      <c r="AI46" s="40"/>
      <c r="AJ46" s="40"/>
      <c r="AK46" s="40"/>
      <c r="AL46" s="40"/>
      <c r="AM46" s="40"/>
    </row>
    <row r="47" spans="1:39">
      <c r="Z47" s="615">
        <v>40</v>
      </c>
      <c r="AA47" s="614">
        <v>4.0999999999999996</v>
      </c>
      <c r="AB47" s="40"/>
      <c r="AC47" s="40"/>
      <c r="AD47" s="40"/>
      <c r="AE47" s="40"/>
      <c r="AF47" s="40"/>
      <c r="AG47" s="40"/>
      <c r="AH47" s="40"/>
      <c r="AI47" s="40"/>
      <c r="AJ47" s="40"/>
      <c r="AK47" s="40"/>
      <c r="AL47" s="40"/>
      <c r="AM47" s="40"/>
    </row>
    <row r="48" spans="1:39">
      <c r="Z48" s="615">
        <v>41</v>
      </c>
      <c r="AA48" s="614">
        <v>4.2</v>
      </c>
      <c r="AB48" s="157"/>
      <c r="AC48" s="40"/>
      <c r="AD48" s="40"/>
      <c r="AE48" s="157"/>
      <c r="AF48" s="40"/>
      <c r="AG48" s="40"/>
      <c r="AH48" s="157"/>
      <c r="AI48" s="40"/>
      <c r="AJ48" s="40"/>
      <c r="AK48" s="40"/>
      <c r="AL48" s="40"/>
      <c r="AM48" s="40"/>
    </row>
    <row r="49" spans="10:39">
      <c r="Z49" s="615">
        <v>42</v>
      </c>
      <c r="AA49" s="614">
        <v>4.3</v>
      </c>
      <c r="AB49" s="157"/>
      <c r="AC49" s="40"/>
      <c r="AD49" s="40"/>
      <c r="AE49" s="157"/>
      <c r="AF49" s="40"/>
      <c r="AG49" s="40"/>
      <c r="AH49" s="157"/>
      <c r="AI49" s="157"/>
      <c r="AJ49" s="157"/>
      <c r="AK49" s="40"/>
      <c r="AL49" s="40"/>
      <c r="AM49" s="40"/>
    </row>
    <row r="50" spans="10:39" ht="14.25">
      <c r="J50" s="611"/>
      <c r="K50" s="611"/>
      <c r="L50" s="611"/>
      <c r="M50" s="611"/>
      <c r="N50" s="611"/>
      <c r="O50" s="611"/>
      <c r="P50" s="611"/>
      <c r="Q50" s="611"/>
      <c r="R50" s="611"/>
      <c r="S50" s="611"/>
      <c r="T50" s="611"/>
      <c r="U50" s="611"/>
      <c r="V50" s="611"/>
      <c r="W50" s="611"/>
      <c r="X50" s="611"/>
      <c r="Y50" s="611"/>
      <c r="Z50" s="615">
        <v>43</v>
      </c>
      <c r="AA50" s="614">
        <v>4.4000000000000004</v>
      </c>
      <c r="AB50" s="157"/>
      <c r="AC50" s="157"/>
      <c r="AD50" s="157"/>
      <c r="AE50" s="157"/>
      <c r="AF50" s="157"/>
      <c r="AG50" s="157"/>
      <c r="AH50" s="157"/>
      <c r="AI50" s="157"/>
      <c r="AJ50" s="157"/>
      <c r="AK50" s="40"/>
      <c r="AL50" s="40"/>
      <c r="AM50" s="40"/>
    </row>
    <row r="51" spans="10:39" ht="14.25">
      <c r="J51" s="611"/>
      <c r="K51" s="611"/>
      <c r="L51" s="611"/>
      <c r="M51" s="611"/>
      <c r="N51" s="611"/>
      <c r="O51" s="611"/>
      <c r="P51" s="611"/>
      <c r="Q51" s="611"/>
      <c r="R51" s="611"/>
      <c r="S51" s="611"/>
      <c r="T51" s="611"/>
      <c r="U51" s="611"/>
      <c r="V51" s="611"/>
      <c r="W51" s="611"/>
      <c r="X51" s="611"/>
      <c r="Y51" s="611"/>
      <c r="Z51" s="615">
        <v>44</v>
      </c>
      <c r="AA51" s="614">
        <v>4.5</v>
      </c>
      <c r="AB51" s="157"/>
      <c r="AC51" s="157"/>
      <c r="AD51" s="157"/>
      <c r="AE51" s="157"/>
      <c r="AF51" s="157"/>
      <c r="AG51" s="157"/>
      <c r="AH51" s="157"/>
      <c r="AI51" s="157"/>
      <c r="AJ51" s="157"/>
      <c r="AK51" s="40"/>
      <c r="AL51" s="40"/>
      <c r="AM51" s="40"/>
    </row>
    <row r="52" spans="10:39" ht="14.25">
      <c r="J52" s="611"/>
      <c r="K52" s="611"/>
      <c r="L52" s="611"/>
      <c r="M52" s="611"/>
      <c r="N52" s="611"/>
      <c r="O52" s="611"/>
      <c r="P52" s="611"/>
      <c r="Q52" s="611"/>
      <c r="R52" s="611"/>
      <c r="S52" s="611"/>
      <c r="T52" s="611"/>
      <c r="U52" s="611"/>
      <c r="V52" s="611"/>
      <c r="W52" s="611"/>
      <c r="X52" s="611"/>
      <c r="Y52" s="611"/>
      <c r="Z52" s="615">
        <v>45</v>
      </c>
      <c r="AA52" s="614">
        <v>4.5999999999999996</v>
      </c>
      <c r="AB52" s="157"/>
      <c r="AC52" s="157"/>
      <c r="AD52" s="157"/>
      <c r="AE52" s="157"/>
      <c r="AF52" s="157"/>
      <c r="AG52" s="157"/>
      <c r="AH52" s="157"/>
      <c r="AI52" s="157"/>
      <c r="AJ52" s="157"/>
      <c r="AK52" s="40"/>
      <c r="AL52" s="40"/>
      <c r="AM52" s="40"/>
    </row>
    <row r="53" spans="10:39" ht="14.25">
      <c r="J53" s="611"/>
      <c r="K53" s="611"/>
      <c r="L53" s="611"/>
      <c r="M53" s="611"/>
      <c r="N53" s="611"/>
      <c r="O53" s="611"/>
      <c r="P53" s="611"/>
      <c r="Q53" s="611"/>
      <c r="R53" s="611"/>
      <c r="S53" s="611"/>
      <c r="T53" s="611"/>
      <c r="U53" s="611"/>
      <c r="V53" s="611"/>
      <c r="W53" s="611"/>
      <c r="X53" s="611"/>
      <c r="Y53" s="611"/>
      <c r="Z53" s="615">
        <v>46</v>
      </c>
      <c r="AA53" s="614">
        <v>4.7</v>
      </c>
      <c r="AB53" s="157"/>
      <c r="AC53" s="157"/>
      <c r="AD53" s="157"/>
      <c r="AE53" s="157"/>
      <c r="AF53" s="157"/>
      <c r="AG53" s="157"/>
      <c r="AH53" s="157"/>
      <c r="AI53" s="157"/>
      <c r="AJ53" s="157"/>
    </row>
    <row r="54" spans="10:39" ht="14.25">
      <c r="J54" s="611"/>
      <c r="K54" s="611"/>
      <c r="L54" s="611"/>
      <c r="M54" s="611"/>
      <c r="N54" s="611"/>
      <c r="O54" s="611"/>
      <c r="P54" s="611"/>
      <c r="Q54" s="611"/>
      <c r="R54" s="611"/>
      <c r="S54" s="611"/>
      <c r="T54" s="611"/>
      <c r="U54" s="611"/>
      <c r="V54" s="611"/>
      <c r="W54" s="611"/>
      <c r="X54" s="611"/>
      <c r="Y54" s="611"/>
      <c r="Z54" s="615">
        <v>47</v>
      </c>
      <c r="AA54" s="614">
        <v>4.8</v>
      </c>
      <c r="AB54" s="157"/>
      <c r="AC54" s="157"/>
      <c r="AD54" s="157"/>
      <c r="AE54" s="157"/>
      <c r="AF54" s="157"/>
      <c r="AG54" s="157"/>
      <c r="AH54" s="157"/>
      <c r="AI54" s="157"/>
      <c r="AJ54" s="157"/>
    </row>
    <row r="55" spans="10:39" ht="14.25">
      <c r="J55" s="611"/>
      <c r="K55" s="611"/>
      <c r="L55" s="611"/>
      <c r="M55" s="611"/>
      <c r="N55" s="611"/>
      <c r="O55" s="611"/>
      <c r="P55" s="611"/>
      <c r="Q55" s="611"/>
      <c r="R55" s="611"/>
      <c r="S55" s="611"/>
      <c r="T55" s="611"/>
      <c r="U55" s="611"/>
      <c r="V55" s="611"/>
      <c r="W55" s="611"/>
      <c r="X55" s="611"/>
      <c r="Y55" s="611"/>
      <c r="Z55" s="615">
        <v>48</v>
      </c>
      <c r="AA55" s="614">
        <v>4.9000000000000004</v>
      </c>
      <c r="AB55" s="157"/>
      <c r="AC55" s="157"/>
      <c r="AD55" s="157"/>
      <c r="AE55" s="157"/>
      <c r="AF55" s="157"/>
      <c r="AG55" s="157"/>
      <c r="AH55" s="157"/>
      <c r="AI55" s="157"/>
      <c r="AJ55" s="157"/>
    </row>
    <row r="56" spans="10:39" ht="14.25">
      <c r="J56" s="611"/>
      <c r="K56" s="611"/>
      <c r="L56" s="611"/>
      <c r="M56" s="611"/>
      <c r="N56" s="611"/>
      <c r="O56" s="611"/>
      <c r="P56" s="611"/>
      <c r="Q56" s="611"/>
      <c r="R56" s="611"/>
      <c r="S56" s="611"/>
      <c r="T56" s="611"/>
      <c r="U56" s="611"/>
      <c r="V56" s="611"/>
      <c r="W56" s="611"/>
      <c r="X56" s="611"/>
      <c r="Y56" s="611"/>
      <c r="Z56" s="615">
        <v>49</v>
      </c>
      <c r="AA56" s="614">
        <v>5</v>
      </c>
      <c r="AB56" s="157"/>
      <c r="AC56" s="157"/>
      <c r="AD56" s="157"/>
      <c r="AE56" s="157"/>
      <c r="AF56" s="157"/>
      <c r="AG56" s="157"/>
      <c r="AH56" s="157"/>
      <c r="AI56" s="157"/>
      <c r="AJ56" s="157"/>
    </row>
    <row r="57" spans="10:39" ht="14.25">
      <c r="J57" s="611"/>
      <c r="K57" s="611"/>
      <c r="L57" s="611"/>
      <c r="M57" s="611"/>
      <c r="N57" s="611"/>
      <c r="O57" s="611"/>
      <c r="P57" s="611"/>
      <c r="Q57" s="611"/>
      <c r="R57" s="611"/>
      <c r="S57" s="611"/>
      <c r="T57" s="611"/>
      <c r="U57" s="611"/>
      <c r="V57" s="611"/>
      <c r="W57" s="611"/>
      <c r="X57" s="611"/>
      <c r="Y57" s="611"/>
      <c r="Z57" s="615">
        <v>50</v>
      </c>
      <c r="AA57" s="614">
        <v>7</v>
      </c>
      <c r="AB57" s="157"/>
      <c r="AC57" s="157"/>
      <c r="AD57" s="157"/>
      <c r="AE57" s="157"/>
      <c r="AF57" s="157"/>
      <c r="AG57" s="157"/>
      <c r="AH57" s="157"/>
      <c r="AI57" s="157"/>
      <c r="AJ57" s="157"/>
    </row>
    <row r="58" spans="10:39" ht="14.25">
      <c r="J58" s="611"/>
      <c r="K58" s="611"/>
      <c r="L58" s="611"/>
      <c r="M58" s="611"/>
      <c r="N58" s="611"/>
      <c r="O58" s="611"/>
      <c r="P58" s="611"/>
      <c r="Q58" s="611"/>
      <c r="R58" s="611"/>
      <c r="S58" s="611"/>
      <c r="T58" s="611"/>
      <c r="U58" s="611"/>
      <c r="V58" s="611"/>
      <c r="W58" s="611"/>
      <c r="X58" s="611"/>
      <c r="Y58" s="611"/>
      <c r="Z58" s="615">
        <v>51</v>
      </c>
      <c r="AA58" s="616">
        <v>7.1</v>
      </c>
      <c r="AB58" s="157"/>
      <c r="AC58" s="157"/>
      <c r="AD58" s="157"/>
      <c r="AE58" s="157"/>
      <c r="AF58" s="157"/>
      <c r="AG58" s="157"/>
      <c r="AH58" s="157"/>
      <c r="AI58" s="157"/>
      <c r="AJ58" s="157"/>
    </row>
    <row r="59" spans="10:39" ht="14.25">
      <c r="J59" s="611"/>
      <c r="K59" s="611"/>
      <c r="L59" s="611"/>
      <c r="M59" s="611"/>
      <c r="N59" s="611"/>
      <c r="O59" s="611"/>
      <c r="P59" s="611"/>
      <c r="Q59" s="611"/>
      <c r="R59" s="611"/>
      <c r="S59" s="611"/>
      <c r="T59" s="611"/>
      <c r="U59" s="611"/>
      <c r="V59" s="611"/>
      <c r="W59" s="611"/>
      <c r="X59" s="611"/>
      <c r="Y59" s="611"/>
      <c r="Z59" s="615">
        <v>52</v>
      </c>
      <c r="AA59" s="616">
        <v>7.2</v>
      </c>
      <c r="AB59" s="40"/>
      <c r="AC59" s="157"/>
      <c r="AD59" s="157"/>
      <c r="AE59" s="40"/>
      <c r="AF59" s="157"/>
      <c r="AG59" s="157"/>
      <c r="AH59" s="40"/>
      <c r="AI59" s="157"/>
      <c r="AJ59" s="157"/>
    </row>
    <row r="60" spans="10:39" ht="14.25">
      <c r="J60" s="611"/>
      <c r="K60" s="611"/>
      <c r="L60" s="611"/>
      <c r="M60" s="611"/>
      <c r="N60" s="611"/>
      <c r="O60" s="611"/>
      <c r="P60" s="611"/>
      <c r="Q60" s="611"/>
      <c r="R60" s="611"/>
      <c r="S60" s="611"/>
      <c r="T60" s="611"/>
      <c r="U60" s="611"/>
      <c r="V60" s="611"/>
      <c r="W60" s="611"/>
      <c r="X60" s="611"/>
      <c r="Y60" s="611"/>
      <c r="Z60" s="615">
        <v>53</v>
      </c>
      <c r="AA60" s="616">
        <v>7.3</v>
      </c>
      <c r="AB60" s="40"/>
      <c r="AC60" s="157"/>
      <c r="AD60" s="157"/>
      <c r="AE60" s="40"/>
      <c r="AF60" s="157"/>
      <c r="AG60" s="157"/>
      <c r="AH60" s="40"/>
      <c r="AI60" s="40"/>
      <c r="AJ60" s="40"/>
    </row>
    <row r="61" spans="10:39" ht="14.25">
      <c r="J61" s="611"/>
      <c r="K61" s="611"/>
      <c r="L61" s="611"/>
      <c r="M61" s="611"/>
      <c r="N61" s="611"/>
      <c r="O61" s="611"/>
      <c r="P61" s="611"/>
      <c r="Q61" s="611"/>
      <c r="R61" s="611"/>
      <c r="S61" s="611"/>
      <c r="T61" s="611"/>
      <c r="U61" s="611"/>
      <c r="V61" s="611"/>
      <c r="W61" s="611"/>
      <c r="X61" s="611"/>
      <c r="Y61" s="611"/>
      <c r="Z61" s="615">
        <v>54</v>
      </c>
      <c r="AA61" s="616">
        <v>7.4</v>
      </c>
      <c r="AB61" s="40"/>
      <c r="AC61" s="40"/>
      <c r="AD61" s="40"/>
      <c r="AE61" s="40"/>
      <c r="AF61" s="40"/>
      <c r="AG61" s="40"/>
      <c r="AH61" s="40"/>
      <c r="AI61" s="40"/>
      <c r="AJ61" s="40"/>
    </row>
    <row r="62" spans="10:39" ht="14.25">
      <c r="J62" s="611"/>
      <c r="K62" s="611"/>
      <c r="L62" s="611"/>
      <c r="M62" s="611"/>
      <c r="N62" s="611"/>
      <c r="O62" s="611"/>
      <c r="P62" s="611"/>
      <c r="Q62" s="611"/>
      <c r="R62" s="611"/>
      <c r="S62" s="611"/>
      <c r="T62" s="611"/>
      <c r="U62" s="611"/>
      <c r="V62" s="611"/>
      <c r="W62" s="611"/>
      <c r="X62" s="611"/>
      <c r="Y62" s="611"/>
      <c r="Z62" s="615">
        <v>55</v>
      </c>
      <c r="AA62" s="616">
        <v>7.5</v>
      </c>
      <c r="AB62" s="40"/>
      <c r="AC62" s="40"/>
      <c r="AD62" s="40"/>
      <c r="AE62" s="40"/>
      <c r="AF62" s="40"/>
      <c r="AG62" s="40"/>
      <c r="AH62" s="40"/>
      <c r="AI62" s="40"/>
      <c r="AJ62" s="40"/>
    </row>
    <row r="63" spans="10:39" ht="14.25">
      <c r="J63" s="611"/>
      <c r="K63" s="611"/>
      <c r="L63" s="611"/>
      <c r="M63" s="611"/>
      <c r="N63" s="611"/>
      <c r="O63" s="611"/>
      <c r="P63" s="611"/>
      <c r="Q63" s="611"/>
      <c r="R63" s="611"/>
      <c r="S63" s="611"/>
      <c r="T63" s="611"/>
      <c r="U63" s="611"/>
      <c r="V63" s="611"/>
      <c r="W63" s="611"/>
      <c r="X63" s="611"/>
      <c r="Y63" s="611"/>
      <c r="Z63" s="615">
        <v>56</v>
      </c>
      <c r="AA63" s="616">
        <v>7.6</v>
      </c>
      <c r="AB63" s="40"/>
      <c r="AC63" s="40"/>
      <c r="AD63" s="40"/>
      <c r="AE63" s="40"/>
      <c r="AF63" s="40"/>
      <c r="AG63" s="40"/>
      <c r="AH63" s="40"/>
      <c r="AI63" s="40"/>
      <c r="AJ63" s="40"/>
    </row>
    <row r="64" spans="10:39" ht="14.25">
      <c r="J64" s="611"/>
      <c r="K64" s="611"/>
      <c r="L64" s="611"/>
      <c r="M64" s="611"/>
      <c r="N64" s="611"/>
      <c r="O64" s="611"/>
      <c r="P64" s="611"/>
      <c r="Q64" s="611"/>
      <c r="R64" s="611"/>
      <c r="S64" s="611"/>
      <c r="T64" s="611"/>
      <c r="U64" s="611"/>
      <c r="V64" s="611"/>
      <c r="W64" s="611"/>
      <c r="X64" s="611"/>
      <c r="Y64" s="611"/>
      <c r="Z64" s="615">
        <v>57</v>
      </c>
      <c r="AA64" s="616">
        <v>7.7</v>
      </c>
      <c r="AB64" s="40"/>
      <c r="AC64" s="40"/>
      <c r="AD64" s="40"/>
      <c r="AE64" s="40"/>
      <c r="AF64" s="40"/>
      <c r="AG64" s="40"/>
      <c r="AH64" s="40"/>
      <c r="AI64" s="40"/>
      <c r="AJ64" s="40"/>
    </row>
    <row r="65" spans="10:36" ht="14.25">
      <c r="J65" s="611"/>
      <c r="K65" s="611"/>
      <c r="L65" s="611"/>
      <c r="M65" s="611"/>
      <c r="N65" s="611"/>
      <c r="O65" s="611"/>
      <c r="P65" s="611"/>
      <c r="Q65" s="611"/>
      <c r="R65" s="611"/>
      <c r="S65" s="611"/>
      <c r="T65" s="611"/>
      <c r="U65" s="611"/>
      <c r="V65" s="611"/>
      <c r="W65" s="611"/>
      <c r="X65" s="611"/>
      <c r="Y65" s="611"/>
      <c r="Z65" s="615">
        <v>58</v>
      </c>
      <c r="AA65" s="616">
        <v>7.8</v>
      </c>
      <c r="AB65" s="40"/>
      <c r="AC65" s="40"/>
      <c r="AD65" s="40"/>
      <c r="AE65" s="40"/>
      <c r="AF65" s="40"/>
      <c r="AG65" s="40"/>
      <c r="AH65" s="40"/>
      <c r="AI65" s="40"/>
      <c r="AJ65" s="40"/>
    </row>
    <row r="66" spans="10:36" ht="14.25">
      <c r="J66" s="611"/>
      <c r="K66" s="611"/>
      <c r="L66" s="611"/>
      <c r="M66" s="611"/>
      <c r="N66" s="611"/>
      <c r="O66" s="611"/>
      <c r="P66" s="611"/>
      <c r="Q66" s="611"/>
      <c r="R66" s="611"/>
      <c r="S66" s="611"/>
      <c r="T66" s="611"/>
      <c r="U66" s="611"/>
      <c r="V66" s="611"/>
      <c r="W66" s="611"/>
      <c r="X66" s="611"/>
      <c r="Y66" s="611"/>
      <c r="Z66" s="615">
        <v>59</v>
      </c>
      <c r="AA66" s="616">
        <v>7.9</v>
      </c>
      <c r="AB66" s="157"/>
      <c r="AC66" s="40"/>
      <c r="AD66" s="40"/>
      <c r="AE66" s="157"/>
      <c r="AF66" s="40"/>
      <c r="AG66" s="40"/>
      <c r="AH66" s="157"/>
      <c r="AI66" s="40"/>
      <c r="AJ66" s="40"/>
    </row>
    <row r="67" spans="10:36" ht="14.25">
      <c r="J67" s="611"/>
      <c r="K67" s="611"/>
      <c r="L67" s="611"/>
      <c r="M67" s="611"/>
      <c r="N67" s="611"/>
      <c r="O67" s="611"/>
      <c r="P67" s="611"/>
      <c r="Q67" s="611"/>
      <c r="R67" s="611"/>
      <c r="S67" s="611"/>
      <c r="T67" s="611"/>
      <c r="U67" s="611"/>
      <c r="V67" s="611"/>
      <c r="W67" s="611"/>
      <c r="X67" s="611"/>
      <c r="Y67" s="611"/>
      <c r="Z67" s="615">
        <v>60</v>
      </c>
      <c r="AA67" s="616">
        <v>8</v>
      </c>
      <c r="AB67" s="157"/>
      <c r="AC67" s="40"/>
      <c r="AD67" s="40"/>
      <c r="AE67" s="157"/>
      <c r="AF67" s="40"/>
      <c r="AG67" s="40"/>
      <c r="AH67" s="157"/>
      <c r="AI67" s="157"/>
      <c r="AJ67" s="157"/>
    </row>
    <row r="68" spans="10:36" ht="14.25">
      <c r="J68" s="611"/>
      <c r="K68" s="611"/>
      <c r="L68" s="611"/>
      <c r="M68" s="611"/>
      <c r="N68" s="611"/>
      <c r="O68" s="611"/>
      <c r="P68" s="611"/>
      <c r="Q68" s="611"/>
      <c r="R68" s="611"/>
      <c r="S68" s="611"/>
      <c r="T68" s="611"/>
      <c r="U68" s="611"/>
      <c r="V68" s="611"/>
      <c r="W68" s="611"/>
      <c r="X68" s="611"/>
      <c r="Y68" s="611"/>
      <c r="Z68" s="615">
        <v>61</v>
      </c>
      <c r="AA68" s="616">
        <v>8.1</v>
      </c>
      <c r="AB68" s="157"/>
      <c r="AC68" s="157"/>
      <c r="AD68" s="157"/>
      <c r="AE68" s="157"/>
      <c r="AF68" s="157"/>
      <c r="AG68" s="157"/>
      <c r="AH68" s="157"/>
      <c r="AI68" s="157"/>
      <c r="AJ68" s="157"/>
    </row>
    <row r="69" spans="10:36" ht="14.25">
      <c r="J69" s="611"/>
      <c r="K69" s="611"/>
      <c r="L69" s="611"/>
      <c r="M69" s="611"/>
      <c r="N69" s="611"/>
      <c r="O69" s="611"/>
      <c r="P69" s="611"/>
      <c r="Q69" s="611"/>
      <c r="R69" s="611"/>
      <c r="S69" s="611"/>
      <c r="T69" s="611"/>
      <c r="U69" s="611"/>
      <c r="V69" s="611"/>
      <c r="W69" s="611"/>
      <c r="X69" s="611"/>
      <c r="Y69" s="611"/>
      <c r="Z69" s="615">
        <v>62</v>
      </c>
      <c r="AA69" s="616">
        <v>8.1999999999999993</v>
      </c>
      <c r="AB69" s="157"/>
      <c r="AC69" s="157"/>
      <c r="AD69" s="157"/>
      <c r="AE69" s="157"/>
      <c r="AF69" s="157"/>
      <c r="AG69" s="157"/>
      <c r="AH69" s="157"/>
      <c r="AI69" s="157"/>
      <c r="AJ69" s="157"/>
    </row>
    <row r="70" spans="10:36" ht="14.25">
      <c r="J70" s="611"/>
      <c r="K70" s="611"/>
      <c r="L70" s="611"/>
      <c r="M70" s="611"/>
      <c r="N70" s="611"/>
      <c r="O70" s="611"/>
      <c r="P70" s="611"/>
      <c r="Q70" s="611"/>
      <c r="R70" s="611"/>
      <c r="S70" s="611"/>
      <c r="T70" s="611"/>
      <c r="U70" s="611"/>
      <c r="V70" s="611"/>
      <c r="W70" s="611"/>
      <c r="X70" s="611"/>
      <c r="Y70" s="611"/>
      <c r="Z70" s="615">
        <v>63</v>
      </c>
      <c r="AA70" s="616">
        <v>8.3000000000000007</v>
      </c>
      <c r="AB70" s="157"/>
      <c r="AC70" s="157"/>
      <c r="AD70" s="157"/>
      <c r="AE70" s="157"/>
      <c r="AF70" s="157"/>
      <c r="AG70" s="157"/>
      <c r="AH70" s="157"/>
      <c r="AI70" s="157"/>
      <c r="AJ70" s="157"/>
    </row>
    <row r="71" spans="10:36" ht="14.25">
      <c r="J71" s="611"/>
      <c r="K71" s="611"/>
      <c r="L71" s="611"/>
      <c r="M71" s="611"/>
      <c r="N71" s="611"/>
      <c r="O71" s="611"/>
      <c r="P71" s="611"/>
      <c r="Q71" s="611"/>
      <c r="R71" s="611"/>
      <c r="S71" s="611"/>
      <c r="T71" s="611"/>
      <c r="U71" s="611"/>
      <c r="V71" s="611"/>
      <c r="W71" s="611"/>
      <c r="X71" s="611"/>
      <c r="Y71" s="611"/>
      <c r="Z71" s="615">
        <v>64</v>
      </c>
      <c r="AA71" s="616">
        <v>8.4</v>
      </c>
      <c r="AB71" s="157"/>
      <c r="AC71" s="157"/>
      <c r="AD71" s="157"/>
      <c r="AE71" s="157"/>
      <c r="AF71" s="157"/>
      <c r="AG71" s="157"/>
      <c r="AH71" s="157"/>
      <c r="AI71" s="157"/>
      <c r="AJ71" s="157"/>
    </row>
    <row r="72" spans="10:36" ht="14.25">
      <c r="J72" s="611"/>
      <c r="K72" s="611"/>
      <c r="L72" s="611"/>
      <c r="M72" s="611"/>
      <c r="N72" s="611"/>
      <c r="O72" s="611"/>
      <c r="P72" s="611"/>
      <c r="Q72" s="611"/>
      <c r="R72" s="611"/>
      <c r="S72" s="611"/>
      <c r="T72" s="611"/>
      <c r="U72" s="611"/>
      <c r="V72" s="611"/>
      <c r="W72" s="611"/>
      <c r="X72" s="611"/>
      <c r="Y72" s="611"/>
      <c r="Z72" s="615">
        <v>65</v>
      </c>
      <c r="AA72" s="616">
        <v>8.5</v>
      </c>
      <c r="AB72" s="157"/>
      <c r="AC72" s="157"/>
      <c r="AD72" s="157"/>
      <c r="AE72" s="157"/>
      <c r="AF72" s="157"/>
      <c r="AG72" s="157"/>
      <c r="AH72" s="157"/>
      <c r="AI72" s="157"/>
      <c r="AJ72" s="157"/>
    </row>
    <row r="73" spans="10:36" ht="14.25">
      <c r="J73" s="611"/>
      <c r="K73" s="611"/>
      <c r="L73" s="611"/>
      <c r="M73" s="611"/>
      <c r="N73" s="611"/>
      <c r="O73" s="611"/>
      <c r="P73" s="611"/>
      <c r="Q73" s="611"/>
      <c r="R73" s="611"/>
      <c r="S73" s="611"/>
      <c r="T73" s="611"/>
      <c r="U73" s="611"/>
      <c r="V73" s="611"/>
      <c r="W73" s="611"/>
      <c r="X73" s="611"/>
      <c r="Y73" s="611"/>
      <c r="Z73" s="615">
        <v>66</v>
      </c>
      <c r="AA73" s="616">
        <v>8.6</v>
      </c>
      <c r="AB73" s="157"/>
      <c r="AC73" s="157"/>
      <c r="AD73" s="157"/>
      <c r="AE73" s="157"/>
      <c r="AF73" s="157"/>
      <c r="AG73" s="157"/>
      <c r="AH73" s="157"/>
      <c r="AI73" s="157"/>
      <c r="AJ73" s="157"/>
    </row>
    <row r="74" spans="10:36" ht="14.25">
      <c r="J74" s="611"/>
      <c r="K74" s="611"/>
      <c r="L74" s="611"/>
      <c r="M74" s="611"/>
      <c r="N74" s="611"/>
      <c r="O74" s="611"/>
      <c r="P74" s="611"/>
      <c r="Q74" s="611"/>
      <c r="R74" s="611"/>
      <c r="S74" s="611"/>
      <c r="T74" s="611"/>
      <c r="U74" s="611"/>
      <c r="V74" s="611"/>
      <c r="W74" s="611"/>
      <c r="X74" s="611"/>
      <c r="Y74" s="611"/>
      <c r="Z74" s="615">
        <v>67</v>
      </c>
      <c r="AA74" s="616">
        <v>8.6999999999999993</v>
      </c>
      <c r="AB74" s="157"/>
      <c r="AC74" s="157"/>
      <c r="AD74" s="157"/>
      <c r="AE74" s="157"/>
      <c r="AF74" s="157"/>
      <c r="AG74" s="157"/>
      <c r="AH74" s="157"/>
      <c r="AI74" s="157"/>
      <c r="AJ74" s="157"/>
    </row>
    <row r="75" spans="10:36" ht="14.25">
      <c r="J75" s="611"/>
      <c r="K75" s="611"/>
      <c r="L75" s="611"/>
      <c r="M75" s="611"/>
      <c r="N75" s="611"/>
      <c r="O75" s="611"/>
      <c r="P75" s="611"/>
      <c r="Q75" s="611"/>
      <c r="R75" s="611"/>
      <c r="S75" s="611"/>
      <c r="T75" s="611"/>
      <c r="U75" s="611"/>
      <c r="V75" s="611"/>
      <c r="W75" s="611"/>
      <c r="X75" s="611"/>
      <c r="Y75" s="611"/>
      <c r="Z75" s="615">
        <v>68</v>
      </c>
      <c r="AA75" s="616">
        <v>8.8000000000000007</v>
      </c>
      <c r="AB75" s="157"/>
      <c r="AC75" s="157"/>
      <c r="AD75" s="157"/>
      <c r="AE75" s="157"/>
      <c r="AF75" s="157"/>
      <c r="AG75" s="157"/>
      <c r="AH75" s="157"/>
      <c r="AI75" s="157"/>
      <c r="AJ75" s="157"/>
    </row>
    <row r="76" spans="10:36" ht="14.25">
      <c r="J76" s="611"/>
      <c r="K76" s="611"/>
      <c r="L76" s="611"/>
      <c r="M76" s="611"/>
      <c r="N76" s="611"/>
      <c r="O76" s="611"/>
      <c r="P76" s="611"/>
      <c r="Q76" s="611"/>
      <c r="R76" s="611"/>
      <c r="S76" s="611"/>
      <c r="T76" s="611"/>
      <c r="U76" s="611"/>
      <c r="V76" s="611"/>
      <c r="W76" s="611"/>
      <c r="X76" s="611"/>
      <c r="Y76" s="611"/>
      <c r="Z76" s="615">
        <v>69</v>
      </c>
      <c r="AA76" s="616">
        <v>8.9</v>
      </c>
      <c r="AB76" s="157"/>
      <c r="AC76" s="157"/>
      <c r="AD76" s="157"/>
      <c r="AE76" s="157"/>
      <c r="AF76" s="157"/>
      <c r="AG76" s="157"/>
      <c r="AH76" s="157"/>
      <c r="AI76" s="157"/>
      <c r="AJ76" s="157"/>
    </row>
    <row r="77" spans="10:36" ht="14.25">
      <c r="J77" s="611"/>
      <c r="K77" s="611"/>
      <c r="L77" s="611"/>
      <c r="M77" s="611"/>
      <c r="N77" s="611"/>
      <c r="O77" s="611"/>
      <c r="P77" s="611"/>
      <c r="Q77" s="611"/>
      <c r="R77" s="611"/>
      <c r="S77" s="611"/>
      <c r="T77" s="611"/>
      <c r="U77" s="611"/>
      <c r="V77" s="611"/>
      <c r="W77" s="611"/>
      <c r="X77" s="611"/>
      <c r="Y77" s="611"/>
      <c r="Z77" s="615">
        <v>70</v>
      </c>
      <c r="AA77" s="616">
        <v>9</v>
      </c>
      <c r="AB77" s="40"/>
      <c r="AC77" s="157"/>
      <c r="AD77" s="157"/>
      <c r="AE77" s="40"/>
      <c r="AF77" s="157"/>
      <c r="AG77" s="157"/>
      <c r="AH77" s="40"/>
      <c r="AI77" s="157"/>
      <c r="AJ77" s="157"/>
    </row>
    <row r="78" spans="10:36" ht="14.25">
      <c r="J78" s="611"/>
      <c r="K78" s="611"/>
      <c r="L78" s="611"/>
      <c r="M78" s="611"/>
      <c r="N78" s="611"/>
      <c r="O78" s="611"/>
      <c r="P78" s="611"/>
      <c r="Q78" s="611"/>
      <c r="R78" s="611"/>
      <c r="S78" s="611"/>
      <c r="T78" s="611"/>
      <c r="U78" s="611"/>
      <c r="V78" s="611"/>
      <c r="W78" s="611"/>
      <c r="X78" s="611"/>
      <c r="Y78" s="611"/>
      <c r="Z78" s="615">
        <v>71</v>
      </c>
      <c r="AA78" s="617">
        <v>9.1</v>
      </c>
      <c r="AB78" s="40"/>
      <c r="AC78" s="157"/>
      <c r="AD78" s="157"/>
      <c r="AE78" s="40"/>
      <c r="AF78" s="157"/>
      <c r="AG78" s="157"/>
      <c r="AH78" s="40"/>
      <c r="AI78" s="40"/>
      <c r="AJ78" s="40"/>
    </row>
    <row r="79" spans="10:36" ht="14.25">
      <c r="J79" s="611"/>
      <c r="K79" s="611"/>
      <c r="L79" s="611"/>
      <c r="M79" s="611"/>
      <c r="N79" s="611"/>
      <c r="O79" s="611"/>
      <c r="P79" s="611"/>
      <c r="Q79" s="611"/>
      <c r="R79" s="611"/>
      <c r="S79" s="611"/>
      <c r="T79" s="611"/>
      <c r="U79" s="611"/>
      <c r="V79" s="611"/>
      <c r="W79" s="611"/>
      <c r="X79" s="611"/>
      <c r="Y79" s="611"/>
      <c r="Z79" s="615">
        <v>72</v>
      </c>
      <c r="AA79" s="616">
        <v>9.1999999999999993</v>
      </c>
      <c r="AB79" s="40"/>
      <c r="AC79" s="40"/>
      <c r="AD79" s="40"/>
      <c r="AE79" s="40"/>
      <c r="AF79" s="40"/>
      <c r="AG79" s="40"/>
      <c r="AH79" s="40"/>
      <c r="AI79" s="40"/>
      <c r="AJ79" s="40"/>
    </row>
    <row r="80" spans="10:36" ht="14.25">
      <c r="J80" s="611"/>
      <c r="K80" s="611"/>
      <c r="L80" s="611"/>
      <c r="M80" s="611"/>
      <c r="N80" s="611"/>
      <c r="O80" s="611"/>
      <c r="P80" s="611"/>
      <c r="Q80" s="611"/>
      <c r="R80" s="611"/>
      <c r="S80" s="611"/>
      <c r="T80" s="611"/>
      <c r="U80" s="611"/>
      <c r="V80" s="611"/>
      <c r="W80" s="611"/>
      <c r="X80" s="611"/>
      <c r="Y80" s="611"/>
      <c r="Z80" s="615">
        <v>73</v>
      </c>
      <c r="AA80" s="617">
        <v>9.3000000000000007</v>
      </c>
      <c r="AB80" s="40"/>
      <c r="AC80" s="40"/>
      <c r="AD80" s="40"/>
      <c r="AE80" s="40"/>
      <c r="AF80" s="40"/>
      <c r="AG80" s="40"/>
      <c r="AH80" s="40"/>
      <c r="AI80" s="40"/>
      <c r="AJ80" s="40"/>
    </row>
    <row r="81" spans="10:36" ht="14.25">
      <c r="J81" s="611"/>
      <c r="K81" s="611"/>
      <c r="L81" s="611"/>
      <c r="M81" s="611"/>
      <c r="N81" s="611"/>
      <c r="O81" s="611"/>
      <c r="P81" s="611"/>
      <c r="Q81" s="611"/>
      <c r="R81" s="611"/>
      <c r="S81" s="611"/>
      <c r="T81" s="611"/>
      <c r="U81" s="611"/>
      <c r="V81" s="611"/>
      <c r="W81" s="611"/>
      <c r="X81" s="611"/>
      <c r="Y81" s="611"/>
      <c r="Z81" s="615">
        <v>74</v>
      </c>
      <c r="AA81" s="616">
        <v>9.4</v>
      </c>
      <c r="AB81" s="40"/>
      <c r="AC81" s="40"/>
      <c r="AD81" s="40"/>
      <c r="AE81" s="40"/>
      <c r="AF81" s="40"/>
      <c r="AG81" s="40"/>
      <c r="AH81" s="40"/>
      <c r="AI81" s="40"/>
      <c r="AJ81" s="40"/>
    </row>
    <row r="82" spans="10:36" ht="14.25">
      <c r="J82" s="611"/>
      <c r="K82" s="611"/>
      <c r="L82" s="611"/>
      <c r="M82" s="611"/>
      <c r="N82" s="611"/>
      <c r="O82" s="611"/>
      <c r="P82" s="611"/>
      <c r="Q82" s="611"/>
      <c r="R82" s="611"/>
      <c r="S82" s="611"/>
      <c r="T82" s="611"/>
      <c r="U82" s="611"/>
      <c r="V82" s="611"/>
      <c r="W82" s="611"/>
      <c r="X82" s="611"/>
      <c r="Y82" s="611"/>
      <c r="Z82" s="615">
        <v>75</v>
      </c>
      <c r="AA82" s="617">
        <v>10.5</v>
      </c>
      <c r="AB82" s="40"/>
      <c r="AC82" s="40"/>
      <c r="AD82" s="40"/>
      <c r="AE82" s="40"/>
      <c r="AF82" s="40"/>
      <c r="AG82" s="40"/>
      <c r="AH82" s="40"/>
      <c r="AI82" s="40"/>
      <c r="AJ82" s="40"/>
    </row>
    <row r="83" spans="10:36" ht="14.25">
      <c r="J83" s="611"/>
      <c r="K83" s="611"/>
      <c r="L83" s="611"/>
      <c r="M83" s="611"/>
      <c r="N83" s="611"/>
      <c r="O83" s="611"/>
      <c r="P83" s="611"/>
      <c r="Q83" s="611"/>
      <c r="R83" s="611"/>
      <c r="S83" s="611"/>
      <c r="T83" s="611"/>
      <c r="U83" s="611"/>
      <c r="V83" s="611"/>
      <c r="W83" s="611"/>
      <c r="X83" s="611"/>
      <c r="Y83" s="611"/>
      <c r="Z83" s="615">
        <v>76</v>
      </c>
      <c r="AA83" s="618">
        <v>10.6</v>
      </c>
      <c r="AB83" s="40"/>
      <c r="AC83" s="40"/>
      <c r="AD83" s="40"/>
      <c r="AE83" s="40"/>
      <c r="AF83" s="40"/>
      <c r="AG83" s="40"/>
      <c r="AH83" s="40"/>
      <c r="AI83" s="40"/>
      <c r="AJ83" s="40"/>
    </row>
    <row r="84" spans="10:36" ht="14.25">
      <c r="J84" s="611"/>
      <c r="K84" s="611"/>
      <c r="L84" s="611"/>
      <c r="M84" s="611"/>
      <c r="N84" s="611"/>
      <c r="O84" s="611"/>
      <c r="P84" s="611"/>
      <c r="Q84" s="611"/>
      <c r="R84" s="611"/>
      <c r="S84" s="611"/>
      <c r="T84" s="611"/>
      <c r="U84" s="611"/>
      <c r="V84" s="611"/>
      <c r="W84" s="611"/>
      <c r="X84" s="611"/>
      <c r="Y84" s="611"/>
      <c r="Z84" s="615">
        <v>77</v>
      </c>
      <c r="AA84" s="618">
        <v>10.7</v>
      </c>
      <c r="AB84" s="157"/>
      <c r="AC84" s="40"/>
      <c r="AD84" s="40"/>
      <c r="AE84" s="157"/>
      <c r="AF84" s="40"/>
      <c r="AG84" s="40"/>
      <c r="AH84" s="157"/>
      <c r="AI84" s="40"/>
      <c r="AJ84" s="40"/>
    </row>
    <row r="85" spans="10:36" ht="14.25">
      <c r="J85" s="611"/>
      <c r="K85" s="611"/>
      <c r="L85" s="611"/>
      <c r="M85" s="611"/>
      <c r="N85" s="611"/>
      <c r="O85" s="611"/>
      <c r="P85" s="611"/>
      <c r="Q85" s="611"/>
      <c r="R85" s="611"/>
      <c r="S85" s="611"/>
      <c r="T85" s="611"/>
      <c r="U85" s="611"/>
      <c r="V85" s="611"/>
      <c r="W85" s="611"/>
      <c r="X85" s="611"/>
      <c r="Y85" s="611"/>
      <c r="Z85" s="615">
        <v>78</v>
      </c>
      <c r="AA85" s="618">
        <v>10.8</v>
      </c>
      <c r="AB85" s="157"/>
      <c r="AC85" s="40"/>
      <c r="AD85" s="40"/>
      <c r="AE85" s="157"/>
      <c r="AF85" s="40"/>
      <c r="AG85" s="40"/>
      <c r="AH85" s="157"/>
      <c r="AI85" s="157"/>
      <c r="AJ85" s="157"/>
    </row>
    <row r="86" spans="10:36" ht="14.25">
      <c r="J86" s="611"/>
      <c r="K86" s="611"/>
      <c r="L86" s="611"/>
      <c r="M86" s="611"/>
      <c r="N86" s="611"/>
      <c r="O86" s="611"/>
      <c r="P86" s="611"/>
      <c r="Q86" s="611"/>
      <c r="R86" s="611"/>
      <c r="S86" s="611"/>
      <c r="T86" s="611"/>
      <c r="U86" s="611"/>
      <c r="V86" s="611"/>
      <c r="W86" s="611"/>
      <c r="X86" s="611"/>
      <c r="Y86" s="611"/>
      <c r="Z86" s="615">
        <v>79</v>
      </c>
      <c r="AA86" s="618">
        <v>10.9</v>
      </c>
      <c r="AB86" s="157"/>
      <c r="AC86" s="157"/>
      <c r="AD86" s="157"/>
      <c r="AE86" s="157"/>
      <c r="AF86" s="157"/>
      <c r="AG86" s="157"/>
      <c r="AH86" s="157"/>
      <c r="AI86" s="157"/>
      <c r="AJ86" s="157"/>
    </row>
    <row r="87" spans="10:36" ht="14.25">
      <c r="J87" s="611"/>
      <c r="K87" s="611"/>
      <c r="L87" s="611"/>
      <c r="M87" s="611"/>
      <c r="N87" s="611"/>
      <c r="O87" s="611"/>
      <c r="P87" s="611"/>
      <c r="Q87" s="611"/>
      <c r="R87" s="611"/>
      <c r="S87" s="611"/>
      <c r="T87" s="611"/>
      <c r="U87" s="611"/>
      <c r="V87" s="611"/>
      <c r="W87" s="611"/>
      <c r="X87" s="611"/>
      <c r="Y87" s="611"/>
      <c r="Z87" s="615">
        <v>80</v>
      </c>
      <c r="AA87" s="614">
        <v>11</v>
      </c>
      <c r="AB87" s="157"/>
      <c r="AC87" s="157"/>
      <c r="AD87" s="157"/>
      <c r="AE87" s="157"/>
      <c r="AF87" s="157"/>
      <c r="AG87" s="157"/>
      <c r="AH87" s="157"/>
      <c r="AI87" s="157"/>
      <c r="AJ87" s="157"/>
    </row>
    <row r="88" spans="10:36" ht="14.25">
      <c r="J88" s="611"/>
      <c r="K88" s="611"/>
      <c r="L88" s="611"/>
      <c r="M88" s="611"/>
      <c r="N88" s="611"/>
      <c r="O88" s="611"/>
      <c r="P88" s="611"/>
      <c r="Q88" s="611"/>
      <c r="R88" s="611"/>
      <c r="S88" s="611"/>
      <c r="T88" s="611"/>
      <c r="U88" s="611"/>
      <c r="V88" s="611"/>
      <c r="W88" s="611"/>
      <c r="X88" s="611"/>
      <c r="Y88" s="611"/>
      <c r="Z88" s="615">
        <v>81</v>
      </c>
      <c r="AA88" s="617">
        <v>11.1</v>
      </c>
      <c r="AB88" s="157"/>
      <c r="AC88" s="157"/>
      <c r="AD88" s="157"/>
      <c r="AE88" s="157"/>
      <c r="AF88" s="157"/>
      <c r="AG88" s="157"/>
      <c r="AH88" s="157"/>
      <c r="AI88" s="157"/>
      <c r="AJ88" s="157"/>
    </row>
    <row r="89" spans="10:36" ht="14.25">
      <c r="J89" s="611"/>
      <c r="K89" s="611"/>
      <c r="L89" s="611"/>
      <c r="M89" s="611"/>
      <c r="N89" s="611"/>
      <c r="O89" s="611"/>
      <c r="P89" s="611"/>
      <c r="Q89" s="611"/>
      <c r="R89" s="611"/>
      <c r="S89" s="611"/>
      <c r="T89" s="611"/>
      <c r="U89" s="611"/>
      <c r="V89" s="611"/>
      <c r="W89" s="611"/>
      <c r="X89" s="611"/>
      <c r="Y89" s="611"/>
      <c r="Z89" s="615">
        <v>82</v>
      </c>
      <c r="AA89" s="614">
        <v>11.2</v>
      </c>
      <c r="AB89" s="157"/>
      <c r="AC89" s="157"/>
      <c r="AD89" s="157"/>
      <c r="AE89" s="157"/>
      <c r="AF89" s="157"/>
      <c r="AG89" s="157"/>
      <c r="AH89" s="157"/>
      <c r="AI89" s="157"/>
      <c r="AJ89" s="157"/>
    </row>
    <row r="90" spans="10:36" ht="14.25">
      <c r="J90" s="611"/>
      <c r="K90" s="611"/>
      <c r="L90" s="611"/>
      <c r="M90" s="611"/>
      <c r="N90" s="611"/>
      <c r="O90" s="611"/>
      <c r="P90" s="611"/>
      <c r="Q90" s="611"/>
      <c r="R90" s="611"/>
      <c r="S90" s="611"/>
      <c r="T90" s="611"/>
      <c r="U90" s="611"/>
      <c r="V90" s="611"/>
      <c r="W90" s="611"/>
      <c r="X90" s="611"/>
      <c r="Y90" s="611"/>
      <c r="Z90" s="615">
        <v>83</v>
      </c>
      <c r="AA90" s="617">
        <v>11.3</v>
      </c>
      <c r="AB90" s="157"/>
      <c r="AC90" s="157"/>
      <c r="AD90" s="157"/>
      <c r="AE90" s="157"/>
      <c r="AF90" s="157"/>
      <c r="AG90" s="157"/>
      <c r="AH90" s="157"/>
      <c r="AI90" s="157"/>
      <c r="AJ90" s="157"/>
    </row>
    <row r="91" spans="10:36" ht="14.25">
      <c r="J91" s="611"/>
      <c r="K91" s="611"/>
      <c r="L91" s="611"/>
      <c r="M91" s="611"/>
      <c r="N91" s="611"/>
      <c r="O91" s="611"/>
      <c r="P91" s="611"/>
      <c r="Q91" s="611"/>
      <c r="R91" s="611"/>
      <c r="S91" s="611"/>
      <c r="T91" s="611"/>
      <c r="U91" s="611"/>
      <c r="V91" s="611"/>
      <c r="W91" s="611"/>
      <c r="X91" s="611"/>
      <c r="Y91" s="611"/>
      <c r="Z91" s="615">
        <v>84</v>
      </c>
      <c r="AA91" s="618">
        <v>11.4</v>
      </c>
      <c r="AB91" s="157"/>
      <c r="AC91" s="157"/>
      <c r="AD91" s="157"/>
      <c r="AE91" s="157"/>
      <c r="AF91" s="157"/>
      <c r="AG91" s="157"/>
      <c r="AH91" s="157"/>
      <c r="AI91" s="157"/>
      <c r="AJ91" s="157"/>
    </row>
    <row r="92" spans="10:36" ht="14.25">
      <c r="J92" s="611"/>
      <c r="K92" s="611"/>
      <c r="L92" s="611"/>
      <c r="M92" s="611"/>
      <c r="N92" s="611"/>
      <c r="O92" s="611"/>
      <c r="P92" s="611"/>
      <c r="Q92" s="611"/>
      <c r="R92" s="611"/>
      <c r="S92" s="611"/>
      <c r="T92" s="611"/>
      <c r="U92" s="611"/>
      <c r="V92" s="611"/>
      <c r="W92" s="611"/>
      <c r="X92" s="611"/>
      <c r="Y92" s="611"/>
      <c r="Z92" s="615">
        <v>85</v>
      </c>
      <c r="AA92" s="617">
        <v>11.5</v>
      </c>
      <c r="AB92" s="157"/>
      <c r="AC92" s="157"/>
      <c r="AD92" s="157"/>
      <c r="AE92" s="157"/>
      <c r="AF92" s="157"/>
      <c r="AG92" s="157"/>
      <c r="AH92" s="157"/>
      <c r="AI92" s="157"/>
      <c r="AJ92" s="157"/>
    </row>
    <row r="93" spans="10:36" ht="14.25">
      <c r="J93" s="611"/>
      <c r="K93" s="611"/>
      <c r="L93" s="611"/>
      <c r="M93" s="611"/>
      <c r="N93" s="611"/>
      <c r="O93" s="611"/>
      <c r="P93" s="611"/>
      <c r="Q93" s="611"/>
      <c r="R93" s="611"/>
      <c r="S93" s="611"/>
      <c r="T93" s="611"/>
      <c r="U93" s="611"/>
      <c r="V93" s="611"/>
      <c r="W93" s="611"/>
      <c r="X93" s="611"/>
      <c r="Y93" s="611"/>
      <c r="Z93" s="615">
        <v>86</v>
      </c>
      <c r="AA93" s="614">
        <v>11.6</v>
      </c>
      <c r="AB93" s="157"/>
      <c r="AC93" s="157"/>
      <c r="AD93" s="157"/>
      <c r="AE93" s="157"/>
      <c r="AF93" s="157"/>
      <c r="AG93" s="157"/>
      <c r="AH93" s="157"/>
      <c r="AI93" s="157"/>
      <c r="AJ93" s="157"/>
    </row>
    <row r="94" spans="10:36" ht="14.25">
      <c r="J94" s="611"/>
      <c r="K94" s="611"/>
      <c r="L94" s="611"/>
      <c r="M94" s="611"/>
      <c r="N94" s="611"/>
      <c r="O94" s="611"/>
      <c r="P94" s="611"/>
      <c r="Q94" s="611"/>
      <c r="R94" s="611"/>
      <c r="S94" s="611"/>
      <c r="T94" s="611"/>
      <c r="U94" s="611"/>
      <c r="V94" s="611"/>
      <c r="W94" s="611"/>
      <c r="X94" s="611"/>
      <c r="Y94" s="611"/>
      <c r="Z94" s="615">
        <v>87</v>
      </c>
      <c r="AA94" s="617">
        <v>11.7</v>
      </c>
      <c r="AB94" s="157"/>
      <c r="AC94" s="157"/>
      <c r="AD94" s="157"/>
      <c r="AE94" s="157"/>
      <c r="AF94" s="157"/>
      <c r="AG94" s="157"/>
      <c r="AH94" s="157"/>
      <c r="AI94" s="157"/>
      <c r="AJ94" s="157"/>
    </row>
    <row r="95" spans="10:36" ht="14.25">
      <c r="J95" s="611"/>
      <c r="K95" s="611"/>
      <c r="L95" s="611"/>
      <c r="M95" s="611"/>
      <c r="N95" s="611"/>
      <c r="O95" s="611"/>
      <c r="P95" s="611"/>
      <c r="Q95" s="611"/>
      <c r="R95" s="611"/>
      <c r="S95" s="611"/>
      <c r="T95" s="611"/>
      <c r="U95" s="611"/>
      <c r="V95" s="611"/>
      <c r="W95" s="611"/>
      <c r="X95" s="611"/>
      <c r="Y95" s="611"/>
      <c r="Z95" s="615">
        <v>88</v>
      </c>
      <c r="AA95" s="614">
        <v>11.8</v>
      </c>
      <c r="AB95" s="157"/>
      <c r="AC95" s="157"/>
      <c r="AD95" s="157"/>
      <c r="AE95" s="157"/>
      <c r="AF95" s="157"/>
      <c r="AG95" s="157"/>
      <c r="AH95" s="157"/>
      <c r="AI95" s="157"/>
      <c r="AJ95" s="157"/>
    </row>
    <row r="96" spans="10:36" ht="14.25">
      <c r="J96" s="611"/>
      <c r="K96" s="611"/>
      <c r="L96" s="611"/>
      <c r="M96" s="611"/>
      <c r="N96" s="611"/>
      <c r="O96" s="611"/>
      <c r="P96" s="611"/>
      <c r="Q96" s="611"/>
      <c r="R96" s="611"/>
      <c r="S96" s="611"/>
      <c r="T96" s="611"/>
      <c r="U96" s="611"/>
      <c r="V96" s="611"/>
      <c r="W96" s="611"/>
      <c r="X96" s="611"/>
      <c r="Y96" s="611"/>
      <c r="Z96" s="615">
        <v>89</v>
      </c>
      <c r="AA96" s="617">
        <v>11.9</v>
      </c>
      <c r="AB96" s="40"/>
      <c r="AC96" s="157"/>
      <c r="AD96" s="157"/>
      <c r="AE96" s="40"/>
      <c r="AF96" s="157"/>
      <c r="AG96" s="157"/>
      <c r="AH96" s="40"/>
      <c r="AI96" s="157"/>
      <c r="AJ96" s="157"/>
    </row>
    <row r="97" spans="10:36" ht="14.25">
      <c r="J97" s="611"/>
      <c r="K97" s="611"/>
      <c r="L97" s="611"/>
      <c r="M97" s="611"/>
      <c r="N97" s="611"/>
      <c r="O97" s="611"/>
      <c r="P97" s="611"/>
      <c r="Q97" s="611"/>
      <c r="R97" s="611"/>
      <c r="S97" s="611"/>
      <c r="T97" s="611"/>
      <c r="U97" s="611"/>
      <c r="V97" s="611"/>
      <c r="W97" s="611"/>
      <c r="X97" s="611"/>
      <c r="Y97" s="611"/>
      <c r="Z97" s="615">
        <v>90</v>
      </c>
      <c r="AA97" s="616">
        <v>12</v>
      </c>
      <c r="AB97" s="40"/>
      <c r="AC97" s="157"/>
      <c r="AD97" s="157"/>
      <c r="AE97" s="40"/>
      <c r="AF97" s="157"/>
      <c r="AG97" s="157"/>
      <c r="AH97" s="40"/>
      <c r="AI97" s="40"/>
      <c r="AJ97" s="40"/>
    </row>
    <row r="98" spans="10:36" ht="14.25">
      <c r="J98" s="611"/>
      <c r="K98" s="611"/>
      <c r="L98" s="611"/>
      <c r="M98" s="611"/>
      <c r="N98" s="611"/>
      <c r="O98" s="611"/>
      <c r="P98" s="611"/>
      <c r="Q98" s="611"/>
      <c r="R98" s="611"/>
      <c r="S98" s="611"/>
      <c r="T98" s="611"/>
      <c r="U98" s="611"/>
      <c r="V98" s="611"/>
      <c r="W98" s="611"/>
      <c r="X98" s="611"/>
      <c r="Y98" s="611"/>
      <c r="Z98" s="615">
        <v>91</v>
      </c>
      <c r="AA98" s="614">
        <v>12.1</v>
      </c>
      <c r="AB98" s="40"/>
      <c r="AC98" s="40"/>
      <c r="AD98" s="40"/>
      <c r="AE98" s="40"/>
      <c r="AF98" s="40"/>
      <c r="AG98" s="40"/>
      <c r="AH98" s="40"/>
      <c r="AI98" s="40"/>
      <c r="AJ98" s="40"/>
    </row>
    <row r="99" spans="10:36" ht="14.25">
      <c r="J99" s="611"/>
      <c r="K99" s="611"/>
      <c r="L99" s="611"/>
      <c r="M99" s="611"/>
      <c r="N99" s="611"/>
      <c r="O99" s="611"/>
      <c r="P99" s="611"/>
      <c r="Q99" s="611"/>
      <c r="R99" s="611"/>
      <c r="S99" s="611"/>
      <c r="T99" s="611"/>
      <c r="U99" s="611"/>
      <c r="V99" s="611"/>
      <c r="W99" s="611"/>
      <c r="X99" s="611"/>
      <c r="Y99" s="611"/>
      <c r="Z99" s="615">
        <v>92</v>
      </c>
      <c r="AA99" s="616">
        <v>12.2</v>
      </c>
      <c r="AB99" s="40"/>
      <c r="AC99" s="40"/>
      <c r="AD99" s="40"/>
      <c r="AE99" s="40"/>
      <c r="AF99" s="40"/>
      <c r="AG99" s="40"/>
      <c r="AH99" s="40"/>
      <c r="AI99" s="40"/>
      <c r="AJ99" s="40"/>
    </row>
    <row r="100" spans="10:36" ht="14.25">
      <c r="J100" s="611"/>
      <c r="K100" s="611"/>
      <c r="L100" s="611"/>
      <c r="M100" s="611"/>
      <c r="N100" s="611"/>
      <c r="O100" s="611"/>
      <c r="P100" s="611"/>
      <c r="Q100" s="611"/>
      <c r="R100" s="611"/>
      <c r="S100" s="611"/>
      <c r="T100" s="611"/>
      <c r="U100" s="611"/>
      <c r="V100" s="611"/>
      <c r="W100" s="611"/>
      <c r="X100" s="611"/>
      <c r="Y100" s="611"/>
      <c r="Z100" s="615">
        <v>93</v>
      </c>
      <c r="AA100" s="614">
        <v>12.3</v>
      </c>
      <c r="AB100" s="40"/>
      <c r="AC100" s="40"/>
      <c r="AD100" s="40"/>
      <c r="AE100" s="40"/>
      <c r="AF100" s="40"/>
      <c r="AG100" s="40"/>
      <c r="AH100" s="40"/>
      <c r="AI100" s="40"/>
      <c r="AJ100" s="40"/>
    </row>
    <row r="101" spans="10:36" ht="14.25">
      <c r="J101" s="611"/>
      <c r="K101" s="611"/>
      <c r="L101" s="611"/>
      <c r="M101" s="611"/>
      <c r="N101" s="611"/>
      <c r="O101" s="611"/>
      <c r="P101" s="611"/>
      <c r="Q101" s="611"/>
      <c r="R101" s="611"/>
      <c r="S101" s="611"/>
      <c r="T101" s="611"/>
      <c r="U101" s="611"/>
      <c r="V101" s="611"/>
      <c r="W101" s="611"/>
      <c r="X101" s="611"/>
      <c r="Y101" s="611"/>
      <c r="Z101" s="615">
        <v>94</v>
      </c>
      <c r="AA101" s="616">
        <v>12.4</v>
      </c>
      <c r="AB101" s="40"/>
      <c r="AC101" s="40"/>
      <c r="AD101" s="40"/>
      <c r="AE101" s="40"/>
      <c r="AF101" s="40"/>
      <c r="AG101" s="40"/>
      <c r="AH101" s="40"/>
      <c r="AI101" s="40"/>
      <c r="AJ101" s="40"/>
    </row>
    <row r="102" spans="10:36" ht="14.25">
      <c r="J102" s="611"/>
      <c r="K102" s="611"/>
      <c r="L102" s="611"/>
      <c r="M102" s="611"/>
      <c r="N102" s="611"/>
      <c r="O102" s="611"/>
      <c r="P102" s="611"/>
      <c r="Q102" s="611"/>
      <c r="R102" s="611"/>
      <c r="S102" s="611"/>
      <c r="T102" s="611"/>
      <c r="U102" s="611"/>
      <c r="V102" s="611"/>
      <c r="W102" s="611"/>
      <c r="X102" s="611"/>
      <c r="Y102" s="611"/>
      <c r="Z102" s="615">
        <v>95</v>
      </c>
      <c r="AA102" s="614">
        <v>12.5</v>
      </c>
      <c r="AB102" s="157"/>
      <c r="AC102" s="40"/>
      <c r="AD102" s="40"/>
      <c r="AE102" s="157"/>
      <c r="AF102" s="40"/>
      <c r="AG102" s="40"/>
      <c r="AH102" s="157"/>
      <c r="AI102" s="40"/>
      <c r="AJ102" s="40"/>
    </row>
    <row r="103" spans="10:36" ht="14.25">
      <c r="J103" s="611"/>
      <c r="K103" s="611"/>
      <c r="L103" s="611"/>
      <c r="M103" s="611"/>
      <c r="N103" s="611"/>
      <c r="O103" s="611"/>
      <c r="P103" s="611"/>
      <c r="Q103" s="611"/>
      <c r="R103" s="611"/>
      <c r="S103" s="611"/>
      <c r="T103" s="611"/>
      <c r="U103" s="611"/>
      <c r="V103" s="611"/>
      <c r="W103" s="611"/>
      <c r="X103" s="611"/>
      <c r="Y103" s="611"/>
      <c r="Z103" s="615">
        <v>96</v>
      </c>
      <c r="AA103" s="616">
        <v>12.6</v>
      </c>
      <c r="AB103" s="157"/>
      <c r="AC103" s="40"/>
      <c r="AD103" s="40"/>
      <c r="AE103" s="157"/>
      <c r="AF103" s="40"/>
      <c r="AG103" s="40"/>
      <c r="AH103" s="157"/>
      <c r="AI103" s="157"/>
      <c r="AJ103" s="157"/>
    </row>
    <row r="104" spans="10:36" ht="14.25">
      <c r="J104" s="611"/>
      <c r="K104" s="611"/>
      <c r="L104" s="611"/>
      <c r="M104" s="611"/>
      <c r="N104" s="611"/>
      <c r="O104" s="611"/>
      <c r="P104" s="611"/>
      <c r="Q104" s="611"/>
      <c r="R104" s="611"/>
      <c r="S104" s="611"/>
      <c r="T104" s="611"/>
      <c r="U104" s="611"/>
      <c r="V104" s="611"/>
      <c r="W104" s="611"/>
      <c r="X104" s="611"/>
      <c r="Y104" s="611"/>
      <c r="Z104" s="615">
        <v>97</v>
      </c>
      <c r="AA104" s="614">
        <v>12.7</v>
      </c>
      <c r="AB104" s="157"/>
      <c r="AC104" s="157"/>
      <c r="AD104" s="157"/>
      <c r="AE104" s="157"/>
      <c r="AF104" s="157"/>
      <c r="AG104" s="157"/>
      <c r="AH104" s="157"/>
      <c r="AI104" s="157"/>
      <c r="AJ104" s="157"/>
    </row>
    <row r="105" spans="10:36" ht="14.25">
      <c r="J105" s="611"/>
      <c r="K105" s="611"/>
      <c r="L105" s="611"/>
      <c r="M105" s="611"/>
      <c r="N105" s="611"/>
      <c r="O105" s="611"/>
      <c r="P105" s="611"/>
      <c r="Q105" s="611"/>
      <c r="R105" s="611"/>
      <c r="S105" s="611"/>
      <c r="T105" s="611"/>
      <c r="U105" s="611"/>
      <c r="V105" s="611"/>
      <c r="W105" s="611"/>
      <c r="X105" s="611"/>
      <c r="Y105" s="611"/>
      <c r="Z105" s="615">
        <v>98</v>
      </c>
      <c r="AA105" s="616">
        <v>12.8</v>
      </c>
      <c r="AB105" s="157"/>
      <c r="AC105" s="157"/>
      <c r="AD105" s="157"/>
      <c r="AE105" s="157"/>
      <c r="AF105" s="157"/>
      <c r="AG105" s="157"/>
      <c r="AH105" s="157"/>
      <c r="AI105" s="157"/>
      <c r="AJ105" s="157"/>
    </row>
    <row r="106" spans="10:36" ht="14.25">
      <c r="J106" s="611"/>
      <c r="K106" s="611"/>
      <c r="L106" s="611"/>
      <c r="M106" s="611"/>
      <c r="N106" s="611"/>
      <c r="O106" s="611"/>
      <c r="P106" s="611"/>
      <c r="Q106" s="611"/>
      <c r="R106" s="611"/>
      <c r="S106" s="611"/>
      <c r="T106" s="611"/>
      <c r="U106" s="611"/>
      <c r="V106" s="611"/>
      <c r="W106" s="611"/>
      <c r="X106" s="611"/>
      <c r="Y106" s="611"/>
      <c r="Z106" s="615">
        <v>99</v>
      </c>
      <c r="AA106" s="614">
        <v>12.9</v>
      </c>
      <c r="AB106" s="157"/>
      <c r="AC106" s="157"/>
      <c r="AD106" s="157"/>
      <c r="AE106" s="157"/>
      <c r="AF106" s="157"/>
      <c r="AG106" s="157"/>
      <c r="AH106" s="157"/>
      <c r="AI106" s="157"/>
      <c r="AJ106" s="157"/>
    </row>
    <row r="107" spans="10:36" ht="14.25">
      <c r="J107" s="611"/>
      <c r="K107" s="611"/>
      <c r="L107" s="611"/>
      <c r="M107" s="611"/>
      <c r="N107" s="611"/>
      <c r="O107" s="611"/>
      <c r="P107" s="611"/>
      <c r="Q107" s="611"/>
      <c r="R107" s="611"/>
      <c r="S107" s="611"/>
      <c r="T107" s="611"/>
      <c r="U107" s="611"/>
      <c r="V107" s="611"/>
      <c r="W107" s="611"/>
      <c r="X107" s="611"/>
      <c r="Y107" s="611"/>
      <c r="Z107" s="615">
        <v>100</v>
      </c>
      <c r="AA107" s="614">
        <v>14</v>
      </c>
      <c r="AB107" s="157"/>
      <c r="AC107" s="157"/>
      <c r="AD107" s="157"/>
      <c r="AE107" s="157"/>
      <c r="AF107" s="157"/>
      <c r="AG107" s="157"/>
      <c r="AH107" s="157"/>
      <c r="AI107" s="157"/>
      <c r="AJ107" s="157"/>
    </row>
    <row r="108" spans="10:36" ht="14.25">
      <c r="J108" s="611"/>
      <c r="K108" s="611"/>
      <c r="L108" s="611"/>
      <c r="M108" s="611"/>
      <c r="N108" s="611"/>
      <c r="O108" s="611"/>
      <c r="P108" s="611"/>
      <c r="Q108" s="611"/>
      <c r="R108" s="611"/>
      <c r="S108" s="611"/>
      <c r="T108" s="611"/>
      <c r="U108" s="611"/>
      <c r="V108" s="611"/>
      <c r="W108" s="611"/>
      <c r="X108" s="611"/>
      <c r="Y108" s="611"/>
      <c r="Z108" s="615">
        <v>101</v>
      </c>
      <c r="AA108" s="614">
        <v>14.1</v>
      </c>
      <c r="AB108" s="40"/>
      <c r="AC108" s="40"/>
      <c r="AD108" s="40"/>
      <c r="AE108" s="40"/>
      <c r="AF108" s="40"/>
      <c r="AG108" s="40"/>
      <c r="AH108" s="40"/>
      <c r="AI108" s="157"/>
      <c r="AJ108" s="157"/>
    </row>
    <row r="109" spans="10:36" ht="14.25">
      <c r="J109" s="611"/>
      <c r="K109" s="611"/>
      <c r="L109" s="611"/>
      <c r="M109" s="611"/>
      <c r="N109" s="611"/>
      <c r="O109" s="611"/>
      <c r="P109" s="611"/>
      <c r="Q109" s="611"/>
      <c r="R109" s="611"/>
      <c r="S109" s="611"/>
      <c r="T109" s="611"/>
      <c r="U109" s="611"/>
      <c r="V109" s="611"/>
      <c r="W109" s="611"/>
      <c r="X109" s="611"/>
      <c r="Y109" s="611"/>
      <c r="Z109" s="615">
        <v>102</v>
      </c>
      <c r="AA109" s="614">
        <v>14.2</v>
      </c>
      <c r="AB109" s="40"/>
      <c r="AC109" s="40"/>
      <c r="AD109" s="40"/>
      <c r="AE109" s="40"/>
      <c r="AF109" s="40"/>
      <c r="AG109" s="40"/>
      <c r="AH109" s="40"/>
      <c r="AI109" s="40"/>
      <c r="AJ109" s="40"/>
    </row>
    <row r="110" spans="10:36" ht="14.25">
      <c r="J110" s="611"/>
      <c r="K110" s="611"/>
      <c r="L110" s="611"/>
      <c r="M110" s="611"/>
      <c r="N110" s="611"/>
      <c r="O110" s="611"/>
      <c r="P110" s="611"/>
      <c r="Q110" s="611"/>
      <c r="R110" s="611"/>
      <c r="S110" s="611"/>
      <c r="T110" s="611"/>
      <c r="U110" s="611"/>
      <c r="V110" s="611"/>
      <c r="W110" s="611"/>
      <c r="X110" s="611"/>
      <c r="Y110" s="611"/>
      <c r="Z110" s="615">
        <v>103</v>
      </c>
      <c r="AA110" s="614">
        <v>14.3</v>
      </c>
      <c r="AB110" s="40"/>
      <c r="AC110" s="40"/>
      <c r="AD110" s="40"/>
      <c r="AE110" s="40"/>
      <c r="AF110" s="40"/>
      <c r="AG110" s="40"/>
      <c r="AH110" s="40"/>
      <c r="AI110" s="40"/>
      <c r="AJ110" s="40"/>
    </row>
    <row r="111" spans="10:36" ht="14.25">
      <c r="J111" s="611"/>
      <c r="K111" s="611"/>
      <c r="L111" s="611"/>
      <c r="M111" s="611"/>
      <c r="N111" s="611"/>
      <c r="O111" s="611"/>
      <c r="P111" s="611"/>
      <c r="Q111" s="611"/>
      <c r="R111" s="611"/>
      <c r="S111" s="611"/>
      <c r="T111" s="611"/>
      <c r="U111" s="611"/>
      <c r="V111" s="611"/>
      <c r="W111" s="611"/>
      <c r="X111" s="611"/>
      <c r="Y111" s="611"/>
      <c r="Z111" s="615">
        <v>104</v>
      </c>
      <c r="AA111" s="614">
        <v>14.4</v>
      </c>
      <c r="AB111" s="40"/>
      <c r="AC111" s="40"/>
      <c r="AD111" s="40"/>
      <c r="AE111" s="40"/>
      <c r="AF111" s="40"/>
      <c r="AG111" s="40"/>
      <c r="AH111" s="40"/>
      <c r="AI111" s="40"/>
      <c r="AJ111" s="40"/>
    </row>
    <row r="112" spans="10:36" ht="14.25">
      <c r="J112" s="611"/>
      <c r="K112" s="611"/>
      <c r="L112" s="611"/>
      <c r="M112" s="611"/>
      <c r="N112" s="611"/>
      <c r="O112" s="611"/>
      <c r="P112" s="611"/>
      <c r="Q112" s="611"/>
      <c r="R112" s="611"/>
      <c r="S112" s="611"/>
      <c r="T112" s="611"/>
      <c r="U112" s="611"/>
      <c r="V112" s="611"/>
      <c r="W112" s="611"/>
      <c r="X112" s="611"/>
      <c r="Y112" s="611"/>
      <c r="Z112" s="615">
        <v>105</v>
      </c>
      <c r="AA112" s="614">
        <v>14.5</v>
      </c>
      <c r="AB112" s="40"/>
      <c r="AC112" s="40"/>
      <c r="AD112" s="40"/>
      <c r="AE112" s="40"/>
      <c r="AF112" s="40"/>
      <c r="AG112" s="40"/>
      <c r="AH112" s="40"/>
      <c r="AI112" s="40"/>
      <c r="AJ112" s="40"/>
    </row>
    <row r="113" spans="10:36" ht="14.25">
      <c r="J113" s="611"/>
      <c r="K113" s="611"/>
      <c r="L113" s="611"/>
      <c r="M113" s="611"/>
      <c r="N113" s="611"/>
      <c r="O113" s="611"/>
      <c r="P113" s="611"/>
      <c r="Q113" s="611"/>
      <c r="R113" s="611"/>
      <c r="S113" s="611"/>
      <c r="T113" s="611"/>
      <c r="U113" s="611"/>
      <c r="V113" s="611"/>
      <c r="W113" s="611"/>
      <c r="X113" s="611"/>
      <c r="Y113" s="611"/>
      <c r="Z113" s="615">
        <v>106</v>
      </c>
      <c r="AA113" s="614">
        <v>14.6</v>
      </c>
      <c r="AB113" s="40"/>
      <c r="AC113" s="40"/>
      <c r="AD113" s="40"/>
      <c r="AE113" s="40"/>
      <c r="AF113" s="40"/>
      <c r="AG113" s="40"/>
      <c r="AH113" s="40"/>
      <c r="AI113" s="40"/>
      <c r="AJ113" s="40"/>
    </row>
    <row r="114" spans="10:36" ht="14.25">
      <c r="J114" s="611"/>
      <c r="K114" s="611"/>
      <c r="L114" s="611"/>
      <c r="M114" s="611"/>
      <c r="N114" s="611"/>
      <c r="O114" s="611"/>
      <c r="P114" s="611"/>
      <c r="Q114" s="611"/>
      <c r="R114" s="611"/>
      <c r="S114" s="611"/>
      <c r="T114" s="611"/>
      <c r="U114" s="611"/>
      <c r="V114" s="611"/>
      <c r="W114" s="611"/>
      <c r="X114" s="611"/>
      <c r="Y114" s="611"/>
      <c r="Z114" s="615">
        <v>107</v>
      </c>
      <c r="AA114" s="614">
        <v>14.7</v>
      </c>
      <c r="AB114" s="40"/>
      <c r="AC114" s="40"/>
      <c r="AD114" s="40"/>
      <c r="AE114" s="40"/>
      <c r="AF114" s="40"/>
      <c r="AG114" s="40"/>
      <c r="AH114" s="40"/>
      <c r="AI114" s="40"/>
      <c r="AJ114" s="40"/>
    </row>
    <row r="115" spans="10:36" ht="14.25">
      <c r="J115" s="611"/>
      <c r="K115" s="611"/>
      <c r="L115" s="611"/>
      <c r="M115" s="611"/>
      <c r="N115" s="611"/>
      <c r="O115" s="611"/>
      <c r="P115" s="611"/>
      <c r="Q115" s="611"/>
      <c r="R115" s="611"/>
      <c r="S115" s="611"/>
      <c r="T115" s="611"/>
      <c r="U115" s="611"/>
      <c r="V115" s="611"/>
      <c r="W115" s="611"/>
      <c r="X115" s="611"/>
      <c r="Y115" s="611"/>
      <c r="Z115" s="615">
        <v>108</v>
      </c>
      <c r="AA115" s="614">
        <v>14.8</v>
      </c>
      <c r="AB115" s="40"/>
      <c r="AC115" s="40"/>
      <c r="AD115" s="40"/>
      <c r="AE115" s="40"/>
      <c r="AF115" s="40"/>
      <c r="AG115" s="40"/>
      <c r="AH115" s="40"/>
      <c r="AI115" s="40"/>
      <c r="AJ115" s="40"/>
    </row>
    <row r="116" spans="10:36" ht="14.25">
      <c r="J116" s="611"/>
      <c r="K116" s="611"/>
      <c r="L116" s="611"/>
      <c r="M116" s="611"/>
      <c r="N116" s="611"/>
      <c r="O116" s="611"/>
      <c r="P116" s="611"/>
      <c r="Q116" s="611"/>
      <c r="R116" s="611"/>
      <c r="S116" s="611"/>
      <c r="T116" s="611"/>
      <c r="U116" s="611"/>
      <c r="V116" s="611"/>
      <c r="W116" s="611"/>
      <c r="X116" s="611"/>
      <c r="Y116" s="611"/>
      <c r="Z116" s="615">
        <v>109</v>
      </c>
      <c r="AA116" s="614">
        <v>14.9</v>
      </c>
      <c r="AB116" s="40"/>
      <c r="AC116" s="40"/>
      <c r="AD116" s="40"/>
      <c r="AE116" s="40"/>
      <c r="AF116" s="40"/>
      <c r="AG116" s="40"/>
      <c r="AH116" s="40"/>
      <c r="AI116" s="40"/>
      <c r="AJ116" s="40"/>
    </row>
    <row r="117" spans="10:36" ht="14.25">
      <c r="J117" s="611"/>
      <c r="K117" s="611"/>
      <c r="L117" s="611"/>
      <c r="M117" s="611"/>
      <c r="N117" s="611"/>
      <c r="O117" s="611"/>
      <c r="P117" s="611"/>
      <c r="Q117" s="611"/>
      <c r="R117" s="611"/>
      <c r="S117" s="611"/>
      <c r="T117" s="611"/>
      <c r="U117" s="611"/>
      <c r="V117" s="611"/>
      <c r="W117" s="611"/>
      <c r="X117" s="611"/>
      <c r="Y117" s="611"/>
      <c r="Z117" s="615">
        <v>110</v>
      </c>
      <c r="AA117" s="614">
        <v>15</v>
      </c>
      <c r="AI117" s="40"/>
      <c r="AJ117" s="40"/>
    </row>
    <row r="118" spans="10:36" ht="14.25">
      <c r="J118" s="611"/>
      <c r="K118" s="611"/>
      <c r="L118" s="611"/>
      <c r="M118" s="611"/>
      <c r="N118" s="611"/>
      <c r="O118" s="611"/>
      <c r="P118" s="611"/>
      <c r="Q118" s="611"/>
      <c r="R118" s="611"/>
      <c r="S118" s="611"/>
      <c r="T118" s="611"/>
      <c r="U118" s="611"/>
      <c r="V118" s="611"/>
      <c r="W118" s="611"/>
      <c r="X118" s="611"/>
      <c r="Y118" s="611"/>
      <c r="Z118" s="615">
        <v>111</v>
      </c>
      <c r="AA118" s="614">
        <v>15.1</v>
      </c>
    </row>
    <row r="119" spans="10:36" ht="14.25">
      <c r="J119" s="611"/>
      <c r="K119" s="611"/>
      <c r="L119" s="611"/>
      <c r="M119" s="611"/>
      <c r="N119" s="611"/>
      <c r="O119" s="611"/>
      <c r="P119" s="611"/>
      <c r="Q119" s="611"/>
      <c r="R119" s="611"/>
      <c r="S119" s="611"/>
      <c r="T119" s="611"/>
      <c r="U119" s="611"/>
      <c r="V119" s="611"/>
      <c r="W119" s="611"/>
      <c r="X119" s="611"/>
      <c r="Y119" s="611"/>
      <c r="Z119" s="615">
        <v>112</v>
      </c>
      <c r="AA119" s="614">
        <v>15.2</v>
      </c>
    </row>
    <row r="120" spans="10:36" ht="14.25">
      <c r="J120" s="611"/>
      <c r="K120" s="611"/>
      <c r="L120" s="611"/>
      <c r="M120" s="611"/>
      <c r="N120" s="611"/>
      <c r="O120" s="611"/>
      <c r="P120" s="611"/>
      <c r="Q120" s="611"/>
      <c r="R120" s="611"/>
      <c r="S120" s="611"/>
      <c r="T120" s="611"/>
      <c r="U120" s="611"/>
      <c r="V120" s="611"/>
      <c r="W120" s="611"/>
      <c r="X120" s="611"/>
      <c r="Y120" s="611"/>
      <c r="Z120" s="615">
        <v>113</v>
      </c>
      <c r="AA120" s="614">
        <v>15.3</v>
      </c>
    </row>
    <row r="121" spans="10:36" ht="14.25">
      <c r="J121" s="611"/>
      <c r="K121" s="611"/>
      <c r="L121" s="611"/>
      <c r="M121" s="611"/>
      <c r="N121" s="611"/>
      <c r="O121" s="611"/>
      <c r="P121" s="611"/>
      <c r="Q121" s="611"/>
      <c r="R121" s="611"/>
      <c r="S121" s="611"/>
      <c r="T121" s="611"/>
      <c r="U121" s="611"/>
      <c r="V121" s="611"/>
      <c r="W121" s="611"/>
      <c r="X121" s="611"/>
      <c r="Y121" s="611"/>
      <c r="Z121" s="615">
        <v>114</v>
      </c>
      <c r="AA121" s="614">
        <v>15.4</v>
      </c>
    </row>
    <row r="122" spans="10:36" ht="14.25">
      <c r="J122" s="611"/>
      <c r="K122" s="611"/>
      <c r="L122" s="611"/>
      <c r="M122" s="611"/>
      <c r="N122" s="611"/>
      <c r="O122" s="611"/>
      <c r="P122" s="611"/>
      <c r="Q122" s="611"/>
      <c r="R122" s="611"/>
      <c r="S122" s="611"/>
      <c r="T122" s="611"/>
      <c r="U122" s="611"/>
      <c r="V122" s="611"/>
      <c r="W122" s="611"/>
      <c r="X122" s="611"/>
      <c r="Y122" s="611"/>
      <c r="Z122" s="615">
        <v>115</v>
      </c>
      <c r="AA122" s="614">
        <v>15.5</v>
      </c>
    </row>
    <row r="123" spans="10:36" ht="14.25">
      <c r="J123" s="611"/>
      <c r="K123" s="611"/>
      <c r="L123" s="611"/>
      <c r="M123" s="611"/>
      <c r="N123" s="611"/>
      <c r="O123" s="611"/>
      <c r="P123" s="611"/>
      <c r="Q123" s="611"/>
      <c r="R123" s="611"/>
      <c r="S123" s="611"/>
      <c r="T123" s="611"/>
      <c r="U123" s="611"/>
      <c r="V123" s="611"/>
      <c r="W123" s="611"/>
      <c r="X123" s="611"/>
      <c r="Y123" s="611"/>
      <c r="Z123" s="615">
        <v>116</v>
      </c>
      <c r="AA123" s="614">
        <v>15.6</v>
      </c>
    </row>
    <row r="124" spans="10:36" ht="14.25">
      <c r="J124" s="611"/>
      <c r="K124" s="611"/>
      <c r="L124" s="611"/>
      <c r="M124" s="611"/>
      <c r="N124" s="611"/>
      <c r="O124" s="611"/>
      <c r="P124" s="611"/>
      <c r="Q124" s="611"/>
      <c r="R124" s="611"/>
      <c r="S124" s="611"/>
      <c r="T124" s="611"/>
      <c r="U124" s="611"/>
      <c r="V124" s="611"/>
      <c r="W124" s="611"/>
      <c r="X124" s="611"/>
      <c r="Y124" s="611"/>
      <c r="Z124" s="615">
        <v>117</v>
      </c>
      <c r="AA124" s="614">
        <v>15.7</v>
      </c>
    </row>
    <row r="125" spans="10:36" ht="14.25">
      <c r="J125" s="611"/>
      <c r="K125" s="611"/>
      <c r="L125" s="611"/>
      <c r="M125" s="611"/>
      <c r="N125" s="611"/>
      <c r="O125" s="611"/>
      <c r="P125" s="611"/>
      <c r="Q125" s="611"/>
      <c r="R125" s="611"/>
      <c r="S125" s="611"/>
      <c r="T125" s="611"/>
      <c r="U125" s="611"/>
      <c r="V125" s="611"/>
      <c r="W125" s="611"/>
      <c r="X125" s="611"/>
      <c r="Y125" s="611"/>
      <c r="Z125" s="615">
        <v>118</v>
      </c>
      <c r="AA125" s="614">
        <v>15.8</v>
      </c>
    </row>
    <row r="126" spans="10:36" ht="14.25">
      <c r="J126" s="611"/>
      <c r="K126" s="611"/>
      <c r="L126" s="611"/>
      <c r="M126" s="611"/>
      <c r="N126" s="611"/>
      <c r="O126" s="611"/>
      <c r="P126" s="611"/>
      <c r="Q126" s="611"/>
      <c r="R126" s="611"/>
      <c r="S126" s="611"/>
      <c r="T126" s="611"/>
      <c r="U126" s="611"/>
      <c r="V126" s="611"/>
      <c r="W126" s="611"/>
      <c r="X126" s="611"/>
      <c r="Y126" s="611"/>
      <c r="Z126" s="615">
        <v>119</v>
      </c>
      <c r="AA126" s="614">
        <v>15.9</v>
      </c>
    </row>
    <row r="127" spans="10:36" ht="14.25">
      <c r="J127" s="611"/>
      <c r="K127" s="611"/>
      <c r="L127" s="611"/>
      <c r="M127" s="611"/>
      <c r="N127" s="611"/>
      <c r="O127" s="611"/>
      <c r="P127" s="611"/>
      <c r="Q127" s="611"/>
      <c r="R127" s="611"/>
      <c r="S127" s="611"/>
      <c r="T127" s="611"/>
      <c r="U127" s="611"/>
      <c r="V127" s="611"/>
      <c r="W127" s="611"/>
      <c r="X127" s="611"/>
      <c r="Y127" s="611"/>
      <c r="Z127" s="615">
        <v>120</v>
      </c>
      <c r="AA127" s="614">
        <v>16</v>
      </c>
    </row>
    <row r="128" spans="10:36" ht="14.25">
      <c r="J128" s="611"/>
      <c r="K128" s="611"/>
      <c r="L128" s="611"/>
      <c r="M128" s="611"/>
      <c r="N128" s="611"/>
      <c r="O128" s="611"/>
      <c r="P128" s="611"/>
      <c r="Q128" s="611"/>
      <c r="R128" s="611"/>
      <c r="S128" s="611"/>
      <c r="T128" s="611"/>
      <c r="U128" s="611"/>
      <c r="V128" s="611"/>
      <c r="W128" s="611"/>
      <c r="X128" s="611"/>
      <c r="Y128" s="611"/>
      <c r="Z128" s="615">
        <v>121</v>
      </c>
      <c r="AA128" s="614">
        <v>16.100000000000001</v>
      </c>
    </row>
    <row r="129" spans="10:27" ht="14.25">
      <c r="J129" s="611"/>
      <c r="K129" s="611"/>
      <c r="L129" s="611"/>
      <c r="M129" s="611"/>
      <c r="N129" s="611"/>
      <c r="O129" s="611"/>
      <c r="P129" s="611"/>
      <c r="Q129" s="611"/>
      <c r="R129" s="611"/>
      <c r="S129" s="611"/>
      <c r="T129" s="611"/>
      <c r="U129" s="611"/>
      <c r="V129" s="611"/>
      <c r="W129" s="611"/>
      <c r="X129" s="611"/>
      <c r="Y129" s="611"/>
      <c r="Z129" s="615">
        <v>122</v>
      </c>
      <c r="AA129" s="614">
        <v>16.2</v>
      </c>
    </row>
    <row r="130" spans="10:27" ht="14.25">
      <c r="J130" s="611"/>
      <c r="K130" s="611"/>
      <c r="L130" s="611"/>
      <c r="M130" s="611"/>
      <c r="N130" s="611"/>
      <c r="O130" s="611"/>
      <c r="P130" s="611"/>
      <c r="Q130" s="611"/>
      <c r="R130" s="611"/>
      <c r="S130" s="611"/>
      <c r="T130" s="611"/>
      <c r="U130" s="611"/>
      <c r="V130" s="611"/>
      <c r="W130" s="611"/>
      <c r="X130" s="611"/>
      <c r="Y130" s="611"/>
      <c r="Z130" s="615">
        <v>123</v>
      </c>
      <c r="AA130" s="614">
        <v>16.3</v>
      </c>
    </row>
    <row r="131" spans="10:27" ht="14.25">
      <c r="J131" s="611"/>
      <c r="K131" s="611"/>
      <c r="L131" s="611"/>
      <c r="M131" s="611"/>
      <c r="N131" s="611"/>
      <c r="O131" s="611"/>
      <c r="P131" s="611"/>
      <c r="Q131" s="611"/>
      <c r="R131" s="611"/>
      <c r="S131" s="611"/>
      <c r="T131" s="611"/>
      <c r="U131" s="611"/>
      <c r="V131" s="611"/>
      <c r="W131" s="611"/>
      <c r="X131" s="611"/>
      <c r="Y131" s="611"/>
      <c r="Z131" s="615">
        <v>124</v>
      </c>
      <c r="AA131" s="614">
        <v>16.399999999999999</v>
      </c>
    </row>
    <row r="132" spans="10:27" ht="14.25">
      <c r="J132" s="611"/>
      <c r="K132" s="611"/>
      <c r="L132" s="611"/>
      <c r="M132" s="611"/>
      <c r="N132" s="611"/>
      <c r="O132" s="611"/>
      <c r="P132" s="611"/>
      <c r="Q132" s="611"/>
      <c r="R132" s="611"/>
      <c r="S132" s="611"/>
      <c r="T132" s="611"/>
      <c r="U132" s="611"/>
      <c r="V132" s="611"/>
      <c r="W132" s="611"/>
      <c r="X132" s="611"/>
      <c r="Y132" s="611"/>
      <c r="Z132" s="615">
        <v>125</v>
      </c>
      <c r="AA132" s="614">
        <v>16.5</v>
      </c>
    </row>
    <row r="133" spans="10:27" ht="14.25">
      <c r="J133" s="611"/>
      <c r="K133" s="611"/>
      <c r="L133" s="611"/>
      <c r="M133" s="611"/>
      <c r="N133" s="611"/>
      <c r="O133" s="611"/>
      <c r="P133" s="611"/>
      <c r="Q133" s="611"/>
      <c r="R133" s="611"/>
      <c r="S133" s="611"/>
      <c r="T133" s="611"/>
      <c r="U133" s="611"/>
      <c r="V133" s="611"/>
      <c r="W133" s="611"/>
      <c r="X133" s="611"/>
      <c r="Y133" s="611"/>
      <c r="Z133" s="615">
        <v>126</v>
      </c>
      <c r="AA133" s="614">
        <v>16.600000000000001</v>
      </c>
    </row>
    <row r="134" spans="10:27" ht="14.25">
      <c r="J134" s="611"/>
      <c r="K134" s="611"/>
      <c r="L134" s="611"/>
      <c r="M134" s="611"/>
      <c r="N134" s="611"/>
      <c r="O134" s="611"/>
      <c r="P134" s="611"/>
      <c r="Q134" s="611"/>
      <c r="R134" s="611"/>
      <c r="S134" s="611"/>
      <c r="T134" s="611"/>
      <c r="U134" s="611"/>
      <c r="V134" s="611"/>
      <c r="W134" s="611"/>
      <c r="X134" s="611"/>
      <c r="Y134" s="611"/>
      <c r="Z134" s="615">
        <v>127</v>
      </c>
      <c r="AA134" s="614">
        <v>16.7</v>
      </c>
    </row>
    <row r="135" spans="10:27" ht="14.25">
      <c r="J135" s="611"/>
      <c r="K135" s="611"/>
      <c r="L135" s="611"/>
      <c r="M135" s="611"/>
      <c r="N135" s="611"/>
      <c r="O135" s="611"/>
      <c r="P135" s="611"/>
      <c r="Q135" s="611"/>
      <c r="R135" s="611"/>
      <c r="S135" s="611"/>
      <c r="T135" s="611"/>
      <c r="U135" s="611"/>
      <c r="V135" s="611"/>
      <c r="W135" s="611"/>
      <c r="X135" s="611"/>
      <c r="Y135" s="611"/>
      <c r="Z135" s="615">
        <v>128</v>
      </c>
      <c r="AA135" s="614">
        <v>16.8</v>
      </c>
    </row>
    <row r="136" spans="10:27" ht="14.25">
      <c r="J136" s="611"/>
      <c r="K136" s="611"/>
      <c r="L136" s="611"/>
      <c r="M136" s="611"/>
      <c r="N136" s="611"/>
      <c r="O136" s="611"/>
      <c r="P136" s="611"/>
      <c r="Q136" s="611"/>
      <c r="R136" s="611"/>
      <c r="S136" s="611"/>
      <c r="T136" s="611"/>
      <c r="U136" s="611"/>
      <c r="V136" s="611"/>
      <c r="W136" s="611"/>
      <c r="X136" s="611"/>
      <c r="Y136" s="611"/>
      <c r="Z136" s="615">
        <v>129</v>
      </c>
      <c r="AA136" s="614">
        <v>16.899999999999999</v>
      </c>
    </row>
    <row r="137" spans="10:27" ht="14.25">
      <c r="J137" s="611"/>
      <c r="K137" s="611"/>
      <c r="L137" s="611"/>
      <c r="M137" s="611"/>
      <c r="N137" s="611"/>
      <c r="O137" s="611"/>
      <c r="P137" s="611"/>
      <c r="Q137" s="611"/>
      <c r="R137" s="611"/>
      <c r="S137" s="611"/>
      <c r="T137" s="611"/>
      <c r="U137" s="611"/>
      <c r="V137" s="611"/>
      <c r="W137" s="611"/>
      <c r="X137" s="611"/>
      <c r="Y137" s="611"/>
      <c r="Z137" s="615">
        <v>130</v>
      </c>
      <c r="AA137" s="614">
        <v>17</v>
      </c>
    </row>
    <row r="138" spans="10:27" ht="14.25">
      <c r="J138" s="611"/>
      <c r="K138" s="611"/>
      <c r="L138" s="611"/>
      <c r="M138" s="611"/>
      <c r="N138" s="611"/>
      <c r="O138" s="611"/>
      <c r="P138" s="611"/>
      <c r="Q138" s="611"/>
      <c r="R138" s="611"/>
      <c r="S138" s="611"/>
      <c r="T138" s="611"/>
      <c r="U138" s="611"/>
      <c r="V138" s="611"/>
      <c r="W138" s="611"/>
      <c r="X138" s="611"/>
      <c r="Y138" s="611"/>
      <c r="Z138" s="615">
        <v>131</v>
      </c>
      <c r="AA138" s="614">
        <v>17.100000000000001</v>
      </c>
    </row>
    <row r="139" spans="10:27" ht="14.25">
      <c r="J139" s="611"/>
      <c r="K139" s="611"/>
      <c r="L139" s="611"/>
      <c r="M139" s="611"/>
      <c r="N139" s="611"/>
      <c r="O139" s="611"/>
      <c r="P139" s="611"/>
      <c r="Q139" s="611"/>
      <c r="R139" s="611"/>
      <c r="S139" s="611"/>
      <c r="T139" s="611"/>
      <c r="U139" s="611"/>
      <c r="V139" s="611"/>
      <c r="W139" s="611"/>
      <c r="X139" s="611"/>
      <c r="Y139" s="611"/>
      <c r="Z139" s="615">
        <v>132</v>
      </c>
      <c r="AA139" s="614">
        <v>17.2</v>
      </c>
    </row>
    <row r="140" spans="10:27" ht="14.25">
      <c r="J140" s="611"/>
      <c r="K140" s="611"/>
      <c r="L140" s="611"/>
      <c r="M140" s="611"/>
      <c r="N140" s="611"/>
      <c r="O140" s="611"/>
      <c r="P140" s="611"/>
      <c r="Q140" s="611"/>
      <c r="R140" s="611"/>
      <c r="S140" s="611"/>
      <c r="T140" s="611"/>
      <c r="U140" s="611"/>
      <c r="V140" s="611"/>
      <c r="W140" s="611"/>
      <c r="X140" s="611"/>
      <c r="Y140" s="611"/>
      <c r="Z140" s="615">
        <v>133</v>
      </c>
      <c r="AA140" s="614">
        <v>17.3</v>
      </c>
    </row>
    <row r="141" spans="10:27" ht="14.25">
      <c r="J141" s="611"/>
      <c r="K141" s="611"/>
      <c r="L141" s="611"/>
      <c r="M141" s="611"/>
      <c r="N141" s="611"/>
      <c r="O141" s="611"/>
      <c r="P141" s="611"/>
      <c r="Q141" s="611"/>
      <c r="R141" s="611"/>
      <c r="S141" s="611"/>
      <c r="T141" s="611"/>
      <c r="U141" s="611"/>
      <c r="V141" s="611"/>
      <c r="W141" s="611"/>
      <c r="X141" s="611"/>
      <c r="Y141" s="611"/>
      <c r="Z141" s="615">
        <v>134</v>
      </c>
      <c r="AA141" s="614">
        <v>17.399999999999999</v>
      </c>
    </row>
    <row r="142" spans="10:27" ht="14.25">
      <c r="J142" s="611"/>
      <c r="K142" s="611"/>
      <c r="L142" s="611"/>
      <c r="M142" s="611"/>
      <c r="N142" s="611"/>
      <c r="O142" s="611"/>
      <c r="P142" s="611"/>
      <c r="Q142" s="611"/>
      <c r="R142" s="611"/>
      <c r="S142" s="611"/>
      <c r="T142" s="611"/>
      <c r="U142" s="611"/>
      <c r="V142" s="611"/>
      <c r="W142" s="611"/>
      <c r="X142" s="611"/>
      <c r="Y142" s="611"/>
      <c r="Z142" s="615">
        <v>135</v>
      </c>
      <c r="AA142" s="614">
        <v>17.5</v>
      </c>
    </row>
    <row r="143" spans="10:27" ht="14.25">
      <c r="J143" s="611"/>
      <c r="K143" s="611"/>
      <c r="L143" s="611"/>
      <c r="M143" s="611"/>
      <c r="N143" s="611"/>
      <c r="O143" s="611"/>
      <c r="P143" s="611"/>
      <c r="Q143" s="611"/>
      <c r="R143" s="611"/>
      <c r="S143" s="611"/>
      <c r="T143" s="611"/>
      <c r="U143" s="611"/>
      <c r="V143" s="611"/>
      <c r="W143" s="611"/>
      <c r="X143" s="611"/>
      <c r="Y143" s="611"/>
      <c r="Z143" s="615">
        <v>136</v>
      </c>
      <c r="AA143" s="614">
        <v>17.600000000000001</v>
      </c>
    </row>
    <row r="144" spans="10:27" ht="14.25">
      <c r="J144" s="611"/>
      <c r="K144" s="611"/>
      <c r="L144" s="611"/>
      <c r="M144" s="611"/>
      <c r="N144" s="611"/>
      <c r="O144" s="611"/>
      <c r="P144" s="611"/>
      <c r="Q144" s="611"/>
      <c r="R144" s="611"/>
      <c r="S144" s="611"/>
      <c r="T144" s="611"/>
      <c r="U144" s="611"/>
      <c r="V144" s="611"/>
      <c r="W144" s="611"/>
      <c r="X144" s="611"/>
      <c r="Y144" s="611"/>
      <c r="Z144" s="615">
        <v>137</v>
      </c>
      <c r="AA144" s="614">
        <v>17.7</v>
      </c>
    </row>
    <row r="145" spans="10:27" ht="14.25">
      <c r="J145" s="611"/>
      <c r="K145" s="611"/>
      <c r="L145" s="611"/>
      <c r="M145" s="611"/>
      <c r="N145" s="611"/>
      <c r="O145" s="611"/>
      <c r="P145" s="611"/>
      <c r="Q145" s="611"/>
      <c r="R145" s="611"/>
      <c r="S145" s="611"/>
      <c r="T145" s="611"/>
      <c r="U145" s="611"/>
      <c r="V145" s="611"/>
      <c r="W145" s="611"/>
      <c r="X145" s="611"/>
      <c r="Y145" s="611"/>
      <c r="Z145" s="615">
        <v>138</v>
      </c>
      <c r="AA145" s="614">
        <v>17.8</v>
      </c>
    </row>
    <row r="146" spans="10:27" ht="14.25">
      <c r="J146" s="611"/>
      <c r="K146" s="611"/>
      <c r="L146" s="611"/>
      <c r="M146" s="611"/>
      <c r="N146" s="611"/>
      <c r="O146" s="611"/>
      <c r="P146" s="611"/>
      <c r="Q146" s="611"/>
      <c r="R146" s="611"/>
      <c r="S146" s="611"/>
      <c r="T146" s="611"/>
      <c r="U146" s="611"/>
      <c r="V146" s="611"/>
      <c r="W146" s="611"/>
      <c r="X146" s="611"/>
      <c r="Y146" s="611"/>
      <c r="Z146" s="615">
        <v>139</v>
      </c>
      <c r="AA146" s="614">
        <v>17.899999999999999</v>
      </c>
    </row>
    <row r="147" spans="10:27" thickBot="1">
      <c r="J147" s="611"/>
      <c r="K147" s="611"/>
      <c r="L147" s="611"/>
      <c r="M147" s="611"/>
      <c r="N147" s="611"/>
      <c r="O147" s="611"/>
      <c r="P147" s="611"/>
      <c r="Q147" s="611"/>
      <c r="R147" s="611"/>
      <c r="S147" s="611"/>
      <c r="T147" s="611"/>
      <c r="U147" s="611"/>
      <c r="V147" s="611"/>
      <c r="W147" s="611"/>
      <c r="X147" s="611"/>
      <c r="Y147" s="611"/>
      <c r="Z147" s="613">
        <v>140</v>
      </c>
      <c r="AA147" s="612">
        <v>18</v>
      </c>
    </row>
  </sheetData>
  <mergeCells count="6">
    <mergeCell ref="AL2:AM2"/>
    <mergeCell ref="A4:H4"/>
    <mergeCell ref="Z2:AA2"/>
    <mergeCell ref="AC2:AD2"/>
    <mergeCell ref="AF2:AG2"/>
    <mergeCell ref="AI2:AJ2"/>
  </mergeCells>
  <hyperlinks>
    <hyperlink ref="A1:B1" location="Index!L22" display="Back to Home"/>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1"/>
  <dimension ref="A1:C24"/>
  <sheetViews>
    <sheetView showGridLines="0" topLeftCell="A7" workbookViewId="0">
      <selection activeCell="A24" sqref="A24:B24"/>
    </sheetView>
  </sheetViews>
  <sheetFormatPr defaultRowHeight="15"/>
  <cols>
    <col min="1" max="16384" width="9.140625" style="1"/>
  </cols>
  <sheetData>
    <row r="1" spans="1:3" ht="28.5">
      <c r="A1" s="2"/>
    </row>
    <row r="2" spans="1:3" ht="28.5">
      <c r="A2" s="2"/>
    </row>
    <row r="12" spans="1:3" ht="28.5">
      <c r="C12" s="2"/>
    </row>
    <row r="24" spans="1:2" ht="15.75" thickBot="1">
      <c r="A24" s="1023" t="s">
        <v>219</v>
      </c>
      <c r="B24" s="1023"/>
    </row>
  </sheetData>
  <sheetProtection password="E8AD" sheet="1" objects="1" scenarios="1"/>
  <mergeCells count="1">
    <mergeCell ref="A24:B24"/>
  </mergeCells>
  <hyperlinks>
    <hyperlink ref="A24:B24" location="Index!L22" display="Back to Home"/>
  </hyperlink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dimension ref="A1:H26"/>
  <sheetViews>
    <sheetView workbookViewId="0">
      <selection sqref="A1:B1"/>
    </sheetView>
  </sheetViews>
  <sheetFormatPr defaultRowHeight="14.25"/>
  <cols>
    <col min="1" max="3" width="9.140625" style="1247"/>
    <col min="4" max="4" width="4.42578125" style="1247" bestFit="1" customWidth="1"/>
    <col min="5" max="5" width="25.140625" style="1247" bestFit="1" customWidth="1"/>
    <col min="6" max="6" width="14" style="1248" bestFit="1" customWidth="1"/>
    <col min="7" max="7" width="7.5703125" style="1247" bestFit="1" customWidth="1"/>
    <col min="8" max="8" width="15.5703125" style="1247" bestFit="1" customWidth="1"/>
    <col min="9" max="16384" width="9.140625" style="1247"/>
  </cols>
  <sheetData>
    <row r="1" spans="1:8" ht="15.75" thickBot="1">
      <c r="A1" s="1297" t="s">
        <v>219</v>
      </c>
      <c r="B1" s="1297"/>
    </row>
    <row r="4" spans="1:8">
      <c r="D4" s="1249" t="s">
        <v>114</v>
      </c>
      <c r="E4" s="1250" t="s">
        <v>10</v>
      </c>
      <c r="F4" s="1250" t="s">
        <v>36</v>
      </c>
      <c r="G4" s="1250" t="s">
        <v>100</v>
      </c>
      <c r="H4" s="1251" t="s">
        <v>485</v>
      </c>
    </row>
    <row r="5" spans="1:8" ht="12.75" customHeight="1">
      <c r="D5" s="1257">
        <v>1</v>
      </c>
      <c r="E5" s="1258" t="str">
        <f>+'Caps &amp; Points'!I2</f>
        <v>UPENDRA RAVAL [F]</v>
      </c>
      <c r="F5" s="1259" t="str">
        <f>+'Caps &amp; Points'!J2</f>
        <v>FUDEDA</v>
      </c>
      <c r="G5" s="1260">
        <f>+'Caps &amp; Points'!K2</f>
        <v>43.9</v>
      </c>
      <c r="H5" s="1261" t="s">
        <v>486</v>
      </c>
    </row>
    <row r="6" spans="1:8" ht="12.75" customHeight="1">
      <c r="D6" s="1252">
        <v>2</v>
      </c>
      <c r="E6" s="1253" t="str">
        <f>+'Caps &amp; Points'!I3</f>
        <v>BHARGAV RAVAL [M]</v>
      </c>
      <c r="F6" s="1254" t="str">
        <f>+'Caps &amp; Points'!J3</f>
        <v>MAHOR</v>
      </c>
      <c r="G6" s="1255">
        <f>+'Caps &amp; Points'!K3</f>
        <v>35.200000000000003</v>
      </c>
      <c r="H6" s="1256" t="s">
        <v>486</v>
      </c>
    </row>
    <row r="7" spans="1:8" ht="12.75" customHeight="1">
      <c r="D7" s="1267">
        <v>3</v>
      </c>
      <c r="E7" s="1268" t="str">
        <f>+'Caps &amp; Points'!I4</f>
        <v>KEYUR RAVAL [S]</v>
      </c>
      <c r="F7" s="1269" t="str">
        <f>+'Caps &amp; Points'!J4</f>
        <v>SATLASANA</v>
      </c>
      <c r="G7" s="1270">
        <f>+'Caps &amp; Points'!K4</f>
        <v>33</v>
      </c>
      <c r="H7" s="1271" t="s">
        <v>486</v>
      </c>
    </row>
    <row r="8" spans="1:8">
      <c r="D8" s="1277">
        <v>4</v>
      </c>
      <c r="E8" s="1278" t="str">
        <f>+'Caps &amp; Points'!I5</f>
        <v>KARAN JOSHI [B]</v>
      </c>
      <c r="F8" s="1279" t="str">
        <f>+'Caps &amp; Points'!J5</f>
        <v>BHALUSANA</v>
      </c>
      <c r="G8" s="1280">
        <f>+'Caps &amp; Points'!K5</f>
        <v>30</v>
      </c>
      <c r="H8" s="1281" t="s">
        <v>486</v>
      </c>
    </row>
    <row r="9" spans="1:8">
      <c r="D9" s="1257">
        <v>5</v>
      </c>
      <c r="E9" s="1258" t="str">
        <f>+'Caps &amp; Points'!I6</f>
        <v>MANISH RAVAL [F]</v>
      </c>
      <c r="F9" s="1259" t="str">
        <f>+'Caps &amp; Points'!J6</f>
        <v>FUDEDA</v>
      </c>
      <c r="G9" s="1260">
        <f>+'Caps &amp; Points'!K6</f>
        <v>28.6</v>
      </c>
      <c r="H9" s="1261" t="s">
        <v>486</v>
      </c>
    </row>
    <row r="10" spans="1:8">
      <c r="D10" s="1272">
        <v>6</v>
      </c>
      <c r="E10" s="1273" t="str">
        <f>+'Caps &amp; Points'!I7</f>
        <v>ARJUN RAVAL [H]</v>
      </c>
      <c r="F10" s="1274" t="str">
        <f>+'Caps &amp; Points'!J7</f>
        <v>BHRAMPURI</v>
      </c>
      <c r="G10" s="1275">
        <f>+'Caps &amp; Points'!K7</f>
        <v>27.1</v>
      </c>
      <c r="H10" s="1276" t="s">
        <v>487</v>
      </c>
    </row>
    <row r="11" spans="1:8">
      <c r="D11" s="1257">
        <v>7</v>
      </c>
      <c r="E11" s="1258" t="str">
        <f>+'Caps &amp; Points'!I8</f>
        <v>SANJAY RAVAL [F]</v>
      </c>
      <c r="F11" s="1259" t="str">
        <f>+'Caps &amp; Points'!J8</f>
        <v>FUDEDA</v>
      </c>
      <c r="G11" s="1260">
        <f>+'Caps &amp; Points'!K8</f>
        <v>26.6</v>
      </c>
      <c r="H11" s="1261" t="s">
        <v>486</v>
      </c>
    </row>
    <row r="12" spans="1:8">
      <c r="D12" s="1282">
        <v>8</v>
      </c>
      <c r="E12" s="1283" t="str">
        <f>+'Caps &amp; Points'!I9</f>
        <v>SAGAR RAVAL [D]</v>
      </c>
      <c r="F12" s="1284" t="str">
        <f>+'Caps &amp; Points'!J9</f>
        <v>DOBHADA</v>
      </c>
      <c r="G12" s="1285">
        <f>+'Caps &amp; Points'!K9</f>
        <v>23.9</v>
      </c>
      <c r="H12" s="1286" t="s">
        <v>486</v>
      </c>
    </row>
    <row r="13" spans="1:8">
      <c r="D13" s="1252">
        <v>9</v>
      </c>
      <c r="E13" s="1253" t="str">
        <f>+'Caps &amp; Points'!I10</f>
        <v>NIKHIL PANDYA [M]</v>
      </c>
      <c r="F13" s="1254" t="str">
        <f>+'Caps &amp; Points'!J10</f>
        <v>MAHOR</v>
      </c>
      <c r="G13" s="1255">
        <f>+'Caps &amp; Points'!K10</f>
        <v>23.5</v>
      </c>
      <c r="H13" s="1256" t="s">
        <v>486</v>
      </c>
    </row>
    <row r="14" spans="1:8">
      <c r="D14" s="1282">
        <v>10</v>
      </c>
      <c r="E14" s="1283" t="str">
        <f>+'Caps &amp; Points'!I11</f>
        <v>HIMALAYA PANDYA [D]</v>
      </c>
      <c r="F14" s="1284" t="str">
        <f>+'Caps &amp; Points'!J11</f>
        <v>DOBHADA</v>
      </c>
      <c r="G14" s="1285">
        <f>+'Caps &amp; Points'!K11</f>
        <v>21.1</v>
      </c>
      <c r="H14" s="1286" t="s">
        <v>486</v>
      </c>
    </row>
    <row r="15" spans="1:8">
      <c r="D15" s="1262">
        <v>11</v>
      </c>
      <c r="E15" s="1263" t="str">
        <f>+'Caps &amp; Points'!I12</f>
        <v>KULDEEP K RAVAL [R]</v>
      </c>
      <c r="F15" s="1264" t="str">
        <f>+'Caps &amp; Points'!J12</f>
        <v>RAMPUR</v>
      </c>
      <c r="G15" s="1265">
        <f>+'Caps &amp; Points'!K12</f>
        <v>20.8</v>
      </c>
      <c r="H15" s="1266" t="s">
        <v>488</v>
      </c>
    </row>
    <row r="16" spans="1:8">
      <c r="D16" s="1262">
        <v>12</v>
      </c>
      <c r="E16" s="1263" t="str">
        <f>+'Caps &amp; Points'!I13</f>
        <v>KANU RAVAL [R]</v>
      </c>
      <c r="F16" s="1264" t="str">
        <f>+'Caps &amp; Points'!J13</f>
        <v>RAMPUR</v>
      </c>
      <c r="G16" s="1265">
        <f>+'Caps &amp; Points'!K13</f>
        <v>20.5</v>
      </c>
      <c r="H16" s="1266" t="s">
        <v>488</v>
      </c>
    </row>
    <row r="17" spans="4:8">
      <c r="D17" s="1262">
        <v>13</v>
      </c>
      <c r="E17" s="1263" t="str">
        <f>+'Caps &amp; Points'!I14</f>
        <v>KETAN RAVAL [R]</v>
      </c>
      <c r="F17" s="1264" t="str">
        <f>+'Caps &amp; Points'!J14</f>
        <v>RAMPUR</v>
      </c>
      <c r="G17" s="1265">
        <f>+'Caps &amp; Points'!K14</f>
        <v>20</v>
      </c>
      <c r="H17" s="1266" t="s">
        <v>486</v>
      </c>
    </row>
    <row r="18" spans="4:8">
      <c r="D18" s="1257">
        <v>14</v>
      </c>
      <c r="E18" s="1258" t="str">
        <f>+'Caps &amp; Points'!I15</f>
        <v>VISHAL RAVAL [F]</v>
      </c>
      <c r="F18" s="1259" t="str">
        <f>+'Caps &amp; Points'!J15</f>
        <v>FUDEDA</v>
      </c>
      <c r="G18" s="1260">
        <f>+'Caps &amp; Points'!K15</f>
        <v>20</v>
      </c>
      <c r="H18" s="1261" t="s">
        <v>488</v>
      </c>
    </row>
    <row r="19" spans="4:8">
      <c r="D19" s="1267">
        <v>15</v>
      </c>
      <c r="E19" s="1268" t="str">
        <f>+'Caps &amp; Points'!I16</f>
        <v>VIKAS MEHTA [S]</v>
      </c>
      <c r="F19" s="1269" t="str">
        <f>+'Caps &amp; Points'!J16</f>
        <v>SATLASANA</v>
      </c>
      <c r="G19" s="1270">
        <f>+'Caps &amp; Points'!K16</f>
        <v>19.899999999999999</v>
      </c>
      <c r="H19" s="1271" t="s">
        <v>487</v>
      </c>
    </row>
    <row r="20" spans="4:8">
      <c r="D20" s="1287">
        <v>16</v>
      </c>
      <c r="E20" s="1288" t="str">
        <f>+'Caps &amp; Points'!I17</f>
        <v>VIMAL UPADHYAY [U]</v>
      </c>
      <c r="F20" s="1289" t="str">
        <f>+'Caps &amp; Points'!J17</f>
        <v>DHANAL</v>
      </c>
      <c r="G20" s="1290">
        <f>+'Caps &amp; Points'!K17</f>
        <v>19.799999999999997</v>
      </c>
      <c r="H20" s="1291" t="s">
        <v>486</v>
      </c>
    </row>
    <row r="21" spans="4:8">
      <c r="D21" s="1262">
        <v>17</v>
      </c>
      <c r="E21" s="1263" t="str">
        <f>+'Caps &amp; Points'!I18</f>
        <v>KALPESH RAVAL [R]</v>
      </c>
      <c r="F21" s="1264" t="str">
        <f>+'Caps &amp; Points'!J18</f>
        <v>RAMPUR</v>
      </c>
      <c r="G21" s="1265">
        <f>+'Caps &amp; Points'!K18</f>
        <v>19.600000000000001</v>
      </c>
      <c r="H21" s="1266" t="s">
        <v>487</v>
      </c>
    </row>
    <row r="22" spans="4:8">
      <c r="D22" s="1257">
        <v>18</v>
      </c>
      <c r="E22" s="1258" t="str">
        <f>+'Caps &amp; Points'!I19</f>
        <v>PARAS RAVAL [F]</v>
      </c>
      <c r="F22" s="1259" t="str">
        <f>+'Caps &amp; Points'!J19</f>
        <v>FUDEDA</v>
      </c>
      <c r="G22" s="1260">
        <f>+'Caps &amp; Points'!K19</f>
        <v>18.2</v>
      </c>
      <c r="H22" s="1261" t="s">
        <v>486</v>
      </c>
    </row>
    <row r="23" spans="4:8">
      <c r="D23" s="1287">
        <v>19</v>
      </c>
      <c r="E23" s="1288" t="str">
        <f>+'Caps &amp; Points'!I20</f>
        <v>MAHESH JOSHI [U]</v>
      </c>
      <c r="F23" s="1289" t="str">
        <f>+'Caps &amp; Points'!J20</f>
        <v>DHANAL</v>
      </c>
      <c r="G23" s="1290">
        <f>+'Caps &amp; Points'!K20</f>
        <v>17</v>
      </c>
      <c r="H23" s="1291" t="s">
        <v>488</v>
      </c>
    </row>
    <row r="24" spans="4:8">
      <c r="D24" s="1287">
        <v>20</v>
      </c>
      <c r="E24" s="1288" t="str">
        <f>+'Caps &amp; Points'!I21</f>
        <v>HITESH RAVAL [U]</v>
      </c>
      <c r="F24" s="1289" t="str">
        <f>+'Caps &amp; Points'!J21</f>
        <v>DHANAL</v>
      </c>
      <c r="G24" s="1290">
        <f>+'Caps &amp; Points'!K21</f>
        <v>16.8</v>
      </c>
      <c r="H24" s="1291" t="s">
        <v>486</v>
      </c>
    </row>
    <row r="25" spans="4:8">
      <c r="D25" s="1252">
        <v>21</v>
      </c>
      <c r="E25" s="1253" t="str">
        <f>+'Caps &amp; Points'!I22</f>
        <v>VIRENDRA RAVAL [M]</v>
      </c>
      <c r="F25" s="1254" t="str">
        <f>+'Caps &amp; Points'!J22</f>
        <v>MAHOR</v>
      </c>
      <c r="G25" s="1255">
        <f>+'Caps &amp; Points'!K22</f>
        <v>16</v>
      </c>
      <c r="H25" s="1256" t="s">
        <v>488</v>
      </c>
    </row>
    <row r="26" spans="4:8">
      <c r="D26" s="1292">
        <v>22</v>
      </c>
      <c r="E26" s="1293" t="str">
        <f>+'Caps &amp; Points'!I23</f>
        <v>PRASHANT MEHTA [S]</v>
      </c>
      <c r="F26" s="1294" t="str">
        <f>+'Caps &amp; Points'!J23</f>
        <v>SATLASANA</v>
      </c>
      <c r="G26" s="1295">
        <f>+'Caps &amp; Points'!K23</f>
        <v>15.7</v>
      </c>
      <c r="H26" s="1296" t="s">
        <v>486</v>
      </c>
    </row>
  </sheetData>
  <sheetProtection password="E8AD" sheet="1" objects="1" scenarios="1"/>
  <mergeCells count="1">
    <mergeCell ref="A1:B1"/>
  </mergeCells>
  <hyperlinks>
    <hyperlink ref="A1:B1" location="Index!L22" display="Back to Home"/>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sheetPr codeName="Sheet3"/>
  <dimension ref="A1:N36"/>
  <sheetViews>
    <sheetView showGridLines="0" workbookViewId="0">
      <pane ySplit="1" topLeftCell="A2" activePane="bottomLeft" state="frozen"/>
      <selection pane="bottomLeft" activeCell="N39" sqref="N39"/>
    </sheetView>
  </sheetViews>
  <sheetFormatPr defaultRowHeight="14.25"/>
  <cols>
    <col min="1" max="1" width="13.7109375" style="40" bestFit="1" customWidth="1"/>
    <col min="2" max="2" width="12.85546875" style="140" bestFit="1" customWidth="1"/>
    <col min="3" max="3" width="14" style="19" bestFit="1" customWidth="1"/>
    <col min="4" max="4" width="6.28515625" style="19" bestFit="1" customWidth="1"/>
    <col min="5" max="5" width="4.5703125" style="19" bestFit="1" customWidth="1"/>
    <col min="6" max="6" width="7" style="19" bestFit="1" customWidth="1"/>
    <col min="7" max="7" width="14" style="19" bestFit="1" customWidth="1"/>
    <col min="8" max="8" width="6.28515625" style="19" bestFit="1" customWidth="1"/>
    <col min="9" max="9" width="4.5703125" style="19" bestFit="1" customWidth="1"/>
    <col min="10" max="10" width="7" style="19" bestFit="1" customWidth="1"/>
    <col min="11" max="11" width="14" style="19" bestFit="1" customWidth="1"/>
    <col min="12" max="12" width="8.85546875" style="19" bestFit="1" customWidth="1"/>
    <col min="13" max="13" width="10.85546875" style="19" bestFit="1" customWidth="1"/>
    <col min="14" max="14" width="36.7109375" style="19" bestFit="1" customWidth="1"/>
    <col min="15" max="16384" width="9.140625" style="19"/>
  </cols>
  <sheetData>
    <row r="1" spans="1:14" ht="15.75" thickBot="1">
      <c r="A1" s="1029" t="s">
        <v>219</v>
      </c>
      <c r="B1" s="1029"/>
    </row>
    <row r="2" spans="1:14">
      <c r="A2" s="1026" t="s">
        <v>34</v>
      </c>
      <c r="B2" s="1027"/>
      <c r="C2" s="1027"/>
      <c r="D2" s="1027"/>
      <c r="E2" s="1027"/>
      <c r="F2" s="1027"/>
      <c r="G2" s="1027"/>
      <c r="H2" s="1027"/>
      <c r="I2" s="1027"/>
      <c r="J2" s="1027"/>
      <c r="K2" s="1027"/>
      <c r="L2" s="1027"/>
      <c r="M2" s="1027"/>
      <c r="N2" s="1024" t="s">
        <v>65</v>
      </c>
    </row>
    <row r="3" spans="1:14">
      <c r="A3" s="152" t="s">
        <v>35</v>
      </c>
      <c r="B3" s="991" t="s">
        <v>105</v>
      </c>
      <c r="C3" s="991" t="s">
        <v>36</v>
      </c>
      <c r="D3" s="991" t="s">
        <v>68</v>
      </c>
      <c r="E3" s="991" t="s">
        <v>137</v>
      </c>
      <c r="F3" s="991" t="s">
        <v>70</v>
      </c>
      <c r="G3" s="991" t="s">
        <v>36</v>
      </c>
      <c r="H3" s="991" t="s">
        <v>68</v>
      </c>
      <c r="I3" s="991" t="s">
        <v>137</v>
      </c>
      <c r="J3" s="991" t="s">
        <v>70</v>
      </c>
      <c r="K3" s="1028" t="s">
        <v>37</v>
      </c>
      <c r="L3" s="1028"/>
      <c r="M3" s="1028"/>
      <c r="N3" s="1025"/>
    </row>
    <row r="4" spans="1:14">
      <c r="A4" s="141" t="s">
        <v>40</v>
      </c>
      <c r="B4" s="142" t="s">
        <v>106</v>
      </c>
      <c r="C4" s="151" t="s">
        <v>39</v>
      </c>
      <c r="D4" s="151">
        <f>+'GrOuPs &amp; Standing'!X73</f>
        <v>117</v>
      </c>
      <c r="E4" s="151">
        <f>+'GrOuPs &amp; Standing'!Y73</f>
        <v>9</v>
      </c>
      <c r="F4" s="151">
        <f>+'GrOuPs &amp; Standing'!Z73</f>
        <v>20</v>
      </c>
      <c r="G4" s="153" t="s">
        <v>41</v>
      </c>
      <c r="H4" s="153">
        <f>+'GrOuPs &amp; Standing'!X64</f>
        <v>118</v>
      </c>
      <c r="I4" s="153">
        <f>+'GrOuPs &amp; Standing'!Y64</f>
        <v>4</v>
      </c>
      <c r="J4" s="153">
        <f>+'GrOuPs &amp; Standing'!Z64</f>
        <v>17.100000000000001</v>
      </c>
      <c r="K4" s="153" t="str">
        <f>IF(D4=H4,"",IF(D4&gt;H4,C4,G4))</f>
        <v>BHALUSANA</v>
      </c>
      <c r="L4" s="153" t="s">
        <v>146</v>
      </c>
      <c r="M4" s="153" t="s">
        <v>204</v>
      </c>
      <c r="N4" s="1011" t="str">
        <f>+'GrOuPs &amp; Standing'!T26</f>
        <v>KARAN JOSHI [60R,1RO]</v>
      </c>
    </row>
    <row r="5" spans="1:14">
      <c r="A5" s="141" t="s">
        <v>40</v>
      </c>
      <c r="B5" s="142" t="s">
        <v>107</v>
      </c>
      <c r="C5" s="143" t="s">
        <v>43</v>
      </c>
      <c r="D5" s="143">
        <f>+'GrOuPs &amp; Standing'!X100</f>
        <v>125</v>
      </c>
      <c r="E5" s="143">
        <f>+'GrOuPs &amp; Standing'!Y100</f>
        <v>10</v>
      </c>
      <c r="F5" s="143">
        <f>+'GrOuPs &amp; Standing'!Z100</f>
        <v>18.2</v>
      </c>
      <c r="G5" s="144" t="s">
        <v>44</v>
      </c>
      <c r="H5" s="144">
        <f>+'GrOuPs &amp; Standing'!X82</f>
        <v>114</v>
      </c>
      <c r="I5" s="144">
        <f>+'GrOuPs &amp; Standing'!Y82</f>
        <v>10</v>
      </c>
      <c r="J5" s="144">
        <f>+'GrOuPs &amp; Standing'!Z82</f>
        <v>19.399999999999999</v>
      </c>
      <c r="K5" s="143" t="str">
        <f>IF(D5=H5,"",IF(D5&gt;H5,C5,G5))</f>
        <v>SATLASANA</v>
      </c>
      <c r="L5" s="143" t="s">
        <v>146</v>
      </c>
      <c r="M5" s="143" t="s">
        <v>257</v>
      </c>
      <c r="N5" s="1012" t="str">
        <f>+'GrOuPs &amp; Standing'!T27</f>
        <v>CHIRAG RAVAL [8R,4W]</v>
      </c>
    </row>
    <row r="6" spans="1:14">
      <c r="A6" s="141" t="s">
        <v>47</v>
      </c>
      <c r="B6" s="142" t="s">
        <v>106</v>
      </c>
      <c r="C6" s="146" t="str">
        <f>+'GrOuPs &amp; Standing'!P6</f>
        <v>RAMPUR</v>
      </c>
      <c r="D6" s="146">
        <f>+'GrOuPs &amp; Standing'!X54</f>
        <v>112</v>
      </c>
      <c r="E6" s="146">
        <f>+'GrOuPs &amp; Standing'!Y54</f>
        <v>8</v>
      </c>
      <c r="F6" s="146">
        <f>+'GrOuPs &amp; Standing'!Z54</f>
        <v>20</v>
      </c>
      <c r="G6" s="145" t="s">
        <v>38</v>
      </c>
      <c r="H6" s="145">
        <f>+'GrOuPs &amp; Standing'!X4</f>
        <v>104</v>
      </c>
      <c r="I6" s="145">
        <f>+'GrOuPs &amp; Standing'!Y4</f>
        <v>10</v>
      </c>
      <c r="J6" s="145">
        <f>+'GrOuPs &amp; Standing'!Z4</f>
        <v>19.3</v>
      </c>
      <c r="K6" s="146" t="str">
        <f>IF(D6=H6,"",IF(D6&gt;H6,C6,G6))</f>
        <v>RAMPUR</v>
      </c>
      <c r="L6" s="146" t="s">
        <v>146</v>
      </c>
      <c r="M6" s="146" t="s">
        <v>258</v>
      </c>
      <c r="N6" s="1013" t="str">
        <f>+'GrOuPs &amp; Standing'!T6</f>
        <v>ARJUN RAVAL [44R,2W]</v>
      </c>
    </row>
    <row r="7" spans="1:14">
      <c r="A7" s="141" t="s">
        <v>47</v>
      </c>
      <c r="B7" s="142" t="s">
        <v>107</v>
      </c>
      <c r="C7" s="147" t="s">
        <v>49</v>
      </c>
      <c r="D7" s="147">
        <f>+'GrOuPs &amp; Standing'!X34</f>
        <v>144</v>
      </c>
      <c r="E7" s="147">
        <f>+'GrOuPs &amp; Standing'!Y34</f>
        <v>6</v>
      </c>
      <c r="F7" s="147">
        <f>+'GrOuPs &amp; Standing'!Z34</f>
        <v>20</v>
      </c>
      <c r="G7" s="148" t="str">
        <f>+'GrOuPs &amp; Standing'!P7</f>
        <v>NAVI HADOL</v>
      </c>
      <c r="H7" s="148">
        <f>+'GrOuPs &amp; Standing'!X44</f>
        <v>63</v>
      </c>
      <c r="I7" s="148">
        <f>+'GrOuPs &amp; Standing'!Y44</f>
        <v>10</v>
      </c>
      <c r="J7" s="148">
        <f>+'GrOuPs &amp; Standing'!Z44</f>
        <v>14.2</v>
      </c>
      <c r="K7" s="147" t="str">
        <f t="shared" ref="K7:K28" si="0">IF(D7=H7,"",IF(D7&gt;H7,C7,G7))</f>
        <v>KHODAMLI</v>
      </c>
      <c r="L7" s="147" t="s">
        <v>146</v>
      </c>
      <c r="M7" s="147" t="s">
        <v>426</v>
      </c>
      <c r="N7" s="1014" t="str">
        <f>+'GrOuPs &amp; Standing'!T7</f>
        <v>PARTH RAVAL [50R,2C]</v>
      </c>
    </row>
    <row r="8" spans="1:14">
      <c r="A8" s="141" t="s">
        <v>51</v>
      </c>
      <c r="B8" s="142" t="s">
        <v>106</v>
      </c>
      <c r="C8" s="143" t="s">
        <v>43</v>
      </c>
      <c r="D8" s="143">
        <f>+'GrOuPs &amp; Standing'!X101</f>
        <v>134</v>
      </c>
      <c r="E8" s="143">
        <f>+'GrOuPs &amp; Standing'!Y101</f>
        <v>9</v>
      </c>
      <c r="F8" s="143">
        <f>+'GrOuPs &amp; Standing'!Z101</f>
        <v>20</v>
      </c>
      <c r="G8" s="690" t="str">
        <f>+'GrOuPs &amp; Standing'!P28</f>
        <v>MAHOR</v>
      </c>
      <c r="H8" s="690">
        <f>+'GrOuPs &amp; Standing'!X91</f>
        <v>135</v>
      </c>
      <c r="I8" s="690">
        <f>+'GrOuPs &amp; Standing'!Y91</f>
        <v>3</v>
      </c>
      <c r="J8" s="690">
        <f>+'GrOuPs &amp; Standing'!Z91</f>
        <v>17.399999999999999</v>
      </c>
      <c r="K8" s="690" t="str">
        <f t="shared" si="0"/>
        <v>MAHOR</v>
      </c>
      <c r="L8" s="690" t="s">
        <v>146</v>
      </c>
      <c r="M8" s="690" t="s">
        <v>259</v>
      </c>
      <c r="N8" s="1015" t="str">
        <f>+'GrOuPs &amp; Standing'!T28</f>
        <v>BHARGAV RAVAL [49R,1W,1C,1ST]</v>
      </c>
    </row>
    <row r="9" spans="1:14">
      <c r="A9" s="141" t="s">
        <v>51</v>
      </c>
      <c r="B9" s="142" t="s">
        <v>107</v>
      </c>
      <c r="C9" s="150" t="str">
        <f>+'GrOuPs &amp; Standing'!P8</f>
        <v>DHANAL</v>
      </c>
      <c r="D9" s="150">
        <f>+'GrOuPs &amp; Standing'!X14</f>
        <v>113</v>
      </c>
      <c r="E9" s="150">
        <f>+'GrOuPs &amp; Standing'!Y14</f>
        <v>8</v>
      </c>
      <c r="F9" s="150">
        <f>+'GrOuPs &amp; Standing'!Z14</f>
        <v>20</v>
      </c>
      <c r="G9" s="149" t="s">
        <v>45</v>
      </c>
      <c r="H9" s="149">
        <f>+'GrOuPs &amp; Standing'!X24</f>
        <v>114</v>
      </c>
      <c r="I9" s="149">
        <f>+'GrOuPs &amp; Standing'!Y24</f>
        <v>3</v>
      </c>
      <c r="J9" s="149">
        <f>+'GrOuPs &amp; Standing'!Z24</f>
        <v>12.2</v>
      </c>
      <c r="K9" s="149" t="str">
        <f t="shared" si="0"/>
        <v>FUDEDA</v>
      </c>
      <c r="L9" s="149" t="s">
        <v>146</v>
      </c>
      <c r="M9" s="149" t="s">
        <v>259</v>
      </c>
      <c r="N9" s="992" t="str">
        <f>+'GrOuPs &amp; Standing'!T8</f>
        <v>UPENDRA RAVAL [65R,2W,1RO]</v>
      </c>
    </row>
    <row r="10" spans="1:14">
      <c r="A10" s="141" t="s">
        <v>52</v>
      </c>
      <c r="B10" s="142" t="s">
        <v>106</v>
      </c>
      <c r="C10" s="148" t="str">
        <f>+'GrOuPs &amp; Standing'!P9</f>
        <v>NAVI HADOL</v>
      </c>
      <c r="D10" s="148">
        <f>+'GrOuPs &amp; Standing'!X45</f>
        <v>45</v>
      </c>
      <c r="E10" s="148">
        <f>+'GrOuPs &amp; Standing'!Y45</f>
        <v>10</v>
      </c>
      <c r="F10" s="148">
        <f>+'GrOuPs &amp; Standing'!Z45</f>
        <v>17.100000000000001</v>
      </c>
      <c r="G10" s="145" t="s">
        <v>38</v>
      </c>
      <c r="H10" s="145">
        <f>+'GrOuPs &amp; Standing'!X5</f>
        <v>46</v>
      </c>
      <c r="I10" s="145">
        <f>+'GrOuPs &amp; Standing'!Y5</f>
        <v>1</v>
      </c>
      <c r="J10" s="145">
        <f>+'GrOuPs &amp; Standing'!Z5</f>
        <v>5</v>
      </c>
      <c r="K10" s="145" t="str">
        <f t="shared" si="0"/>
        <v>BHRAMPURI</v>
      </c>
      <c r="L10" s="145" t="s">
        <v>146</v>
      </c>
      <c r="M10" s="145" t="s">
        <v>375</v>
      </c>
      <c r="N10" s="1013" t="str">
        <f>+'GrOuPs &amp; Standing'!T9</f>
        <v>ARJUN RAVAL [18R,4W,1C]</v>
      </c>
    </row>
    <row r="11" spans="1:14">
      <c r="A11" s="141" t="s">
        <v>52</v>
      </c>
      <c r="B11" s="142" t="s">
        <v>107</v>
      </c>
      <c r="C11" s="144" t="str">
        <f>+'GrOuPs &amp; Standing'!P29</f>
        <v>DOBHADA</v>
      </c>
      <c r="D11" s="144">
        <f>+'GrOuPs &amp; Standing'!X83</f>
        <v>145</v>
      </c>
      <c r="E11" s="144">
        <f>+'GrOuPs &amp; Standing'!Y83</f>
        <v>6</v>
      </c>
      <c r="F11" s="144">
        <f>+'GrOuPs &amp; Standing'!Z83</f>
        <v>20</v>
      </c>
      <c r="G11" s="151" t="s">
        <v>39</v>
      </c>
      <c r="H11" s="151">
        <f>+'GrOuPs &amp; Standing'!X74</f>
        <v>135</v>
      </c>
      <c r="I11" s="151">
        <f>+'GrOuPs &amp; Standing'!Y74</f>
        <v>9</v>
      </c>
      <c r="J11" s="151">
        <f>+'GrOuPs &amp; Standing'!Z74</f>
        <v>20</v>
      </c>
      <c r="K11" s="144" t="str">
        <f t="shared" si="0"/>
        <v>DOBHADA</v>
      </c>
      <c r="L11" s="144" t="s">
        <v>146</v>
      </c>
      <c r="M11" s="144" t="s">
        <v>376</v>
      </c>
      <c r="N11" s="993" t="str">
        <f>+'GrOuPs &amp; Standing'!T29</f>
        <v>HIMALAYA PANDYA [52R,2W,1C]</v>
      </c>
    </row>
    <row r="12" spans="1:14">
      <c r="A12" s="141" t="s">
        <v>53</v>
      </c>
      <c r="B12" s="142" t="s">
        <v>106</v>
      </c>
      <c r="C12" s="148" t="str">
        <f>+'GrOuPs &amp; Standing'!P10</f>
        <v>NAVI HADOL</v>
      </c>
      <c r="D12" s="148">
        <f>+'GrOuPs &amp; Standing'!X46</f>
        <v>65</v>
      </c>
      <c r="E12" s="148">
        <f>+'GrOuPs &amp; Standing'!Y46</f>
        <v>9</v>
      </c>
      <c r="F12" s="148">
        <f>+'GrOuPs &amp; Standing'!Z46</f>
        <v>20</v>
      </c>
      <c r="G12" s="149" t="s">
        <v>45</v>
      </c>
      <c r="H12" s="149">
        <f>+'GrOuPs &amp; Standing'!X25</f>
        <v>66</v>
      </c>
      <c r="I12" s="149">
        <f>+'GrOuPs &amp; Standing'!Y25</f>
        <v>2</v>
      </c>
      <c r="J12" s="149">
        <f>+'GrOuPs &amp; Standing'!Z25</f>
        <v>6.2</v>
      </c>
      <c r="K12" s="149" t="str">
        <f t="shared" si="0"/>
        <v>FUDEDA</v>
      </c>
      <c r="L12" s="149" t="s">
        <v>146</v>
      </c>
      <c r="M12" s="149" t="s">
        <v>260</v>
      </c>
      <c r="N12" s="992" t="str">
        <f>+'GrOuPs &amp; Standing'!T10</f>
        <v>SANJAY RAVAL [24R,3W]</v>
      </c>
    </row>
    <row r="13" spans="1:14">
      <c r="A13" s="141" t="s">
        <v>53</v>
      </c>
      <c r="B13" s="142" t="s">
        <v>107</v>
      </c>
      <c r="C13" s="147" t="s">
        <v>49</v>
      </c>
      <c r="D13" s="147">
        <f>+'GrOuPs &amp; Standing'!X35</f>
        <v>115</v>
      </c>
      <c r="E13" s="147">
        <f>+'GrOuPs &amp; Standing'!Y35</f>
        <v>9</v>
      </c>
      <c r="F13" s="147">
        <f>+'GrOuPs &amp; Standing'!Z35</f>
        <v>20</v>
      </c>
      <c r="G13" s="150" t="s">
        <v>42</v>
      </c>
      <c r="H13" s="150">
        <f>+'GrOuPs &amp; Standing'!X15</f>
        <v>116</v>
      </c>
      <c r="I13" s="150">
        <f>+'GrOuPs &amp; Standing'!Y15</f>
        <v>5</v>
      </c>
      <c r="J13" s="150">
        <f>+'GrOuPs &amp; Standing'!Z15</f>
        <v>17.399999999999999</v>
      </c>
      <c r="K13" s="150" t="str">
        <f t="shared" si="0"/>
        <v>DHANAL</v>
      </c>
      <c r="L13" s="150" t="s">
        <v>146</v>
      </c>
      <c r="M13" s="150" t="s">
        <v>390</v>
      </c>
      <c r="N13" s="1016" t="str">
        <f>+'GrOuPs &amp; Standing'!T11</f>
        <v>VIMAL UPADHYAY [51R,2W1RO]</v>
      </c>
    </row>
    <row r="14" spans="1:14">
      <c r="A14" s="141" t="s">
        <v>54</v>
      </c>
      <c r="B14" s="142" t="s">
        <v>106</v>
      </c>
      <c r="C14" s="144" t="s">
        <v>44</v>
      </c>
      <c r="D14" s="144">
        <f>+'GrOuPs &amp; Standing'!X84</f>
        <v>121</v>
      </c>
      <c r="E14" s="144">
        <f>+'GrOuPs &amp; Standing'!Y84</f>
        <v>7</v>
      </c>
      <c r="F14" s="144">
        <f>+'GrOuPs &amp; Standing'!Z84</f>
        <v>20</v>
      </c>
      <c r="G14" s="690" t="s">
        <v>46</v>
      </c>
      <c r="H14" s="690">
        <f>+'GrOuPs &amp; Standing'!X92</f>
        <v>119</v>
      </c>
      <c r="I14" s="690">
        <f>+'GrOuPs &amp; Standing'!Y92</f>
        <v>10</v>
      </c>
      <c r="J14" s="690">
        <f>+'GrOuPs &amp; Standing'!Z92</f>
        <v>19.5</v>
      </c>
      <c r="K14" s="144" t="str">
        <f t="shared" si="0"/>
        <v>DOBHADA</v>
      </c>
      <c r="L14" s="144" t="s">
        <v>146</v>
      </c>
      <c r="M14" s="144" t="s">
        <v>400</v>
      </c>
      <c r="N14" s="993" t="str">
        <f>+'GrOuPs &amp; Standing'!T30</f>
        <v>SAGAR RAVAL [48R,2W,1C,1RO]</v>
      </c>
    </row>
    <row r="15" spans="1:14">
      <c r="A15" s="141" t="s">
        <v>54</v>
      </c>
      <c r="B15" s="142" t="s">
        <v>107</v>
      </c>
      <c r="C15" s="146" t="s">
        <v>48</v>
      </c>
      <c r="D15" s="146">
        <f>+'GrOuPs &amp; Standing'!X55</f>
        <v>129</v>
      </c>
      <c r="E15" s="146">
        <f>+'GrOuPs &amp; Standing'!Y55</f>
        <v>8</v>
      </c>
      <c r="F15" s="146">
        <f>+'GrOuPs &amp; Standing'!Z55</f>
        <v>20</v>
      </c>
      <c r="G15" s="147" t="s">
        <v>49</v>
      </c>
      <c r="H15" s="147">
        <f>+'GrOuPs &amp; Standing'!X36</f>
        <v>98</v>
      </c>
      <c r="I15" s="147">
        <f>+'GrOuPs &amp; Standing'!Y36</f>
        <v>9</v>
      </c>
      <c r="J15" s="147">
        <f>+'GrOuPs &amp; Standing'!Z36</f>
        <v>20</v>
      </c>
      <c r="K15" s="146" t="str">
        <f t="shared" si="0"/>
        <v>RAMPUR</v>
      </c>
      <c r="L15" s="146" t="s">
        <v>146</v>
      </c>
      <c r="M15" s="146" t="s">
        <v>403</v>
      </c>
      <c r="N15" s="1017" t="str">
        <f>+'GrOuPs &amp; Standing'!T12</f>
        <v>KALPESH RAVAL [46R,1C,1ST]</v>
      </c>
    </row>
    <row r="16" spans="1:14">
      <c r="A16" s="141" t="s">
        <v>55</v>
      </c>
      <c r="B16" s="142" t="s">
        <v>106</v>
      </c>
      <c r="C16" s="148" t="s">
        <v>50</v>
      </c>
      <c r="D16" s="148">
        <f>+'GrOuPs &amp; Standing'!X47</f>
        <v>71</v>
      </c>
      <c r="E16" s="148">
        <f>+'GrOuPs &amp; Standing'!Y47</f>
        <v>10</v>
      </c>
      <c r="F16" s="148">
        <f>+'GrOuPs &amp; Standing'!Z47</f>
        <v>18.399999999999999</v>
      </c>
      <c r="G16" s="150" t="s">
        <v>42</v>
      </c>
      <c r="H16" s="150">
        <f>+'GrOuPs &amp; Standing'!X16</f>
        <v>72</v>
      </c>
      <c r="I16" s="150">
        <f>+'GrOuPs &amp; Standing'!Y16</f>
        <v>3</v>
      </c>
      <c r="J16" s="150">
        <f>+'GrOuPs &amp; Standing'!Z16</f>
        <v>7.1</v>
      </c>
      <c r="K16" s="150" t="str">
        <f t="shared" si="0"/>
        <v>DHANAL</v>
      </c>
      <c r="L16" s="150" t="s">
        <v>146</v>
      </c>
      <c r="M16" s="150" t="s">
        <v>259</v>
      </c>
      <c r="N16" s="1016" t="str">
        <f>+'GrOuPs &amp; Standing'!T13</f>
        <v>MAHESH JOSHI [5W]</v>
      </c>
    </row>
    <row r="17" spans="1:14">
      <c r="A17" s="141" t="s">
        <v>55</v>
      </c>
      <c r="B17" s="142" t="s">
        <v>107</v>
      </c>
      <c r="C17" s="143" t="s">
        <v>43</v>
      </c>
      <c r="D17" s="143">
        <f>+'GrOuPs &amp; Standing'!X102</f>
        <v>152</v>
      </c>
      <c r="E17" s="143">
        <f>+'GrOuPs &amp; Standing'!Y102</f>
        <v>9</v>
      </c>
      <c r="F17" s="143">
        <f>+'GrOuPs &amp; Standing'!Z102</f>
        <v>20</v>
      </c>
      <c r="G17" s="151" t="s">
        <v>39</v>
      </c>
      <c r="H17" s="151">
        <f>+'GrOuPs &amp; Standing'!X75</f>
        <v>118</v>
      </c>
      <c r="I17" s="151">
        <f>+'GrOuPs &amp; Standing'!Y75</f>
        <v>7</v>
      </c>
      <c r="J17" s="151">
        <f>+'GrOuPs &amp; Standing'!Z75</f>
        <v>20</v>
      </c>
      <c r="K17" s="143" t="str">
        <f t="shared" si="0"/>
        <v>SATLASANA</v>
      </c>
      <c r="L17" s="143" t="s">
        <v>146</v>
      </c>
      <c r="M17" s="143" t="s">
        <v>409</v>
      </c>
      <c r="N17" s="1012" t="str">
        <f>+'GrOuPs &amp; Standing'!T31</f>
        <v>KEYUR RAVAL [5R,4W]</v>
      </c>
    </row>
    <row r="18" spans="1:14">
      <c r="A18" s="152" t="s">
        <v>56</v>
      </c>
      <c r="B18" s="142" t="s">
        <v>106</v>
      </c>
      <c r="C18" s="149" t="s">
        <v>45</v>
      </c>
      <c r="D18" s="149">
        <f>+'GrOuPs &amp; Standing'!X26</f>
        <v>162</v>
      </c>
      <c r="E18" s="149">
        <f>+'GrOuPs &amp; Standing'!Y26</f>
        <v>7</v>
      </c>
      <c r="F18" s="149">
        <f>+'GrOuPs &amp; Standing'!Z26</f>
        <v>20</v>
      </c>
      <c r="G18" s="146" t="s">
        <v>48</v>
      </c>
      <c r="H18" s="146">
        <f>+'GrOuPs &amp; Standing'!X56</f>
        <v>72</v>
      </c>
      <c r="I18" s="146">
        <f>+'GrOuPs &amp; Standing'!Y56</f>
        <v>10</v>
      </c>
      <c r="J18" s="146">
        <f>+'GrOuPs &amp; Standing'!Z56</f>
        <v>13.4</v>
      </c>
      <c r="K18" s="149" t="str">
        <f t="shared" si="0"/>
        <v>FUDEDA</v>
      </c>
      <c r="L18" s="149" t="s">
        <v>146</v>
      </c>
      <c r="M18" s="149" t="s">
        <v>415</v>
      </c>
      <c r="N18" s="992" t="str">
        <f>+'GrOuPs &amp; Standing'!T14</f>
        <v>UPENDRA RAVAL [14R,6W]</v>
      </c>
    </row>
    <row r="19" spans="1:14">
      <c r="A19" s="152" t="s">
        <v>56</v>
      </c>
      <c r="B19" s="142" t="s">
        <v>107</v>
      </c>
      <c r="C19" s="150" t="s">
        <v>42</v>
      </c>
      <c r="D19" s="150">
        <f>+'GrOuPs &amp; Standing'!X17</f>
        <v>119</v>
      </c>
      <c r="E19" s="150">
        <f>+'GrOuPs &amp; Standing'!Y17</f>
        <v>5</v>
      </c>
      <c r="F19" s="150">
        <f>+'GrOuPs &amp; Standing'!Z17</f>
        <v>17.399999999999999</v>
      </c>
      <c r="G19" s="145" t="s">
        <v>38</v>
      </c>
      <c r="H19" s="145">
        <f>+'GrOuPs &amp; Standing'!X6</f>
        <v>116</v>
      </c>
      <c r="I19" s="145">
        <f>+'GrOuPs &amp; Standing'!Y6</f>
        <v>9</v>
      </c>
      <c r="J19" s="145">
        <f>+'GrOuPs &amp; Standing'!Z6</f>
        <v>20</v>
      </c>
      <c r="K19" s="150" t="str">
        <f t="shared" si="0"/>
        <v>DHANAL</v>
      </c>
      <c r="L19" s="150" t="s">
        <v>146</v>
      </c>
      <c r="M19" s="150" t="s">
        <v>431</v>
      </c>
      <c r="N19" s="1016" t="str">
        <f>+'GrOuPs &amp; Standing'!T15</f>
        <v>DILIP UPADHYAY [29R,3W]</v>
      </c>
    </row>
    <row r="20" spans="1:14">
      <c r="A20" s="152" t="s">
        <v>57</v>
      </c>
      <c r="B20" s="142" t="s">
        <v>106</v>
      </c>
      <c r="C20" s="690" t="s">
        <v>46</v>
      </c>
      <c r="D20" s="690">
        <f>+'GrOuPs &amp; Standing'!X93</f>
        <v>162</v>
      </c>
      <c r="E20" s="690">
        <f>+'GrOuPs &amp; Standing'!Y93</f>
        <v>3</v>
      </c>
      <c r="F20" s="690">
        <f>+'GrOuPs &amp; Standing'!Z93</f>
        <v>20</v>
      </c>
      <c r="G20" s="153" t="s">
        <v>41</v>
      </c>
      <c r="H20" s="153">
        <f>+'GrOuPs &amp; Standing'!X65</f>
        <v>129</v>
      </c>
      <c r="I20" s="153">
        <f>+'GrOuPs &amp; Standing'!Y65</f>
        <v>3</v>
      </c>
      <c r="J20" s="153">
        <f>+'GrOuPs &amp; Standing'!Z65</f>
        <v>20</v>
      </c>
      <c r="K20" s="690" t="str">
        <f t="shared" si="0"/>
        <v>MAHOR</v>
      </c>
      <c r="L20" s="690" t="s">
        <v>146</v>
      </c>
      <c r="M20" s="690" t="s">
        <v>422</v>
      </c>
      <c r="N20" s="1015" t="str">
        <f>+'GrOuPs &amp; Standing'!T32</f>
        <v>BHARGAV RAVAL [55R]</v>
      </c>
    </row>
    <row r="21" spans="1:14">
      <c r="A21" s="152" t="s">
        <v>57</v>
      </c>
      <c r="B21" s="142" t="s">
        <v>107</v>
      </c>
      <c r="C21" s="147" t="s">
        <v>49</v>
      </c>
      <c r="D21" s="147">
        <f>+'GrOuPs &amp; Standing'!X37</f>
        <v>105</v>
      </c>
      <c r="E21" s="147">
        <f>+'GrOuPs &amp; Standing'!Y37</f>
        <v>8</v>
      </c>
      <c r="F21" s="147">
        <f>+'GrOuPs &amp; Standing'!Z37</f>
        <v>20</v>
      </c>
      <c r="G21" s="145" t="s">
        <v>38</v>
      </c>
      <c r="H21" s="145">
        <f>+'GrOuPs &amp; Standing'!X7</f>
        <v>108</v>
      </c>
      <c r="I21" s="145">
        <f>+'GrOuPs &amp; Standing'!Y7</f>
        <v>3</v>
      </c>
      <c r="J21" s="145">
        <f>+'GrOuPs &amp; Standing'!Z7</f>
        <v>13.4</v>
      </c>
      <c r="K21" s="145" t="str">
        <f t="shared" si="0"/>
        <v>BHRAMPURI</v>
      </c>
      <c r="L21" s="145" t="s">
        <v>146</v>
      </c>
      <c r="M21" s="145" t="s">
        <v>259</v>
      </c>
      <c r="N21" s="1013" t="str">
        <f>+'GrOuPs &amp; Standing'!T16</f>
        <v>PAWAN DAVE [50R,2W]</v>
      </c>
    </row>
    <row r="22" spans="1:14">
      <c r="A22" s="152" t="s">
        <v>58</v>
      </c>
      <c r="B22" s="142" t="s">
        <v>106</v>
      </c>
      <c r="C22" s="148" t="s">
        <v>50</v>
      </c>
      <c r="D22" s="148">
        <f>+'GrOuPs &amp; Standing'!X48</f>
        <v>69</v>
      </c>
      <c r="E22" s="148">
        <f>+'GrOuPs &amp; Standing'!Y48</f>
        <v>10</v>
      </c>
      <c r="F22" s="148">
        <f>+'GrOuPs &amp; Standing'!Z48</f>
        <v>18.100000000000001</v>
      </c>
      <c r="G22" s="146" t="s">
        <v>48</v>
      </c>
      <c r="H22" s="146">
        <f>+'GrOuPs &amp; Standing'!X57</f>
        <v>73</v>
      </c>
      <c r="I22" s="146">
        <f>+'GrOuPs &amp; Standing'!Y57</f>
        <v>1</v>
      </c>
      <c r="J22" s="146">
        <f>+'GrOuPs &amp; Standing'!Z57</f>
        <v>11</v>
      </c>
      <c r="K22" s="146" t="str">
        <f t="shared" si="0"/>
        <v>RAMPUR</v>
      </c>
      <c r="L22" s="146" t="s">
        <v>146</v>
      </c>
      <c r="M22" s="146" t="s">
        <v>375</v>
      </c>
      <c r="N22" s="1017" t="str">
        <f>+'GrOuPs &amp; Standing'!T17</f>
        <v>KALPESH RAVAL [52R,2C]</v>
      </c>
    </row>
    <row r="23" spans="1:14">
      <c r="A23" s="152" t="s">
        <v>58</v>
      </c>
      <c r="B23" s="142" t="s">
        <v>107</v>
      </c>
      <c r="C23" s="144" t="s">
        <v>44</v>
      </c>
      <c r="D23" s="144">
        <f>+'GrOuPs &amp; Standing'!X85</f>
        <v>121</v>
      </c>
      <c r="E23" s="144">
        <f>+'GrOuPs &amp; Standing'!Y85</f>
        <v>10</v>
      </c>
      <c r="F23" s="144">
        <f>+'GrOuPs &amp; Standing'!Z85</f>
        <v>20</v>
      </c>
      <c r="G23" s="153" t="s">
        <v>41</v>
      </c>
      <c r="H23" s="153">
        <f>+'GrOuPs &amp; Standing'!X66</f>
        <v>122</v>
      </c>
      <c r="I23" s="153">
        <f>+'GrOuPs &amp; Standing'!Y66</f>
        <v>1</v>
      </c>
      <c r="J23" s="153">
        <f>+'GrOuPs &amp; Standing'!Z66</f>
        <v>16.5</v>
      </c>
      <c r="K23" s="153" t="str">
        <f t="shared" si="0"/>
        <v>BHALUSANA</v>
      </c>
      <c r="L23" s="153" t="s">
        <v>146</v>
      </c>
      <c r="M23" s="153" t="s">
        <v>375</v>
      </c>
      <c r="N23" s="1011" t="str">
        <f>+'GrOuPs &amp; Standing'!T33</f>
        <v>KARAN JOSHI [26R,3W,1C,1RO]</v>
      </c>
    </row>
    <row r="24" spans="1:14">
      <c r="A24" s="152" t="s">
        <v>59</v>
      </c>
      <c r="B24" s="142" t="s">
        <v>106</v>
      </c>
      <c r="C24" s="145" t="s">
        <v>38</v>
      </c>
      <c r="D24" s="145">
        <f>+'GrOuPs &amp; Standing'!X8</f>
        <v>114</v>
      </c>
      <c r="E24" s="145">
        <f>+'GrOuPs &amp; Standing'!Y8</f>
        <v>8</v>
      </c>
      <c r="F24" s="145">
        <f>+'GrOuPs &amp; Standing'!Z8</f>
        <v>20</v>
      </c>
      <c r="G24" s="149" t="s">
        <v>45</v>
      </c>
      <c r="H24" s="149">
        <f>+'GrOuPs &amp; Standing'!X27</f>
        <v>81</v>
      </c>
      <c r="I24" s="149">
        <f>+'GrOuPs &amp; Standing'!Y27</f>
        <v>10</v>
      </c>
      <c r="J24" s="149">
        <f>+'GrOuPs &amp; Standing'!Z27</f>
        <v>17</v>
      </c>
      <c r="K24" s="145" t="str">
        <f t="shared" si="0"/>
        <v>BHRAMPURI</v>
      </c>
      <c r="L24" s="145" t="s">
        <v>146</v>
      </c>
      <c r="M24" s="145" t="s">
        <v>422</v>
      </c>
      <c r="N24" s="1013" t="str">
        <f>+'GrOuPs &amp; Standing'!T18</f>
        <v>MANISH RAVAL [6R,5W,1C]</v>
      </c>
    </row>
    <row r="25" spans="1:14">
      <c r="A25" s="152" t="s">
        <v>59</v>
      </c>
      <c r="B25" s="142" t="s">
        <v>107</v>
      </c>
      <c r="C25" s="146" t="s">
        <v>48</v>
      </c>
      <c r="D25" s="146">
        <f>+'GrOuPs &amp; Standing'!X58</f>
        <v>117</v>
      </c>
      <c r="E25" s="146">
        <f>+'GrOuPs &amp; Standing'!Y58</f>
        <v>10</v>
      </c>
      <c r="F25" s="146">
        <f>+'GrOuPs &amp; Standing'!Z58</f>
        <v>20</v>
      </c>
      <c r="G25" s="150" t="s">
        <v>42</v>
      </c>
      <c r="H25" s="150">
        <f>+'GrOuPs &amp; Standing'!X18</f>
        <v>101</v>
      </c>
      <c r="I25" s="150">
        <f>+'GrOuPs &amp; Standing'!Y18</f>
        <v>10</v>
      </c>
      <c r="J25" s="150">
        <f>+'GrOuPs &amp; Standing'!Z18</f>
        <v>20</v>
      </c>
      <c r="K25" s="146" t="str">
        <f t="shared" si="0"/>
        <v>RAMPUR</v>
      </c>
      <c r="L25" s="146" t="s">
        <v>146</v>
      </c>
      <c r="M25" s="146" t="s">
        <v>439</v>
      </c>
      <c r="N25" s="1016" t="str">
        <f>+'GrOuPs &amp; Standing'!T19</f>
        <v>MAHESH JOSHI [6R,4W]</v>
      </c>
    </row>
    <row r="26" spans="1:14">
      <c r="A26" s="152" t="s">
        <v>60</v>
      </c>
      <c r="B26" s="142" t="s">
        <v>106</v>
      </c>
      <c r="C26" s="143" t="s">
        <v>43</v>
      </c>
      <c r="D26" s="143">
        <f>+'GrOuPs &amp; Standing'!X103</f>
        <v>149</v>
      </c>
      <c r="E26" s="143">
        <f>+'GrOuPs &amp; Standing'!Y103</f>
        <v>9</v>
      </c>
      <c r="F26" s="143">
        <f>+'GrOuPs &amp; Standing'!Z103</f>
        <v>20</v>
      </c>
      <c r="G26" s="153" t="s">
        <v>41</v>
      </c>
      <c r="H26" s="153">
        <f>+'GrOuPs &amp; Standing'!X67</f>
        <v>126</v>
      </c>
      <c r="I26" s="153">
        <f>+'GrOuPs &amp; Standing'!Y67</f>
        <v>10</v>
      </c>
      <c r="J26" s="153">
        <f>+'GrOuPs &amp; Standing'!Z67</f>
        <v>18</v>
      </c>
      <c r="K26" s="143" t="str">
        <f t="shared" si="0"/>
        <v>SATLASANA</v>
      </c>
      <c r="L26" s="143" t="s">
        <v>146</v>
      </c>
      <c r="M26" s="143" t="s">
        <v>441</v>
      </c>
      <c r="N26" s="1012" t="str">
        <f>+'GrOuPs &amp; Standing'!T34</f>
        <v>VIKAS MEHTA [90R]</v>
      </c>
    </row>
    <row r="27" spans="1:14">
      <c r="A27" s="152" t="s">
        <v>60</v>
      </c>
      <c r="B27" s="142" t="s">
        <v>107</v>
      </c>
      <c r="C27" s="149" t="s">
        <v>45</v>
      </c>
      <c r="D27" s="149">
        <f>+'GrOuPs &amp; Standing'!X28</f>
        <v>53</v>
      </c>
      <c r="E27" s="149">
        <f>+'GrOuPs &amp; Standing'!Y28</f>
        <v>5</v>
      </c>
      <c r="F27" s="149">
        <f>+'GrOuPs &amp; Standing'!Z28</f>
        <v>6.5</v>
      </c>
      <c r="G27" s="147" t="s">
        <v>49</v>
      </c>
      <c r="H27" s="147">
        <f>+'GrOuPs &amp; Standing'!X38</f>
        <v>52</v>
      </c>
      <c r="I27" s="147">
        <f>+'GrOuPs &amp; Standing'!Y38</f>
        <v>10</v>
      </c>
      <c r="J27" s="147">
        <f>+'GrOuPs &amp; Standing'!Z38</f>
        <v>16.100000000000001</v>
      </c>
      <c r="K27" s="149" t="str">
        <f t="shared" si="0"/>
        <v>FUDEDA</v>
      </c>
      <c r="L27" s="149" t="s">
        <v>146</v>
      </c>
      <c r="M27" s="149" t="s">
        <v>390</v>
      </c>
      <c r="N27" s="992" t="str">
        <f>+'GrOuPs &amp; Standing'!T20</f>
        <v>UPENDRA RAVAL [21R,2W]</v>
      </c>
    </row>
    <row r="28" spans="1:14" ht="15" thickBot="1">
      <c r="A28" s="970" t="s">
        <v>61</v>
      </c>
      <c r="B28" s="969" t="s">
        <v>106</v>
      </c>
      <c r="C28" s="968" t="s">
        <v>46</v>
      </c>
      <c r="D28" s="968">
        <f>+'GrOuPs &amp; Standing'!X94</f>
        <v>143</v>
      </c>
      <c r="E28" s="968">
        <f>+'GrOuPs &amp; Standing'!Y94</f>
        <v>6</v>
      </c>
      <c r="F28" s="968">
        <f>+'GrOuPs &amp; Standing'!Z94</f>
        <v>20</v>
      </c>
      <c r="G28" s="719" t="s">
        <v>39</v>
      </c>
      <c r="H28" s="719">
        <f>+'GrOuPs &amp; Standing'!X76</f>
        <v>75</v>
      </c>
      <c r="I28" s="719">
        <f>+'GrOuPs &amp; Standing'!Y76</f>
        <v>10</v>
      </c>
      <c r="J28" s="719">
        <f>+'GrOuPs &amp; Standing'!Z76</f>
        <v>17.2</v>
      </c>
      <c r="K28" s="968" t="str">
        <f t="shared" si="0"/>
        <v>MAHOR</v>
      </c>
      <c r="L28" s="968" t="s">
        <v>146</v>
      </c>
      <c r="M28" s="968" t="s">
        <v>449</v>
      </c>
      <c r="N28" s="1018" t="str">
        <f>+'GrOuPs &amp; Standing'!T35</f>
        <v>VIRENDRA RAVAL [5W,1C]</v>
      </c>
    </row>
    <row r="29" spans="1:14" ht="15.75" thickBot="1">
      <c r="A29"/>
      <c r="B29"/>
      <c r="C29"/>
      <c r="D29"/>
      <c r="E29"/>
      <c r="F29"/>
      <c r="G29"/>
      <c r="H29"/>
      <c r="I29"/>
      <c r="J29"/>
      <c r="K29"/>
      <c r="L29"/>
      <c r="M29"/>
      <c r="N29" s="976"/>
    </row>
    <row r="30" spans="1:14">
      <c r="A30" s="1030" t="s">
        <v>454</v>
      </c>
      <c r="B30" s="1031"/>
      <c r="C30" s="1031"/>
      <c r="D30" s="1031"/>
      <c r="E30" s="1031"/>
      <c r="F30" s="1031"/>
      <c r="G30" s="1031"/>
      <c r="H30" s="1031"/>
      <c r="I30" s="1031"/>
      <c r="J30" s="1031"/>
      <c r="K30" s="1031"/>
      <c r="L30" s="1031"/>
      <c r="M30" s="1031"/>
      <c r="N30" s="971" t="s">
        <v>65</v>
      </c>
    </row>
    <row r="31" spans="1:14">
      <c r="A31" s="122" t="s">
        <v>62</v>
      </c>
      <c r="B31" s="142" t="s">
        <v>106</v>
      </c>
      <c r="C31" s="143" t="s">
        <v>43</v>
      </c>
      <c r="D31" s="143">
        <f>+Scoresheet!G430</f>
        <v>124</v>
      </c>
      <c r="E31" s="143">
        <f>+Scoresheet!AF40</f>
        <v>10</v>
      </c>
      <c r="F31" s="143">
        <f>+Scoresheet!BL40</f>
        <v>19.100000000000001</v>
      </c>
      <c r="G31" s="149" t="s">
        <v>45</v>
      </c>
      <c r="H31" s="149">
        <f>+Scoresheet!H40</f>
        <v>126</v>
      </c>
      <c r="I31" s="149">
        <f>+Scoresheet!AE430</f>
        <v>7</v>
      </c>
      <c r="J31" s="149">
        <f>+Scoresheet!BK430</f>
        <v>19</v>
      </c>
      <c r="K31" s="149" t="str">
        <f>IF(D31=H31,"",IF(D31&gt;H31,C31,G31))</f>
        <v>FUDEDA</v>
      </c>
      <c r="L31" s="149" t="s">
        <v>146</v>
      </c>
      <c r="M31" s="149" t="s">
        <v>452</v>
      </c>
      <c r="N31" s="1012" t="str">
        <f>+'GrOuPs &amp; Standing'!T41</f>
        <v>KEYUR RAVAL [72R,4W]</v>
      </c>
    </row>
    <row r="32" spans="1:14" ht="15" thickBot="1">
      <c r="A32" s="154" t="s">
        <v>62</v>
      </c>
      <c r="B32" s="969" t="s">
        <v>107</v>
      </c>
      <c r="C32" s="893" t="s">
        <v>48</v>
      </c>
      <c r="D32" s="893">
        <f>+Scoresheet!H79</f>
        <v>138</v>
      </c>
      <c r="E32" s="893">
        <f>+Scoresheet!AE352</f>
        <v>5</v>
      </c>
      <c r="F32" s="893">
        <f>+Scoresheet!BK352</f>
        <v>20</v>
      </c>
      <c r="G32" s="968" t="s">
        <v>46</v>
      </c>
      <c r="H32" s="968">
        <f>+Scoresheet!G352</f>
        <v>139</v>
      </c>
      <c r="I32" s="968">
        <f>+Scoresheet!AF79</f>
        <v>4</v>
      </c>
      <c r="J32" s="968">
        <f>+Scoresheet!BL79</f>
        <v>18</v>
      </c>
      <c r="K32" s="968" t="str">
        <f>IF(D32=H32,"",IF(D32&gt;H32,C32,G32))</f>
        <v>MAHOR</v>
      </c>
      <c r="L32" s="968" t="s">
        <v>146</v>
      </c>
      <c r="M32" s="968" t="s">
        <v>204</v>
      </c>
      <c r="N32" s="1018" t="str">
        <f>+'GrOuPs &amp; Standing'!T42</f>
        <v>BHARGAV RAVAL [82R,2W,1RO]</v>
      </c>
    </row>
    <row r="33" spans="1:14" ht="15.75" thickBot="1">
      <c r="A33"/>
      <c r="B33"/>
      <c r="C33"/>
      <c r="D33"/>
      <c r="E33"/>
      <c r="F33"/>
      <c r="G33"/>
      <c r="H33"/>
      <c r="I33"/>
      <c r="J33"/>
      <c r="K33"/>
      <c r="L33"/>
      <c r="M33"/>
      <c r="N33" s="976"/>
    </row>
    <row r="34" spans="1:14">
      <c r="A34" s="1026" t="s">
        <v>455</v>
      </c>
      <c r="B34" s="1027"/>
      <c r="C34" s="1027"/>
      <c r="D34" s="1027"/>
      <c r="E34" s="1027"/>
      <c r="F34" s="1027"/>
      <c r="G34" s="1027"/>
      <c r="H34" s="1027"/>
      <c r="I34" s="1027"/>
      <c r="J34" s="1027"/>
      <c r="K34" s="1027"/>
      <c r="L34" s="1027"/>
      <c r="M34" s="1027"/>
      <c r="N34" s="971" t="s">
        <v>65</v>
      </c>
    </row>
    <row r="35" spans="1:14" ht="15" thickBot="1">
      <c r="A35" s="154" t="s">
        <v>453</v>
      </c>
      <c r="B35" s="969" t="s">
        <v>107</v>
      </c>
      <c r="C35" s="968" t="s">
        <v>46</v>
      </c>
      <c r="D35" s="968">
        <f>+Scoresheet!H352</f>
        <v>82</v>
      </c>
      <c r="E35" s="968">
        <f>+Scoresheet!AG40</f>
        <v>10</v>
      </c>
      <c r="F35" s="968">
        <f>+Scoresheet!BM40</f>
        <v>17.100000000000001</v>
      </c>
      <c r="G35" s="967" t="s">
        <v>45</v>
      </c>
      <c r="H35" s="967">
        <f>+Scoresheet!I40</f>
        <v>84</v>
      </c>
      <c r="I35" s="967">
        <f>+Scoresheet!AF352</f>
        <v>6</v>
      </c>
      <c r="J35" s="967">
        <f>+Scoresheet!BL352</f>
        <v>16</v>
      </c>
      <c r="K35" s="967" t="str">
        <f>IF(H35=D35,"",IF(H35&gt;D35,G35,C35))</f>
        <v>FUDEDA</v>
      </c>
      <c r="L35" s="967" t="s">
        <v>146</v>
      </c>
      <c r="M35" s="967" t="s">
        <v>483</v>
      </c>
      <c r="N35" s="1019" t="str">
        <f>+'GrOuPs &amp; Standing'!T48</f>
        <v>UPENDRA RAVAL [16R,3W]</v>
      </c>
    </row>
    <row r="36" spans="1:14" ht="15.75" thickBot="1">
      <c r="L36" s="1023" t="s">
        <v>219</v>
      </c>
      <c r="M36" s="1023"/>
    </row>
  </sheetData>
  <sheetProtection password="E8AD" sheet="1" objects="1" scenarios="1"/>
  <sortState ref="L3:L8">
    <sortCondition ref="L3:L8"/>
  </sortState>
  <mergeCells count="7">
    <mergeCell ref="N2:N3"/>
    <mergeCell ref="A2:M2"/>
    <mergeCell ref="K3:M3"/>
    <mergeCell ref="A1:B1"/>
    <mergeCell ref="L36:M36"/>
    <mergeCell ref="A30:M30"/>
    <mergeCell ref="A34:M34"/>
  </mergeCells>
  <hyperlinks>
    <hyperlink ref="A1:B1" location="Index!L22" display="Back to Home"/>
    <hyperlink ref="L36:M36" location="Index!L22" display="Back to Home"/>
  </hyperlinks>
  <pageMargins left="0.7" right="0.7" top="0.75" bottom="0.75" header="0.3" footer="0.3"/>
  <pageSetup orientation="portrait" horizontalDpi="300" verticalDpi="300" r:id="rId1"/>
  <drawing r:id="rId2"/>
  <picture r:id="rId3"/>
</worksheet>
</file>

<file path=xl/worksheets/sheet5.xml><?xml version="1.0" encoding="utf-8"?>
<worksheet xmlns="http://schemas.openxmlformats.org/spreadsheetml/2006/main" xmlns:r="http://schemas.openxmlformats.org/officeDocument/2006/relationships">
  <sheetPr codeName="Sheet2"/>
  <dimension ref="A1:DP476"/>
  <sheetViews>
    <sheetView showGridLines="0" workbookViewId="0">
      <pane xSplit="2" ySplit="2" topLeftCell="C390" activePane="bottomRight" state="frozen"/>
      <selection pane="topRight" activeCell="C1" sqref="C1"/>
      <selection pane="bottomLeft" activeCell="A3" sqref="A3"/>
      <selection pane="bottomRight" activeCell="A399" sqref="A399"/>
    </sheetView>
  </sheetViews>
  <sheetFormatPr defaultRowHeight="14.25"/>
  <cols>
    <col min="1" max="1" width="4" style="65" bestFit="1" customWidth="1"/>
    <col min="2" max="2" width="28.28515625" style="68" bestFit="1" customWidth="1"/>
    <col min="3" max="7" width="5.140625" style="9" bestFit="1" customWidth="1"/>
    <col min="8" max="9" width="5" style="9" bestFit="1" customWidth="1"/>
    <col min="10" max="10" width="5.140625" style="65" bestFit="1" customWidth="1"/>
    <col min="11" max="14" width="4" style="65" bestFit="1" customWidth="1"/>
    <col min="15" max="17" width="5" style="65" bestFit="1" customWidth="1"/>
    <col min="18" max="22" width="4" style="65" bestFit="1" customWidth="1"/>
    <col min="23" max="25" width="5" style="65" bestFit="1" customWidth="1"/>
    <col min="26" max="30" width="4" style="65" bestFit="1" customWidth="1"/>
    <col min="31" max="33" width="5" style="65" bestFit="1" customWidth="1"/>
    <col min="34" max="34" width="4" style="65" bestFit="1" customWidth="1"/>
    <col min="35" max="35" width="9" style="65" customWidth="1"/>
    <col min="36" max="37" width="6.42578125" style="65" customWidth="1"/>
    <col min="38" max="38" width="9" style="65" customWidth="1"/>
    <col min="39" max="39" width="5" style="65" bestFit="1" customWidth="1"/>
    <col min="40" max="40" width="6.42578125" style="65" bestFit="1" customWidth="1"/>
    <col min="41" max="41" width="9" style="65" bestFit="1" customWidth="1"/>
    <col min="42" max="42" width="4" style="65" bestFit="1" customWidth="1"/>
    <col min="43" max="43" width="7.140625" style="65" bestFit="1" customWidth="1"/>
    <col min="44" max="46" width="4" style="65" bestFit="1" customWidth="1"/>
    <col min="47" max="49" width="5" style="65" bestFit="1" customWidth="1"/>
    <col min="50" max="50" width="7.140625" style="65" bestFit="1" customWidth="1"/>
    <col min="51" max="52" width="4" style="65" bestFit="1" customWidth="1"/>
    <col min="53" max="54" width="4" style="65" customWidth="1"/>
    <col min="55" max="57" width="5" style="65" bestFit="1" customWidth="1"/>
    <col min="58" max="58" width="4" style="65" customWidth="1"/>
    <col min="59" max="63" width="6.42578125" style="65" customWidth="1"/>
    <col min="64" max="64" width="6.42578125" style="65" bestFit="1" customWidth="1"/>
    <col min="65" max="65" width="5.140625" style="65" bestFit="1" customWidth="1"/>
    <col min="66" max="66" width="7.7109375" style="65" bestFit="1" customWidth="1"/>
    <col min="67" max="71" width="5.140625" style="65" customWidth="1"/>
    <col min="72" max="73" width="5" style="65" bestFit="1" customWidth="1"/>
    <col min="74" max="74" width="5.140625" style="65" customWidth="1"/>
    <col min="75" max="87" width="2.85546875" style="65" customWidth="1"/>
    <col min="88" max="88" width="2.85546875" style="155" customWidth="1"/>
    <col min="89" max="89" width="13" style="84" hidden="1" customWidth="1"/>
    <col min="90" max="90" width="21.140625" style="84" hidden="1" customWidth="1"/>
    <col min="91" max="91" width="13" style="84" hidden="1" customWidth="1"/>
    <col min="92" max="92" width="21.140625" style="84" hidden="1" customWidth="1"/>
    <col min="93" max="93" width="13" style="84" hidden="1" customWidth="1"/>
    <col min="94" max="94" width="1.7109375" style="84" hidden="1" customWidth="1"/>
    <col min="95" max="95" width="13" style="84" hidden="1" customWidth="1"/>
    <col min="96" max="96" width="1.7109375" style="84" hidden="1" customWidth="1"/>
    <col min="97" max="97" width="13" style="84" hidden="1" customWidth="1"/>
    <col min="98" max="98" width="1.7109375" style="84" hidden="1" customWidth="1"/>
    <col min="99" max="99" width="13" style="446" hidden="1" customWidth="1"/>
    <col min="100" max="100" width="21.140625" style="446" hidden="1" customWidth="1"/>
    <col min="101" max="101" width="15" style="84" hidden="1" customWidth="1"/>
    <col min="102" max="102" width="1.7109375" style="84" hidden="1" customWidth="1"/>
    <col min="103" max="103" width="16.28515625" style="84" hidden="1" customWidth="1"/>
    <col min="104" max="104" width="26.140625" style="84" hidden="1" customWidth="1"/>
    <col min="105" max="105" width="19.85546875" style="84" hidden="1" customWidth="1"/>
    <col min="106" max="106" width="1.7109375" style="84" hidden="1" customWidth="1"/>
    <col min="107" max="107" width="26.7109375" style="84" hidden="1" customWidth="1"/>
    <col min="108" max="108" width="2.5703125" style="84" customWidth="1"/>
    <col min="109" max="109" width="6.42578125" style="84" customWidth="1"/>
    <col min="110" max="110" width="3.85546875" style="84" customWidth="1"/>
    <col min="111" max="111" width="5.140625" style="84" customWidth="1"/>
    <col min="112" max="112" width="6.28515625" style="84" customWidth="1"/>
    <col min="113" max="116" width="9.140625" style="84" customWidth="1"/>
    <col min="117" max="118" width="9.140625" style="84"/>
    <col min="119" max="16384" width="9.140625" style="65"/>
  </cols>
  <sheetData>
    <row r="1" spans="1:118" ht="15.75" thickBot="1">
      <c r="A1" s="1029" t="s">
        <v>219</v>
      </c>
      <c r="B1" s="1029"/>
    </row>
    <row r="2" spans="1:118" ht="21" thickBot="1">
      <c r="A2" s="915" t="s">
        <v>381</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7"/>
      <c r="AJ2" s="917"/>
      <c r="AK2" s="917"/>
      <c r="AL2" s="917"/>
      <c r="AM2" s="917"/>
      <c r="AN2" s="917"/>
      <c r="AO2" s="917"/>
      <c r="AP2" s="917"/>
      <c r="AQ2" s="916"/>
      <c r="AR2" s="916"/>
      <c r="AS2" s="916"/>
      <c r="AT2" s="916"/>
      <c r="AU2" s="916"/>
      <c r="AV2" s="916"/>
      <c r="AW2" s="916"/>
      <c r="AX2" s="916"/>
      <c r="AY2" s="916"/>
      <c r="AZ2" s="916"/>
      <c r="BA2" s="916"/>
      <c r="BB2" s="916"/>
      <c r="BC2" s="916"/>
      <c r="BD2" s="916"/>
      <c r="BE2" s="916"/>
      <c r="BF2" s="916"/>
      <c r="BG2" s="917"/>
      <c r="BH2" s="917"/>
      <c r="BI2" s="917"/>
      <c r="BJ2" s="917"/>
      <c r="BK2" s="917"/>
      <c r="BL2" s="917"/>
      <c r="BM2" s="917"/>
      <c r="BN2" s="917"/>
      <c r="BO2" s="917"/>
      <c r="BP2" s="917"/>
      <c r="BQ2" s="917"/>
      <c r="BR2" s="917"/>
      <c r="BS2" s="917"/>
      <c r="BT2" s="917"/>
      <c r="BU2" s="917"/>
      <c r="BV2" s="918"/>
    </row>
    <row r="3" spans="1:118">
      <c r="C3" s="65"/>
      <c r="D3" s="65"/>
      <c r="E3" s="65"/>
      <c r="F3" s="65"/>
      <c r="G3" s="65"/>
      <c r="H3" s="65"/>
      <c r="I3" s="65"/>
    </row>
    <row r="4" spans="1:118" ht="15" thickBot="1"/>
    <row r="5" spans="1:118" s="195" customFormat="1" ht="26.25" thickBot="1">
      <c r="A5" s="166"/>
      <c r="B5" s="160" t="s">
        <v>45</v>
      </c>
      <c r="C5" s="219"/>
      <c r="D5" s="219"/>
      <c r="E5" s="219"/>
      <c r="F5" s="219"/>
      <c r="G5" s="219"/>
      <c r="H5" s="219"/>
      <c r="I5" s="219"/>
      <c r="J5" s="219"/>
      <c r="K5" s="167"/>
      <c r="L5" s="167"/>
      <c r="M5" s="167"/>
      <c r="N5" s="167"/>
      <c r="O5" s="167"/>
      <c r="P5" s="167"/>
      <c r="Q5" s="167"/>
      <c r="R5" s="167"/>
      <c r="S5" s="167"/>
      <c r="T5" s="167"/>
      <c r="U5" s="167"/>
      <c r="V5" s="167"/>
      <c r="W5" s="167"/>
      <c r="X5" s="167"/>
      <c r="Y5" s="167"/>
      <c r="Z5" s="167"/>
      <c r="AA5" s="167"/>
      <c r="AB5" s="167"/>
      <c r="AC5" s="167"/>
      <c r="AD5" s="167"/>
      <c r="AE5" s="167"/>
      <c r="AF5" s="167"/>
      <c r="AG5" s="167"/>
      <c r="AH5" s="167"/>
      <c r="AQ5" s="167"/>
      <c r="AR5" s="167"/>
      <c r="AS5" s="167"/>
      <c r="AT5" s="167"/>
      <c r="AU5" s="167"/>
      <c r="AV5" s="167"/>
      <c r="AW5" s="167"/>
      <c r="AX5" s="167"/>
      <c r="AY5" s="167"/>
      <c r="AZ5" s="167"/>
      <c r="BA5" s="167"/>
      <c r="BB5" s="167"/>
      <c r="BC5" s="167"/>
      <c r="BD5" s="167"/>
      <c r="BE5" s="167"/>
      <c r="BF5" s="167"/>
      <c r="CJ5" s="196"/>
      <c r="CK5" s="197"/>
      <c r="CL5" s="197"/>
      <c r="CM5" s="197"/>
      <c r="CN5" s="197"/>
      <c r="CO5" s="197"/>
      <c r="CP5" s="197"/>
      <c r="CQ5" s="197"/>
      <c r="CR5" s="197"/>
      <c r="CS5" s="197"/>
      <c r="CT5" s="197"/>
      <c r="CU5" s="447"/>
      <c r="CV5" s="447"/>
      <c r="CW5" s="197"/>
      <c r="CX5" s="197"/>
      <c r="CY5" s="197"/>
      <c r="CZ5" s="197"/>
      <c r="DA5" s="197"/>
      <c r="DB5" s="197"/>
      <c r="DC5" s="197"/>
      <c r="DD5" s="197"/>
      <c r="DE5" s="197"/>
      <c r="DF5" s="197"/>
      <c r="DG5" s="197"/>
      <c r="DH5" s="197"/>
      <c r="DI5" s="197"/>
      <c r="DJ5" s="197"/>
      <c r="DK5" s="197"/>
      <c r="DL5" s="197"/>
      <c r="DM5" s="197"/>
      <c r="DN5" s="197"/>
    </row>
    <row r="6" spans="1:118" s="19" customFormat="1" ht="23.25" thickBot="1">
      <c r="A6" s="192"/>
      <c r="B6" s="1050" t="s">
        <v>1</v>
      </c>
      <c r="C6" s="1039" t="s">
        <v>2</v>
      </c>
      <c r="D6" s="1040"/>
      <c r="E6" s="1040"/>
      <c r="F6" s="1040"/>
      <c r="G6" s="168"/>
      <c r="H6" s="168"/>
      <c r="I6" s="168"/>
      <c r="J6" s="169"/>
      <c r="K6" s="1040" t="s">
        <v>3</v>
      </c>
      <c r="L6" s="1040"/>
      <c r="M6" s="1040"/>
      <c r="N6" s="1040"/>
      <c r="O6" s="193"/>
      <c r="P6" s="193"/>
      <c r="Q6" s="193"/>
      <c r="R6" s="194"/>
      <c r="S6" s="1039" t="s">
        <v>4</v>
      </c>
      <c r="T6" s="1040"/>
      <c r="U6" s="1040"/>
      <c r="V6" s="1040"/>
      <c r="W6" s="193"/>
      <c r="X6" s="193"/>
      <c r="Y6" s="193"/>
      <c r="Z6" s="194"/>
      <c r="AA6" s="1039" t="s">
        <v>5</v>
      </c>
      <c r="AB6" s="1040"/>
      <c r="AC6" s="1040"/>
      <c r="AD6" s="1040"/>
      <c r="AE6" s="193"/>
      <c r="AF6" s="193"/>
      <c r="AG6" s="193"/>
      <c r="AH6" s="194"/>
      <c r="AI6" s="1039" t="s">
        <v>6</v>
      </c>
      <c r="AJ6" s="1040"/>
      <c r="AK6" s="1040"/>
      <c r="AL6" s="1040"/>
      <c r="AM6" s="193"/>
      <c r="AN6" s="193"/>
      <c r="AO6" s="193"/>
      <c r="AP6" s="194"/>
      <c r="AQ6" s="1039" t="s">
        <v>7</v>
      </c>
      <c r="AR6" s="1040"/>
      <c r="AS6" s="1040"/>
      <c r="AT6" s="1040"/>
      <c r="AU6" s="193"/>
      <c r="AV6" s="193"/>
      <c r="AW6" s="193"/>
      <c r="AX6" s="194"/>
      <c r="AY6" s="1039" t="s">
        <v>129</v>
      </c>
      <c r="AZ6" s="1040"/>
      <c r="BA6" s="1040"/>
      <c r="BB6" s="1040"/>
      <c r="BC6" s="193"/>
      <c r="BD6" s="193"/>
      <c r="BE6" s="193"/>
      <c r="BF6" s="194"/>
      <c r="BG6" s="1034" t="s">
        <v>70</v>
      </c>
      <c r="BH6" s="1035"/>
      <c r="BI6" s="1035"/>
      <c r="BJ6" s="1035"/>
      <c r="BK6" s="193"/>
      <c r="BL6" s="193"/>
      <c r="BM6" s="193"/>
      <c r="BN6" s="194"/>
      <c r="BO6" s="1034" t="s">
        <v>217</v>
      </c>
      <c r="BP6" s="1035"/>
      <c r="BQ6" s="1035"/>
      <c r="BR6" s="1035"/>
      <c r="BS6" s="193"/>
      <c r="BT6" s="193"/>
      <c r="BU6" s="193"/>
      <c r="BV6" s="194"/>
      <c r="BW6" s="65"/>
      <c r="BX6" s="65"/>
      <c r="BY6" s="65"/>
      <c r="BZ6" s="65"/>
      <c r="CA6" s="65"/>
      <c r="CB6" s="65"/>
      <c r="CC6" s="65"/>
      <c r="CD6" s="65"/>
      <c r="CE6" s="65"/>
      <c r="CF6" s="65"/>
      <c r="CG6" s="65"/>
      <c r="CH6" s="65"/>
      <c r="CI6" s="65"/>
      <c r="CJ6" s="155"/>
      <c r="CK6" s="84"/>
      <c r="CL6" s="84"/>
      <c r="CM6" s="84"/>
      <c r="CN6" s="84"/>
      <c r="CO6" s="84"/>
      <c r="CP6" s="84"/>
      <c r="CQ6" s="84"/>
      <c r="CR6" s="84"/>
      <c r="CS6" s="84"/>
      <c r="CT6" s="84"/>
      <c r="CU6" s="448"/>
      <c r="CV6" s="448"/>
      <c r="CW6" s="198"/>
      <c r="CX6" s="198"/>
      <c r="CY6" s="198"/>
      <c r="CZ6" s="198"/>
      <c r="DA6" s="198"/>
      <c r="DB6" s="198"/>
      <c r="DC6" s="198"/>
      <c r="DD6" s="198"/>
      <c r="DE6" s="198"/>
      <c r="DF6" s="198"/>
      <c r="DG6" s="198"/>
      <c r="DH6" s="198"/>
      <c r="DI6" s="198"/>
      <c r="DJ6" s="198"/>
      <c r="DK6" s="198"/>
      <c r="DL6" s="198"/>
      <c r="DM6" s="198"/>
      <c r="DN6" s="198"/>
    </row>
    <row r="7" spans="1:118" s="9" customFormat="1" ht="15.75" customHeight="1" thickBot="1">
      <c r="A7" s="69"/>
      <c r="B7" s="1049"/>
      <c r="C7" s="70">
        <v>8</v>
      </c>
      <c r="D7" s="71">
        <v>10</v>
      </c>
      <c r="E7" s="71">
        <v>13</v>
      </c>
      <c r="F7" s="71">
        <v>16</v>
      </c>
      <c r="G7" s="71">
        <v>17</v>
      </c>
      <c r="H7" s="71" t="s">
        <v>450</v>
      </c>
      <c r="I7" s="923" t="s">
        <v>451</v>
      </c>
      <c r="J7" s="1032" t="s">
        <v>8</v>
      </c>
      <c r="K7" s="70">
        <v>8</v>
      </c>
      <c r="L7" s="71">
        <v>10</v>
      </c>
      <c r="M7" s="71">
        <v>13</v>
      </c>
      <c r="N7" s="71">
        <v>16</v>
      </c>
      <c r="O7" s="71">
        <v>17</v>
      </c>
      <c r="P7" s="71" t="s">
        <v>450</v>
      </c>
      <c r="Q7" s="923" t="s">
        <v>451</v>
      </c>
      <c r="R7" s="1032" t="s">
        <v>8</v>
      </c>
      <c r="S7" s="70">
        <v>8</v>
      </c>
      <c r="T7" s="71">
        <v>10</v>
      </c>
      <c r="U7" s="71">
        <v>13</v>
      </c>
      <c r="V7" s="71">
        <v>16</v>
      </c>
      <c r="W7" s="71">
        <v>17</v>
      </c>
      <c r="X7" s="71" t="s">
        <v>450</v>
      </c>
      <c r="Y7" s="923" t="s">
        <v>451</v>
      </c>
      <c r="Z7" s="1032" t="s">
        <v>8</v>
      </c>
      <c r="AA7" s="70">
        <v>8</v>
      </c>
      <c r="AB7" s="71">
        <v>10</v>
      </c>
      <c r="AC7" s="71">
        <v>13</v>
      </c>
      <c r="AD7" s="71">
        <v>16</v>
      </c>
      <c r="AE7" s="71">
        <v>17</v>
      </c>
      <c r="AF7" s="71" t="s">
        <v>450</v>
      </c>
      <c r="AG7" s="923" t="s">
        <v>451</v>
      </c>
      <c r="AH7" s="1032" t="s">
        <v>8</v>
      </c>
      <c r="AI7" s="70">
        <v>8</v>
      </c>
      <c r="AJ7" s="71">
        <v>10</v>
      </c>
      <c r="AK7" s="71">
        <v>13</v>
      </c>
      <c r="AL7" s="71">
        <v>16</v>
      </c>
      <c r="AM7" s="71">
        <v>17</v>
      </c>
      <c r="AN7" s="71" t="s">
        <v>450</v>
      </c>
      <c r="AO7" s="923" t="s">
        <v>451</v>
      </c>
      <c r="AP7" s="1032" t="s">
        <v>8</v>
      </c>
      <c r="AQ7" s="70">
        <v>8</v>
      </c>
      <c r="AR7" s="71">
        <v>10</v>
      </c>
      <c r="AS7" s="71">
        <v>13</v>
      </c>
      <c r="AT7" s="71">
        <v>16</v>
      </c>
      <c r="AU7" s="71">
        <v>17</v>
      </c>
      <c r="AV7" s="71" t="s">
        <v>450</v>
      </c>
      <c r="AW7" s="923" t="s">
        <v>451</v>
      </c>
      <c r="AX7" s="1032" t="s">
        <v>8</v>
      </c>
      <c r="AY7" s="70">
        <v>8</v>
      </c>
      <c r="AZ7" s="71">
        <v>10</v>
      </c>
      <c r="BA7" s="71">
        <v>13</v>
      </c>
      <c r="BB7" s="71">
        <v>16</v>
      </c>
      <c r="BC7" s="71">
        <v>17</v>
      </c>
      <c r="BD7" s="71" t="s">
        <v>450</v>
      </c>
      <c r="BE7" s="923" t="s">
        <v>451</v>
      </c>
      <c r="BF7" s="1032" t="s">
        <v>8</v>
      </c>
      <c r="BG7" s="70">
        <v>8</v>
      </c>
      <c r="BH7" s="71">
        <v>10</v>
      </c>
      <c r="BI7" s="71">
        <v>13</v>
      </c>
      <c r="BJ7" s="71">
        <v>16</v>
      </c>
      <c r="BK7" s="71">
        <v>17</v>
      </c>
      <c r="BL7" s="71" t="s">
        <v>450</v>
      </c>
      <c r="BM7" s="923" t="s">
        <v>451</v>
      </c>
      <c r="BN7" s="1032" t="s">
        <v>8</v>
      </c>
      <c r="BO7" s="70">
        <v>8</v>
      </c>
      <c r="BP7" s="71">
        <v>10</v>
      </c>
      <c r="BQ7" s="71">
        <v>13</v>
      </c>
      <c r="BR7" s="71">
        <v>16</v>
      </c>
      <c r="BS7" s="71">
        <v>17</v>
      </c>
      <c r="BT7" s="71" t="s">
        <v>450</v>
      </c>
      <c r="BU7" s="923" t="s">
        <v>451</v>
      </c>
      <c r="BV7" s="1032" t="s">
        <v>8</v>
      </c>
      <c r="BW7" s="65"/>
      <c r="BX7" s="65"/>
      <c r="BY7" s="65"/>
      <c r="BZ7" s="65"/>
      <c r="CA7" s="65"/>
      <c r="CB7" s="65"/>
      <c r="CC7" s="65"/>
      <c r="CD7" s="65"/>
      <c r="CE7" s="65"/>
      <c r="CF7" s="65"/>
      <c r="CG7" s="65"/>
      <c r="CH7" s="65"/>
      <c r="CI7" s="65"/>
      <c r="CJ7" s="155"/>
      <c r="CK7" s="199" t="s">
        <v>0</v>
      </c>
      <c r="CL7" s="200"/>
      <c r="CM7" s="199" t="str">
        <f>+CK7</f>
        <v>Fudeda</v>
      </c>
      <c r="CN7" s="200"/>
      <c r="CO7" s="199" t="str">
        <f>+CM7</f>
        <v>Fudeda</v>
      </c>
      <c r="CP7" s="200"/>
      <c r="CQ7" s="199" t="str">
        <f>+CO7</f>
        <v>Fudeda</v>
      </c>
      <c r="CR7" s="200"/>
      <c r="CS7" s="199" t="str">
        <f>+CQ7</f>
        <v>Fudeda</v>
      </c>
      <c r="CT7" s="200"/>
      <c r="CU7" s="449" t="str">
        <f>+CS7</f>
        <v>Fudeda</v>
      </c>
      <c r="CV7" s="450"/>
      <c r="CW7" s="199" t="str">
        <f>+CY7</f>
        <v>Fudeda</v>
      </c>
      <c r="CX7" s="200"/>
      <c r="CY7" s="199" t="str">
        <f>+CU7</f>
        <v>Fudeda</v>
      </c>
      <c r="CZ7" s="200"/>
      <c r="DA7" s="199" t="str">
        <f>+CW7</f>
        <v>Fudeda</v>
      </c>
      <c r="DB7" s="200"/>
      <c r="DC7" s="201"/>
      <c r="DD7" s="201"/>
      <c r="DE7" s="201"/>
      <c r="DF7" s="201"/>
      <c r="DG7" s="201"/>
      <c r="DH7" s="201"/>
      <c r="DI7" s="201"/>
      <c r="DJ7" s="201"/>
      <c r="DK7" s="201"/>
      <c r="DL7" s="201"/>
      <c r="DM7" s="201"/>
      <c r="DN7" s="201"/>
    </row>
    <row r="8" spans="1:118" s="9" customFormat="1" ht="65.25" customHeight="1" thickBot="1">
      <c r="A8" s="20" t="s">
        <v>9</v>
      </c>
      <c r="B8" s="73" t="s">
        <v>10</v>
      </c>
      <c r="C8" s="221" t="s">
        <v>11</v>
      </c>
      <c r="D8" s="116" t="s">
        <v>12</v>
      </c>
      <c r="E8" s="119" t="s">
        <v>13</v>
      </c>
      <c r="F8" s="120" t="s">
        <v>14</v>
      </c>
      <c r="G8" s="114" t="s">
        <v>15</v>
      </c>
      <c r="H8" s="275" t="s">
        <v>28</v>
      </c>
      <c r="I8" s="273" t="s">
        <v>26</v>
      </c>
      <c r="J8" s="1033"/>
      <c r="K8" s="221" t="s">
        <v>11</v>
      </c>
      <c r="L8" s="116" t="s">
        <v>12</v>
      </c>
      <c r="M8" s="119" t="s">
        <v>13</v>
      </c>
      <c r="N8" s="120" t="s">
        <v>14</v>
      </c>
      <c r="O8" s="114" t="s">
        <v>15</v>
      </c>
      <c r="P8" s="275" t="s">
        <v>28</v>
      </c>
      <c r="Q8" s="273" t="s">
        <v>26</v>
      </c>
      <c r="R8" s="1033"/>
      <c r="S8" s="221" t="s">
        <v>11</v>
      </c>
      <c r="T8" s="116" t="s">
        <v>12</v>
      </c>
      <c r="U8" s="119" t="s">
        <v>13</v>
      </c>
      <c r="V8" s="120" t="s">
        <v>14</v>
      </c>
      <c r="W8" s="114" t="s">
        <v>15</v>
      </c>
      <c r="X8" s="275" t="s">
        <v>28</v>
      </c>
      <c r="Y8" s="273" t="s">
        <v>26</v>
      </c>
      <c r="Z8" s="1033"/>
      <c r="AA8" s="221" t="s">
        <v>11</v>
      </c>
      <c r="AB8" s="116" t="s">
        <v>12</v>
      </c>
      <c r="AC8" s="119" t="s">
        <v>13</v>
      </c>
      <c r="AD8" s="120" t="s">
        <v>14</v>
      </c>
      <c r="AE8" s="114" t="s">
        <v>15</v>
      </c>
      <c r="AF8" s="275" t="s">
        <v>28</v>
      </c>
      <c r="AG8" s="273" t="s">
        <v>26</v>
      </c>
      <c r="AH8" s="1033"/>
      <c r="AI8" s="221" t="s">
        <v>11</v>
      </c>
      <c r="AJ8" s="116" t="s">
        <v>12</v>
      </c>
      <c r="AK8" s="119" t="s">
        <v>13</v>
      </c>
      <c r="AL8" s="120" t="s">
        <v>14</v>
      </c>
      <c r="AM8" s="114" t="s">
        <v>15</v>
      </c>
      <c r="AN8" s="275" t="s">
        <v>28</v>
      </c>
      <c r="AO8" s="273" t="s">
        <v>26</v>
      </c>
      <c r="AP8" s="1033"/>
      <c r="AQ8" s="221" t="s">
        <v>11</v>
      </c>
      <c r="AR8" s="116" t="s">
        <v>12</v>
      </c>
      <c r="AS8" s="119" t="s">
        <v>13</v>
      </c>
      <c r="AT8" s="120" t="s">
        <v>14</v>
      </c>
      <c r="AU8" s="114" t="s">
        <v>15</v>
      </c>
      <c r="AV8" s="275" t="s">
        <v>28</v>
      </c>
      <c r="AW8" s="273" t="s">
        <v>26</v>
      </c>
      <c r="AX8" s="1033"/>
      <c r="AY8" s="221" t="s">
        <v>11</v>
      </c>
      <c r="AZ8" s="116" t="s">
        <v>12</v>
      </c>
      <c r="BA8" s="119" t="s">
        <v>13</v>
      </c>
      <c r="BB8" s="120" t="s">
        <v>14</v>
      </c>
      <c r="BC8" s="114" t="s">
        <v>15</v>
      </c>
      <c r="BD8" s="275" t="s">
        <v>28</v>
      </c>
      <c r="BE8" s="273" t="s">
        <v>26</v>
      </c>
      <c r="BF8" s="1033"/>
      <c r="BG8" s="485" t="s">
        <v>11</v>
      </c>
      <c r="BH8" s="486" t="s">
        <v>12</v>
      </c>
      <c r="BI8" s="487" t="s">
        <v>13</v>
      </c>
      <c r="BJ8" s="488" t="s">
        <v>14</v>
      </c>
      <c r="BK8" s="489" t="s">
        <v>15</v>
      </c>
      <c r="BL8" s="275" t="s">
        <v>28</v>
      </c>
      <c r="BM8" s="273" t="s">
        <v>26</v>
      </c>
      <c r="BN8" s="1038"/>
      <c r="BO8" s="485" t="s">
        <v>11</v>
      </c>
      <c r="BP8" s="486" t="s">
        <v>12</v>
      </c>
      <c r="BQ8" s="487" t="s">
        <v>13</v>
      </c>
      <c r="BR8" s="488" t="s">
        <v>14</v>
      </c>
      <c r="BS8" s="489" t="s">
        <v>15</v>
      </c>
      <c r="BT8" s="275" t="s">
        <v>28</v>
      </c>
      <c r="BU8" s="273" t="s">
        <v>26</v>
      </c>
      <c r="BV8" s="1038"/>
      <c r="BW8" s="65"/>
      <c r="BX8" s="65"/>
      <c r="BY8" s="65"/>
      <c r="BZ8" s="65"/>
      <c r="CA8" s="65"/>
      <c r="CB8" s="65"/>
      <c r="CC8" s="65"/>
      <c r="CD8" s="65"/>
      <c r="CE8" s="65"/>
      <c r="CF8" s="65"/>
      <c r="CG8" s="65"/>
      <c r="CH8" s="65"/>
      <c r="CI8" s="65"/>
      <c r="CJ8" s="155"/>
      <c r="CK8" s="202" t="s">
        <v>2</v>
      </c>
      <c r="CL8" s="203"/>
      <c r="CM8" s="202" t="s">
        <v>80</v>
      </c>
      <c r="CN8" s="203"/>
      <c r="CO8" s="202" t="s">
        <v>79</v>
      </c>
      <c r="CP8" s="203"/>
      <c r="CQ8" s="202" t="s">
        <v>5</v>
      </c>
      <c r="CR8" s="203"/>
      <c r="CS8" s="202" t="s">
        <v>6</v>
      </c>
      <c r="CT8" s="203"/>
      <c r="CU8" s="1043" t="s">
        <v>206</v>
      </c>
      <c r="CV8" s="1044"/>
      <c r="CW8" s="202" t="s">
        <v>133</v>
      </c>
      <c r="CX8" s="203"/>
      <c r="CY8" s="202" t="s">
        <v>90</v>
      </c>
      <c r="CZ8" s="203"/>
      <c r="DA8" s="204" t="s">
        <v>136</v>
      </c>
      <c r="DB8" s="205"/>
      <c r="DC8" s="201"/>
      <c r="DD8" s="201"/>
      <c r="DE8" s="201"/>
      <c r="DF8" s="201"/>
      <c r="DG8" s="201"/>
      <c r="DH8" s="201"/>
      <c r="DI8" s="201"/>
      <c r="DJ8" s="201"/>
      <c r="DK8" s="201"/>
      <c r="DL8" s="201"/>
      <c r="DM8" s="201"/>
      <c r="DN8" s="201"/>
    </row>
    <row r="9" spans="1:118" s="83" customFormat="1" ht="15" customHeight="1">
      <c r="A9" s="78">
        <v>1</v>
      </c>
      <c r="B9" s="79" t="s">
        <v>274</v>
      </c>
      <c r="C9" s="80">
        <v>65</v>
      </c>
      <c r="D9" s="81" t="s">
        <v>113</v>
      </c>
      <c r="E9" s="81">
        <v>14</v>
      </c>
      <c r="F9" s="81">
        <v>11</v>
      </c>
      <c r="G9" s="81">
        <v>21</v>
      </c>
      <c r="H9" s="81">
        <v>17</v>
      </c>
      <c r="I9" s="222">
        <v>16</v>
      </c>
      <c r="J9" s="82">
        <f>SUM(C9:I9)</f>
        <v>144</v>
      </c>
      <c r="K9" s="80">
        <v>8</v>
      </c>
      <c r="L9" s="81" t="s">
        <v>113</v>
      </c>
      <c r="M9" s="81">
        <v>2</v>
      </c>
      <c r="N9" s="81">
        <v>2</v>
      </c>
      <c r="O9" s="81">
        <v>5</v>
      </c>
      <c r="P9" s="81">
        <v>2</v>
      </c>
      <c r="Q9" s="222">
        <v>2</v>
      </c>
      <c r="R9" s="82">
        <f>SUM(K9:Q9)</f>
        <v>21</v>
      </c>
      <c r="S9" s="80">
        <v>3</v>
      </c>
      <c r="T9" s="81" t="s">
        <v>113</v>
      </c>
      <c r="U9" s="81">
        <v>1</v>
      </c>
      <c r="V9" s="81">
        <v>0</v>
      </c>
      <c r="W9" s="81">
        <v>0</v>
      </c>
      <c r="X9" s="81">
        <v>0</v>
      </c>
      <c r="Y9" s="222">
        <v>0</v>
      </c>
      <c r="Z9" s="82">
        <f>SUM(S9:Y9)</f>
        <v>4</v>
      </c>
      <c r="AA9" s="80">
        <v>2</v>
      </c>
      <c r="AB9" s="81" t="s">
        <v>113</v>
      </c>
      <c r="AC9" s="81">
        <v>6</v>
      </c>
      <c r="AD9" s="81">
        <v>2</v>
      </c>
      <c r="AE9" s="81">
        <v>2</v>
      </c>
      <c r="AF9" s="81">
        <v>1</v>
      </c>
      <c r="AG9" s="222">
        <v>3</v>
      </c>
      <c r="AH9" s="82">
        <f>SUM(AA9:AG9)</f>
        <v>16</v>
      </c>
      <c r="AI9" s="80" t="s">
        <v>113</v>
      </c>
      <c r="AJ9" s="81" t="s">
        <v>113</v>
      </c>
      <c r="AK9" s="81" t="s">
        <v>113</v>
      </c>
      <c r="AL9" s="81" t="s">
        <v>113</v>
      </c>
      <c r="AM9" s="81" t="s">
        <v>113</v>
      </c>
      <c r="AN9" s="81" t="s">
        <v>113</v>
      </c>
      <c r="AO9" s="222" t="s">
        <v>113</v>
      </c>
      <c r="AP9" s="480">
        <f>SUM(AI9:AO9)</f>
        <v>0</v>
      </c>
      <c r="AQ9" s="80" t="s">
        <v>168</v>
      </c>
      <c r="AR9" s="81" t="s">
        <v>113</v>
      </c>
      <c r="AS9" s="81" t="s">
        <v>113</v>
      </c>
      <c r="AT9" s="81" t="s">
        <v>113</v>
      </c>
      <c r="AU9" s="81" t="s">
        <v>113</v>
      </c>
      <c r="AV9" s="81" t="s">
        <v>113</v>
      </c>
      <c r="AW9" s="222" t="s">
        <v>113</v>
      </c>
      <c r="AX9" s="90" t="s">
        <v>168</v>
      </c>
      <c r="AY9" s="80" t="s">
        <v>113</v>
      </c>
      <c r="AZ9" s="81" t="s">
        <v>113</v>
      </c>
      <c r="BA9" s="81" t="s">
        <v>113</v>
      </c>
      <c r="BB9" s="81" t="s">
        <v>113</v>
      </c>
      <c r="BC9" s="81" t="s">
        <v>113</v>
      </c>
      <c r="BD9" s="81" t="s">
        <v>113</v>
      </c>
      <c r="BE9" s="222" t="s">
        <v>113</v>
      </c>
      <c r="BF9" s="82">
        <f>SUM(AY9:BE9)</f>
        <v>0</v>
      </c>
      <c r="BG9" s="490">
        <v>4</v>
      </c>
      <c r="BH9" s="491" t="s">
        <v>113</v>
      </c>
      <c r="BI9" s="491">
        <v>3.4</v>
      </c>
      <c r="BJ9" s="491">
        <v>4</v>
      </c>
      <c r="BK9" s="491">
        <v>3.1</v>
      </c>
      <c r="BL9" s="491">
        <v>4</v>
      </c>
      <c r="BM9" s="498">
        <v>4</v>
      </c>
      <c r="BN9" s="82">
        <f>SUM(BG9:BM9)</f>
        <v>22.5</v>
      </c>
      <c r="BO9" s="490">
        <v>22</v>
      </c>
      <c r="BP9" s="491" t="s">
        <v>113</v>
      </c>
      <c r="BQ9" s="491">
        <v>17</v>
      </c>
      <c r="BR9" s="491">
        <v>33</v>
      </c>
      <c r="BS9" s="491">
        <v>11</v>
      </c>
      <c r="BT9" s="491">
        <v>32</v>
      </c>
      <c r="BU9" s="498">
        <v>16</v>
      </c>
      <c r="BV9" s="82">
        <f>SUM(BO9:BU9)</f>
        <v>131</v>
      </c>
      <c r="BW9" s="65"/>
      <c r="BX9" s="65"/>
      <c r="BY9" s="65"/>
      <c r="BZ9" s="65"/>
      <c r="CA9" s="65"/>
      <c r="CB9" s="65"/>
      <c r="CC9" s="65"/>
      <c r="CD9" s="65"/>
      <c r="CE9" s="65"/>
      <c r="CF9" s="65"/>
      <c r="CG9" s="65"/>
      <c r="CH9" s="65"/>
      <c r="CI9" s="65"/>
      <c r="CJ9" s="155"/>
      <c r="CK9" s="206">
        <f>+J9</f>
        <v>144</v>
      </c>
      <c r="CL9" s="207" t="str">
        <f>+B9</f>
        <v>UPENDRA RAVAL [F]</v>
      </c>
      <c r="CM9" s="208">
        <f>+R9</f>
        <v>21</v>
      </c>
      <c r="CN9" s="207" t="str">
        <f>+B9</f>
        <v>UPENDRA RAVAL [F]</v>
      </c>
      <c r="CO9" s="206">
        <f>+Z9</f>
        <v>4</v>
      </c>
      <c r="CP9" s="207" t="str">
        <f>+B9</f>
        <v>UPENDRA RAVAL [F]</v>
      </c>
      <c r="CQ9" s="208">
        <f>+AH9</f>
        <v>16</v>
      </c>
      <c r="CR9" s="207" t="str">
        <f>+B9</f>
        <v>UPENDRA RAVAL [F]</v>
      </c>
      <c r="CS9" s="208">
        <f>+AP9</f>
        <v>0</v>
      </c>
      <c r="CT9" s="207" t="str">
        <f>+B9</f>
        <v>UPENDRA RAVAL [F]</v>
      </c>
      <c r="CU9" s="1045">
        <f>SUM(AQ40:AW40)</f>
        <v>4</v>
      </c>
      <c r="CV9" s="451"/>
      <c r="CW9" s="208">
        <f>+BF9</f>
        <v>0</v>
      </c>
      <c r="CX9" s="207" t="str">
        <f>+B9</f>
        <v>UPENDRA RAVAL [F]</v>
      </c>
      <c r="CY9" s="208">
        <f>CS9+CU9+CW9</f>
        <v>4</v>
      </c>
      <c r="CZ9" s="207" t="str">
        <f>+B9</f>
        <v>UPENDRA RAVAL [F]</v>
      </c>
      <c r="DA9" s="208">
        <f>CQ9+CU9</f>
        <v>20</v>
      </c>
      <c r="DB9" s="207" t="str">
        <f>+B9</f>
        <v>UPENDRA RAVAL [F]</v>
      </c>
    </row>
    <row r="10" spans="1:118" s="83" customFormat="1" ht="15" customHeight="1">
      <c r="A10" s="85">
        <v>2</v>
      </c>
      <c r="B10" s="86" t="s">
        <v>275</v>
      </c>
      <c r="C10" s="87">
        <v>34</v>
      </c>
      <c r="D10" s="669">
        <v>23</v>
      </c>
      <c r="E10" s="88">
        <v>4</v>
      </c>
      <c r="F10" s="88">
        <v>10</v>
      </c>
      <c r="G10" s="88">
        <v>0</v>
      </c>
      <c r="H10" s="88">
        <v>13</v>
      </c>
      <c r="I10" s="89">
        <v>0</v>
      </c>
      <c r="J10" s="90">
        <f t="shared" ref="J10:J39" si="0">SUM(C10:I10)</f>
        <v>84</v>
      </c>
      <c r="K10" s="87">
        <v>3</v>
      </c>
      <c r="L10" s="88">
        <v>3</v>
      </c>
      <c r="M10" s="88">
        <v>1</v>
      </c>
      <c r="N10" s="88">
        <v>2</v>
      </c>
      <c r="O10" s="88">
        <v>0</v>
      </c>
      <c r="P10" s="88">
        <v>2</v>
      </c>
      <c r="Q10" s="89">
        <v>0</v>
      </c>
      <c r="R10" s="90">
        <f t="shared" ref="R10:R38" si="1">SUM(K10:Q10)</f>
        <v>11</v>
      </c>
      <c r="S10" s="87">
        <v>1</v>
      </c>
      <c r="T10" s="88">
        <v>1</v>
      </c>
      <c r="U10" s="88">
        <v>0</v>
      </c>
      <c r="V10" s="88">
        <v>0</v>
      </c>
      <c r="W10" s="88">
        <v>0</v>
      </c>
      <c r="X10" s="88">
        <v>0</v>
      </c>
      <c r="Y10" s="89">
        <v>0</v>
      </c>
      <c r="Z10" s="90">
        <f t="shared" ref="Z10:Z38" si="2">SUM(S10:Y10)</f>
        <v>2</v>
      </c>
      <c r="AA10" s="87" t="s">
        <v>113</v>
      </c>
      <c r="AB10" s="88" t="s">
        <v>113</v>
      </c>
      <c r="AC10" s="88" t="s">
        <v>113</v>
      </c>
      <c r="AD10" s="88" t="s">
        <v>113</v>
      </c>
      <c r="AE10" s="88" t="s">
        <v>113</v>
      </c>
      <c r="AF10" s="88" t="s">
        <v>113</v>
      </c>
      <c r="AG10" s="89" t="s">
        <v>113</v>
      </c>
      <c r="AH10" s="90">
        <f t="shared" ref="AH10:AH38" si="3">SUM(AA10:AG10)</f>
        <v>0</v>
      </c>
      <c r="AI10" s="87" t="s">
        <v>113</v>
      </c>
      <c r="AJ10" s="88" t="s">
        <v>113</v>
      </c>
      <c r="AK10" s="88">
        <v>1</v>
      </c>
      <c r="AL10" s="88" t="s">
        <v>113</v>
      </c>
      <c r="AM10" s="88" t="s">
        <v>113</v>
      </c>
      <c r="AN10" s="88">
        <v>1</v>
      </c>
      <c r="AO10" s="89">
        <v>1</v>
      </c>
      <c r="AP10" s="481">
        <f t="shared" ref="AP10:AP38" si="4">SUM(AI10:AO10)</f>
        <v>3</v>
      </c>
      <c r="AQ10" s="87" t="s">
        <v>113</v>
      </c>
      <c r="AR10" s="88" t="s">
        <v>113</v>
      </c>
      <c r="AS10" s="88" t="s">
        <v>113</v>
      </c>
      <c r="AT10" s="88" t="s">
        <v>113</v>
      </c>
      <c r="AU10" s="88" t="s">
        <v>113</v>
      </c>
      <c r="AV10" s="88" t="s">
        <v>113</v>
      </c>
      <c r="AW10" s="89" t="s">
        <v>113</v>
      </c>
      <c r="AX10" s="90">
        <f t="shared" ref="AX10:AX13" si="5">SUM(AQ10:AW10)</f>
        <v>0</v>
      </c>
      <c r="AY10" s="87" t="s">
        <v>113</v>
      </c>
      <c r="AZ10" s="88" t="s">
        <v>113</v>
      </c>
      <c r="BA10" s="88" t="s">
        <v>113</v>
      </c>
      <c r="BB10" s="88" t="s">
        <v>113</v>
      </c>
      <c r="BC10" s="88" t="s">
        <v>113</v>
      </c>
      <c r="BD10" s="88" t="s">
        <v>113</v>
      </c>
      <c r="BE10" s="89" t="s">
        <v>113</v>
      </c>
      <c r="BF10" s="90">
        <f t="shared" ref="BF10:BF38" si="6">SUM(AY10:BE10)</f>
        <v>0</v>
      </c>
      <c r="BG10" s="87" t="s">
        <v>113</v>
      </c>
      <c r="BH10" s="88" t="s">
        <v>113</v>
      </c>
      <c r="BI10" s="88" t="s">
        <v>113</v>
      </c>
      <c r="BJ10" s="88" t="s">
        <v>113</v>
      </c>
      <c r="BK10" s="88" t="s">
        <v>113</v>
      </c>
      <c r="BL10" s="88" t="s">
        <v>113</v>
      </c>
      <c r="BM10" s="89" t="s">
        <v>113</v>
      </c>
      <c r="BN10" s="90">
        <f t="shared" ref="BN10:BN38" si="7">SUM(BG10:BM10)</f>
        <v>0</v>
      </c>
      <c r="BO10" s="87" t="s">
        <v>113</v>
      </c>
      <c r="BP10" s="88" t="s">
        <v>113</v>
      </c>
      <c r="BQ10" s="88" t="s">
        <v>113</v>
      </c>
      <c r="BR10" s="88" t="s">
        <v>113</v>
      </c>
      <c r="BS10" s="88" t="s">
        <v>113</v>
      </c>
      <c r="BT10" s="88" t="s">
        <v>113</v>
      </c>
      <c r="BU10" s="89" t="s">
        <v>113</v>
      </c>
      <c r="BV10" s="90">
        <f t="shared" ref="BV10:BV38" si="8">SUM(BO10:BU10)</f>
        <v>0</v>
      </c>
      <c r="BW10" s="65"/>
      <c r="BX10" s="65"/>
      <c r="BY10" s="65"/>
      <c r="BZ10" s="65"/>
      <c r="CA10" s="65"/>
      <c r="CB10" s="65"/>
      <c r="CC10" s="65"/>
      <c r="CD10" s="65"/>
      <c r="CE10" s="65"/>
      <c r="CF10" s="65"/>
      <c r="CG10" s="65"/>
      <c r="CH10" s="65"/>
      <c r="CI10" s="65"/>
      <c r="CJ10" s="155"/>
      <c r="CK10" s="209">
        <f>+J10</f>
        <v>84</v>
      </c>
      <c r="CL10" s="210" t="str">
        <f>+B10</f>
        <v>HARDIK RAVAL [F]</v>
      </c>
      <c r="CM10" s="211">
        <f>+R10</f>
        <v>11</v>
      </c>
      <c r="CN10" s="210" t="str">
        <f>+B10</f>
        <v>HARDIK RAVAL [F]</v>
      </c>
      <c r="CO10" s="209">
        <f>+Z10</f>
        <v>2</v>
      </c>
      <c r="CP10" s="210" t="str">
        <f>+B10</f>
        <v>HARDIK RAVAL [F]</v>
      </c>
      <c r="CQ10" s="208">
        <f>+AH10</f>
        <v>0</v>
      </c>
      <c r="CR10" s="210" t="str">
        <f>+B10</f>
        <v>HARDIK RAVAL [F]</v>
      </c>
      <c r="CS10" s="208">
        <f t="shared" ref="CS10:CS38" si="9">+AP10</f>
        <v>3</v>
      </c>
      <c r="CT10" s="210" t="str">
        <f>+B10</f>
        <v>HARDIK RAVAL [F]</v>
      </c>
      <c r="CU10" s="1046"/>
      <c r="CV10" s="452"/>
      <c r="CW10" s="211">
        <f>+BF10</f>
        <v>0</v>
      </c>
      <c r="CX10" s="207" t="str">
        <f>+B10</f>
        <v>HARDIK RAVAL [F]</v>
      </c>
      <c r="CY10" s="211">
        <f t="shared" ref="CY10:CY38" si="10">CS10+CU10+CW10</f>
        <v>3</v>
      </c>
      <c r="CZ10" s="207" t="str">
        <f>+B10</f>
        <v>HARDIK RAVAL [F]</v>
      </c>
      <c r="DA10" s="211">
        <f t="shared" ref="DA10:DA38" si="11">CQ10+CU10</f>
        <v>0</v>
      </c>
      <c r="DB10" s="210" t="str">
        <f>+B10</f>
        <v>HARDIK RAVAL [F]</v>
      </c>
      <c r="DE10" s="91"/>
      <c r="DH10" s="91"/>
    </row>
    <row r="11" spans="1:118" s="83" customFormat="1" ht="15" customHeight="1">
      <c r="A11" s="78">
        <v>3</v>
      </c>
      <c r="B11" s="86" t="s">
        <v>276</v>
      </c>
      <c r="C11" s="434">
        <v>8</v>
      </c>
      <c r="D11" s="88">
        <v>24</v>
      </c>
      <c r="E11" s="88">
        <v>40</v>
      </c>
      <c r="F11" s="88">
        <v>16</v>
      </c>
      <c r="G11" s="88">
        <v>3</v>
      </c>
      <c r="H11" s="88">
        <v>5</v>
      </c>
      <c r="I11" s="89">
        <v>1</v>
      </c>
      <c r="J11" s="90">
        <f t="shared" si="0"/>
        <v>97</v>
      </c>
      <c r="K11" s="87">
        <v>1</v>
      </c>
      <c r="L11" s="88">
        <v>5</v>
      </c>
      <c r="M11" s="88">
        <v>6</v>
      </c>
      <c r="N11" s="88">
        <v>2</v>
      </c>
      <c r="O11" s="88">
        <v>0</v>
      </c>
      <c r="P11" s="88">
        <v>1</v>
      </c>
      <c r="Q11" s="89">
        <v>0</v>
      </c>
      <c r="R11" s="90">
        <f t="shared" si="1"/>
        <v>15</v>
      </c>
      <c r="S11" s="87">
        <v>0</v>
      </c>
      <c r="T11" s="88">
        <v>0</v>
      </c>
      <c r="U11" s="88">
        <v>0</v>
      </c>
      <c r="V11" s="88">
        <v>0</v>
      </c>
      <c r="W11" s="88">
        <v>0</v>
      </c>
      <c r="X11" s="88">
        <v>0</v>
      </c>
      <c r="Y11" s="89">
        <v>0</v>
      </c>
      <c r="Z11" s="90">
        <f t="shared" si="2"/>
        <v>0</v>
      </c>
      <c r="AA11" s="87">
        <v>0</v>
      </c>
      <c r="AB11" s="88">
        <v>3</v>
      </c>
      <c r="AC11" s="88">
        <v>0</v>
      </c>
      <c r="AD11" s="88">
        <v>1</v>
      </c>
      <c r="AE11" s="88">
        <v>3</v>
      </c>
      <c r="AF11" s="88">
        <v>1</v>
      </c>
      <c r="AG11" s="89">
        <v>3</v>
      </c>
      <c r="AH11" s="90">
        <f t="shared" si="3"/>
        <v>11</v>
      </c>
      <c r="AI11" s="87">
        <v>1</v>
      </c>
      <c r="AJ11" s="88" t="s">
        <v>113</v>
      </c>
      <c r="AK11" s="88" t="s">
        <v>113</v>
      </c>
      <c r="AL11" s="88" t="s">
        <v>113</v>
      </c>
      <c r="AM11" s="88" t="s">
        <v>113</v>
      </c>
      <c r="AN11" s="88">
        <v>2</v>
      </c>
      <c r="AO11" s="89" t="s">
        <v>113</v>
      </c>
      <c r="AP11" s="481">
        <f t="shared" si="4"/>
        <v>3</v>
      </c>
      <c r="AQ11" s="87" t="s">
        <v>113</v>
      </c>
      <c r="AR11" s="88" t="s">
        <v>113</v>
      </c>
      <c r="AS11" s="88" t="s">
        <v>113</v>
      </c>
      <c r="AT11" s="88" t="s">
        <v>113</v>
      </c>
      <c r="AU11" s="88" t="s">
        <v>113</v>
      </c>
      <c r="AV11" s="88" t="s">
        <v>113</v>
      </c>
      <c r="AW11" s="89" t="s">
        <v>113</v>
      </c>
      <c r="AX11" s="90">
        <f t="shared" si="5"/>
        <v>0</v>
      </c>
      <c r="AY11" s="87" t="s">
        <v>113</v>
      </c>
      <c r="AZ11" s="88" t="s">
        <v>113</v>
      </c>
      <c r="BA11" s="88" t="s">
        <v>113</v>
      </c>
      <c r="BB11" s="88" t="s">
        <v>113</v>
      </c>
      <c r="BC11" s="88" t="s">
        <v>113</v>
      </c>
      <c r="BD11" s="88" t="s">
        <v>113</v>
      </c>
      <c r="BE11" s="89" t="s">
        <v>113</v>
      </c>
      <c r="BF11" s="90">
        <f t="shared" si="6"/>
        <v>0</v>
      </c>
      <c r="BG11" s="87">
        <v>4</v>
      </c>
      <c r="BH11" s="88">
        <v>4</v>
      </c>
      <c r="BI11" s="88">
        <v>2</v>
      </c>
      <c r="BJ11" s="88">
        <v>4</v>
      </c>
      <c r="BK11" s="88">
        <v>4</v>
      </c>
      <c r="BL11" s="88">
        <v>4</v>
      </c>
      <c r="BM11" s="89">
        <v>4</v>
      </c>
      <c r="BN11" s="90">
        <f t="shared" si="7"/>
        <v>26</v>
      </c>
      <c r="BO11" s="87">
        <v>26</v>
      </c>
      <c r="BP11" s="88">
        <v>11</v>
      </c>
      <c r="BQ11" s="88">
        <v>13</v>
      </c>
      <c r="BR11" s="88">
        <v>22</v>
      </c>
      <c r="BS11" s="88">
        <v>9</v>
      </c>
      <c r="BT11" s="88">
        <v>20</v>
      </c>
      <c r="BU11" s="89">
        <v>17</v>
      </c>
      <c r="BV11" s="90">
        <f t="shared" si="8"/>
        <v>118</v>
      </c>
      <c r="BW11" s="65"/>
      <c r="BX11" s="65"/>
      <c r="BY11" s="65"/>
      <c r="BZ11" s="65"/>
      <c r="CA11" s="65"/>
      <c r="CB11" s="65"/>
      <c r="CC11" s="65"/>
      <c r="CD11" s="65"/>
      <c r="CE11" s="65"/>
      <c r="CF11" s="65"/>
      <c r="CG11" s="65"/>
      <c r="CH11" s="65"/>
      <c r="CI11" s="65"/>
      <c r="CJ11" s="155"/>
      <c r="CK11" s="209">
        <f>+J11</f>
        <v>97</v>
      </c>
      <c r="CL11" s="210" t="str">
        <f>+B11</f>
        <v>SANJAY RAVAL [F]</v>
      </c>
      <c r="CM11" s="211">
        <f>+R11</f>
        <v>15</v>
      </c>
      <c r="CN11" s="210" t="str">
        <f>+B11</f>
        <v>SANJAY RAVAL [F]</v>
      </c>
      <c r="CO11" s="209">
        <f>+Z11</f>
        <v>0</v>
      </c>
      <c r="CP11" s="210" t="str">
        <f>+B11</f>
        <v>SANJAY RAVAL [F]</v>
      </c>
      <c r="CQ11" s="208">
        <f>+AH11</f>
        <v>11</v>
      </c>
      <c r="CR11" s="210" t="str">
        <f>+B11</f>
        <v>SANJAY RAVAL [F]</v>
      </c>
      <c r="CS11" s="208">
        <f t="shared" si="9"/>
        <v>3</v>
      </c>
      <c r="CT11" s="210" t="str">
        <f>+B11</f>
        <v>SANJAY RAVAL [F]</v>
      </c>
      <c r="CU11" s="1046"/>
      <c r="CV11" s="452"/>
      <c r="CW11" s="211">
        <f>+BF11</f>
        <v>0</v>
      </c>
      <c r="CX11" s="207" t="str">
        <f>+B11</f>
        <v>SANJAY RAVAL [F]</v>
      </c>
      <c r="CY11" s="211">
        <f t="shared" si="10"/>
        <v>3</v>
      </c>
      <c r="CZ11" s="207" t="str">
        <f>+B11</f>
        <v>SANJAY RAVAL [F]</v>
      </c>
      <c r="DA11" s="211">
        <f t="shared" si="11"/>
        <v>11</v>
      </c>
      <c r="DB11" s="210" t="str">
        <f>+B11</f>
        <v>SANJAY RAVAL [F]</v>
      </c>
      <c r="DE11" s="91"/>
      <c r="DH11" s="91"/>
    </row>
    <row r="12" spans="1:118" s="83" customFormat="1" ht="15" customHeight="1">
      <c r="A12" s="85">
        <v>4</v>
      </c>
      <c r="B12" s="86" t="s">
        <v>277</v>
      </c>
      <c r="C12" s="434">
        <v>0</v>
      </c>
      <c r="D12" s="88" t="s">
        <v>113</v>
      </c>
      <c r="E12" s="88">
        <v>1</v>
      </c>
      <c r="F12" s="88">
        <v>0</v>
      </c>
      <c r="G12" s="88" t="s">
        <v>113</v>
      </c>
      <c r="H12" s="88">
        <v>18</v>
      </c>
      <c r="I12" s="89">
        <v>10</v>
      </c>
      <c r="J12" s="90">
        <f t="shared" si="0"/>
        <v>29</v>
      </c>
      <c r="K12" s="87">
        <v>0</v>
      </c>
      <c r="L12" s="88" t="s">
        <v>113</v>
      </c>
      <c r="M12" s="88">
        <v>0</v>
      </c>
      <c r="N12" s="88">
        <v>0</v>
      </c>
      <c r="O12" s="88" t="s">
        <v>113</v>
      </c>
      <c r="P12" s="88">
        <v>1</v>
      </c>
      <c r="Q12" s="89">
        <v>1</v>
      </c>
      <c r="R12" s="90">
        <f t="shared" si="1"/>
        <v>2</v>
      </c>
      <c r="S12" s="87">
        <v>0</v>
      </c>
      <c r="T12" s="88" t="s">
        <v>113</v>
      </c>
      <c r="U12" s="88">
        <v>0</v>
      </c>
      <c r="V12" s="88">
        <v>0</v>
      </c>
      <c r="W12" s="88" t="s">
        <v>113</v>
      </c>
      <c r="X12" s="88">
        <v>0</v>
      </c>
      <c r="Y12" s="89">
        <v>0</v>
      </c>
      <c r="Z12" s="90">
        <f t="shared" si="2"/>
        <v>0</v>
      </c>
      <c r="AA12" s="87" t="s">
        <v>113</v>
      </c>
      <c r="AB12" s="88" t="s">
        <v>113</v>
      </c>
      <c r="AC12" s="88" t="s">
        <v>113</v>
      </c>
      <c r="AD12" s="88" t="s">
        <v>113</v>
      </c>
      <c r="AE12" s="88" t="s">
        <v>113</v>
      </c>
      <c r="AF12" s="88" t="s">
        <v>113</v>
      </c>
      <c r="AG12" s="89" t="s">
        <v>113</v>
      </c>
      <c r="AH12" s="90">
        <f t="shared" si="3"/>
        <v>0</v>
      </c>
      <c r="AI12" s="87">
        <v>2</v>
      </c>
      <c r="AJ12" s="88" t="s">
        <v>113</v>
      </c>
      <c r="AK12" s="88" t="s">
        <v>113</v>
      </c>
      <c r="AL12" s="88" t="s">
        <v>113</v>
      </c>
      <c r="AM12" s="88">
        <v>1</v>
      </c>
      <c r="AN12" s="88">
        <v>1</v>
      </c>
      <c r="AO12" s="89" t="s">
        <v>113</v>
      </c>
      <c r="AP12" s="481">
        <f t="shared" si="4"/>
        <v>4</v>
      </c>
      <c r="AQ12" s="87" t="s">
        <v>113</v>
      </c>
      <c r="AR12" s="88" t="s">
        <v>113</v>
      </c>
      <c r="AS12" s="88" t="s">
        <v>113</v>
      </c>
      <c r="AT12" s="88" t="s">
        <v>113</v>
      </c>
      <c r="AU12" s="88" t="s">
        <v>113</v>
      </c>
      <c r="AV12" s="88" t="s">
        <v>113</v>
      </c>
      <c r="AW12" s="89" t="s">
        <v>113</v>
      </c>
      <c r="AX12" s="90">
        <f t="shared" si="5"/>
        <v>0</v>
      </c>
      <c r="AY12" s="87" t="s">
        <v>113</v>
      </c>
      <c r="AZ12" s="88" t="s">
        <v>113</v>
      </c>
      <c r="BA12" s="88" t="s">
        <v>113</v>
      </c>
      <c r="BB12" s="88" t="s">
        <v>113</v>
      </c>
      <c r="BC12" s="88" t="s">
        <v>113</v>
      </c>
      <c r="BD12" s="88" t="s">
        <v>113</v>
      </c>
      <c r="BE12" s="89" t="s">
        <v>113</v>
      </c>
      <c r="BF12" s="90">
        <f t="shared" si="6"/>
        <v>0</v>
      </c>
      <c r="BG12" s="87" t="s">
        <v>113</v>
      </c>
      <c r="BH12" s="88" t="s">
        <v>113</v>
      </c>
      <c r="BI12" s="88" t="s">
        <v>113</v>
      </c>
      <c r="BJ12" s="88" t="s">
        <v>113</v>
      </c>
      <c r="BK12" s="88" t="s">
        <v>113</v>
      </c>
      <c r="BL12" s="88" t="s">
        <v>113</v>
      </c>
      <c r="BM12" s="89" t="s">
        <v>113</v>
      </c>
      <c r="BN12" s="90">
        <f t="shared" si="7"/>
        <v>0</v>
      </c>
      <c r="BO12" s="87" t="s">
        <v>113</v>
      </c>
      <c r="BP12" s="88" t="s">
        <v>113</v>
      </c>
      <c r="BQ12" s="88" t="s">
        <v>113</v>
      </c>
      <c r="BR12" s="88" t="s">
        <v>113</v>
      </c>
      <c r="BS12" s="88" t="s">
        <v>113</v>
      </c>
      <c r="BT12" s="88" t="s">
        <v>113</v>
      </c>
      <c r="BU12" s="89" t="s">
        <v>113</v>
      </c>
      <c r="BV12" s="90">
        <f t="shared" si="8"/>
        <v>0</v>
      </c>
      <c r="BW12" s="65"/>
      <c r="BX12" s="65"/>
      <c r="BY12" s="65"/>
      <c r="BZ12" s="65"/>
      <c r="CA12" s="65"/>
      <c r="CB12" s="65"/>
      <c r="CC12" s="65"/>
      <c r="CD12" s="65"/>
      <c r="CE12" s="65"/>
      <c r="CF12" s="65"/>
      <c r="CG12" s="65"/>
      <c r="CH12" s="65"/>
      <c r="CI12" s="65"/>
      <c r="CJ12" s="155"/>
      <c r="CK12" s="209">
        <f t="shared" ref="CK12:CK31" si="12">+J12</f>
        <v>29</v>
      </c>
      <c r="CL12" s="210" t="str">
        <f t="shared" ref="CL12:CL31" si="13">+B12</f>
        <v>MILAN RAVAL [F]</v>
      </c>
      <c r="CM12" s="211">
        <f t="shared" ref="CM12:CM31" si="14">+R12</f>
        <v>2</v>
      </c>
      <c r="CN12" s="210" t="str">
        <f t="shared" ref="CN12:CN31" si="15">+B12</f>
        <v>MILAN RAVAL [F]</v>
      </c>
      <c r="CO12" s="209">
        <f t="shared" ref="CO12:CO31" si="16">+Z12</f>
        <v>0</v>
      </c>
      <c r="CP12" s="210" t="str">
        <f t="shared" ref="CP12:CP31" si="17">+B12</f>
        <v>MILAN RAVAL [F]</v>
      </c>
      <c r="CQ12" s="208">
        <f t="shared" ref="CQ12:CQ31" si="18">+AH12</f>
        <v>0</v>
      </c>
      <c r="CR12" s="210" t="str">
        <f t="shared" ref="CR12:CR31" si="19">+B12</f>
        <v>MILAN RAVAL [F]</v>
      </c>
      <c r="CS12" s="208">
        <f t="shared" si="9"/>
        <v>4</v>
      </c>
      <c r="CT12" s="210" t="str">
        <f t="shared" ref="CT12:CT31" si="20">+B12</f>
        <v>MILAN RAVAL [F]</v>
      </c>
      <c r="CU12" s="1046"/>
      <c r="CV12" s="452"/>
      <c r="CW12" s="211">
        <f t="shared" ref="CW12:CW31" si="21">+BF12</f>
        <v>0</v>
      </c>
      <c r="CX12" s="207" t="str">
        <f t="shared" ref="CX12:CX31" si="22">+B12</f>
        <v>MILAN RAVAL [F]</v>
      </c>
      <c r="CY12" s="211">
        <f t="shared" ref="CY12:CY31" si="23">CS12+CU12+CW12</f>
        <v>4</v>
      </c>
      <c r="CZ12" s="207" t="str">
        <f t="shared" ref="CZ12:CZ31" si="24">+B12</f>
        <v>MILAN RAVAL [F]</v>
      </c>
      <c r="DA12" s="211">
        <f t="shared" ref="DA12:DA31" si="25">CQ12+CU12</f>
        <v>0</v>
      </c>
      <c r="DB12" s="210" t="str">
        <f t="shared" ref="DB12:DB31" si="26">+B12</f>
        <v>MILAN RAVAL [F]</v>
      </c>
      <c r="DE12" s="91"/>
      <c r="DH12" s="91"/>
    </row>
    <row r="13" spans="1:118" s="83" customFormat="1" ht="15" customHeight="1">
      <c r="A13" s="78">
        <v>5</v>
      </c>
      <c r="B13" s="86" t="s">
        <v>278</v>
      </c>
      <c r="C13" s="87" t="s">
        <v>113</v>
      </c>
      <c r="D13" s="88">
        <v>6</v>
      </c>
      <c r="E13" s="669">
        <v>41</v>
      </c>
      <c r="F13" s="88">
        <v>4</v>
      </c>
      <c r="G13" s="669">
        <v>8</v>
      </c>
      <c r="H13" s="88">
        <v>4</v>
      </c>
      <c r="I13" s="89">
        <v>14</v>
      </c>
      <c r="J13" s="90">
        <f t="shared" si="0"/>
        <v>77</v>
      </c>
      <c r="K13" s="87" t="s">
        <v>113</v>
      </c>
      <c r="L13" s="88">
        <v>0</v>
      </c>
      <c r="M13" s="88">
        <v>5</v>
      </c>
      <c r="N13" s="88">
        <v>0</v>
      </c>
      <c r="O13" s="88">
        <v>0</v>
      </c>
      <c r="P13" s="88">
        <v>1</v>
      </c>
      <c r="Q13" s="89">
        <v>2</v>
      </c>
      <c r="R13" s="90">
        <f t="shared" si="1"/>
        <v>8</v>
      </c>
      <c r="S13" s="87" t="s">
        <v>113</v>
      </c>
      <c r="T13" s="88">
        <v>1</v>
      </c>
      <c r="U13" s="88">
        <v>2</v>
      </c>
      <c r="V13" s="88">
        <v>0</v>
      </c>
      <c r="W13" s="88">
        <v>0</v>
      </c>
      <c r="X13" s="88">
        <v>0</v>
      </c>
      <c r="Y13" s="89">
        <v>0</v>
      </c>
      <c r="Z13" s="90">
        <f t="shared" si="2"/>
        <v>3</v>
      </c>
      <c r="AA13" s="87">
        <v>0</v>
      </c>
      <c r="AB13" s="88">
        <v>0</v>
      </c>
      <c r="AC13" s="88">
        <v>0</v>
      </c>
      <c r="AD13" s="88" t="s">
        <v>113</v>
      </c>
      <c r="AE13" s="88" t="s">
        <v>113</v>
      </c>
      <c r="AF13" s="88" t="s">
        <v>113</v>
      </c>
      <c r="AG13" s="89" t="s">
        <v>113</v>
      </c>
      <c r="AH13" s="90">
        <f t="shared" si="3"/>
        <v>0</v>
      </c>
      <c r="AI13" s="87" t="s">
        <v>113</v>
      </c>
      <c r="AJ13" s="88">
        <v>1</v>
      </c>
      <c r="AK13" s="88">
        <v>1</v>
      </c>
      <c r="AL13" s="88" t="s">
        <v>113</v>
      </c>
      <c r="AM13" s="88">
        <v>1</v>
      </c>
      <c r="AN13" s="88" t="s">
        <v>113</v>
      </c>
      <c r="AO13" s="89" t="s">
        <v>113</v>
      </c>
      <c r="AP13" s="481">
        <f t="shared" si="4"/>
        <v>3</v>
      </c>
      <c r="AQ13" s="87" t="s">
        <v>113</v>
      </c>
      <c r="AR13" s="88" t="s">
        <v>113</v>
      </c>
      <c r="AS13" s="88" t="s">
        <v>113</v>
      </c>
      <c r="AT13" s="88" t="s">
        <v>113</v>
      </c>
      <c r="AU13" s="88" t="s">
        <v>113</v>
      </c>
      <c r="AV13" s="88" t="s">
        <v>113</v>
      </c>
      <c r="AW13" s="89" t="s">
        <v>113</v>
      </c>
      <c r="AX13" s="90">
        <f t="shared" si="5"/>
        <v>0</v>
      </c>
      <c r="AY13" s="87" t="s">
        <v>113</v>
      </c>
      <c r="AZ13" s="88" t="s">
        <v>113</v>
      </c>
      <c r="BA13" s="88" t="s">
        <v>113</v>
      </c>
      <c r="BB13" s="88" t="s">
        <v>113</v>
      </c>
      <c r="BC13" s="88" t="s">
        <v>113</v>
      </c>
      <c r="BD13" s="88" t="s">
        <v>113</v>
      </c>
      <c r="BE13" s="89" t="s">
        <v>113</v>
      </c>
      <c r="BF13" s="90">
        <f t="shared" si="6"/>
        <v>0</v>
      </c>
      <c r="BG13" s="87">
        <v>2</v>
      </c>
      <c r="BH13" s="88">
        <v>2</v>
      </c>
      <c r="BI13" s="88">
        <v>1</v>
      </c>
      <c r="BJ13" s="88" t="s">
        <v>113</v>
      </c>
      <c r="BK13" s="88" t="s">
        <v>113</v>
      </c>
      <c r="BL13" s="88" t="s">
        <v>113</v>
      </c>
      <c r="BM13" s="89" t="s">
        <v>113</v>
      </c>
      <c r="BN13" s="90">
        <f t="shared" si="7"/>
        <v>5</v>
      </c>
      <c r="BO13" s="87">
        <v>10</v>
      </c>
      <c r="BP13" s="88">
        <v>10</v>
      </c>
      <c r="BQ13" s="88">
        <v>11</v>
      </c>
      <c r="BR13" s="88" t="s">
        <v>113</v>
      </c>
      <c r="BS13" s="88" t="s">
        <v>113</v>
      </c>
      <c r="BT13" s="88" t="s">
        <v>113</v>
      </c>
      <c r="BU13" s="89" t="s">
        <v>113</v>
      </c>
      <c r="BV13" s="90">
        <f t="shared" si="8"/>
        <v>31</v>
      </c>
      <c r="BW13" s="65"/>
      <c r="BX13" s="65"/>
      <c r="BY13" s="65"/>
      <c r="BZ13" s="65"/>
      <c r="CA13" s="65"/>
      <c r="CB13" s="65"/>
      <c r="CC13" s="65"/>
      <c r="CD13" s="65"/>
      <c r="CE13" s="65"/>
      <c r="CF13" s="65"/>
      <c r="CG13" s="65"/>
      <c r="CH13" s="65"/>
      <c r="CI13" s="65"/>
      <c r="CJ13" s="155"/>
      <c r="CK13" s="209">
        <f t="shared" si="12"/>
        <v>77</v>
      </c>
      <c r="CL13" s="210" t="str">
        <f t="shared" si="13"/>
        <v>NIKHIL RAVAL [F]</v>
      </c>
      <c r="CM13" s="211">
        <f t="shared" si="14"/>
        <v>8</v>
      </c>
      <c r="CN13" s="210" t="str">
        <f t="shared" si="15"/>
        <v>NIKHIL RAVAL [F]</v>
      </c>
      <c r="CO13" s="209">
        <f t="shared" si="16"/>
        <v>3</v>
      </c>
      <c r="CP13" s="210" t="str">
        <f t="shared" si="17"/>
        <v>NIKHIL RAVAL [F]</v>
      </c>
      <c r="CQ13" s="208">
        <f t="shared" si="18"/>
        <v>0</v>
      </c>
      <c r="CR13" s="210" t="str">
        <f t="shared" si="19"/>
        <v>NIKHIL RAVAL [F]</v>
      </c>
      <c r="CS13" s="208">
        <f t="shared" si="9"/>
        <v>3</v>
      </c>
      <c r="CT13" s="210" t="str">
        <f t="shared" si="20"/>
        <v>NIKHIL RAVAL [F]</v>
      </c>
      <c r="CU13" s="1046"/>
      <c r="CV13" s="452"/>
      <c r="CW13" s="211">
        <f t="shared" si="21"/>
        <v>0</v>
      </c>
      <c r="CX13" s="207" t="str">
        <f t="shared" si="22"/>
        <v>NIKHIL RAVAL [F]</v>
      </c>
      <c r="CY13" s="211">
        <f t="shared" si="23"/>
        <v>3</v>
      </c>
      <c r="CZ13" s="207" t="str">
        <f t="shared" si="24"/>
        <v>NIKHIL RAVAL [F]</v>
      </c>
      <c r="DA13" s="211">
        <f t="shared" si="25"/>
        <v>0</v>
      </c>
      <c r="DB13" s="210" t="str">
        <f t="shared" si="26"/>
        <v>NIKHIL RAVAL [F]</v>
      </c>
      <c r="DE13" s="91"/>
      <c r="DH13" s="91"/>
    </row>
    <row r="14" spans="1:118" s="83" customFormat="1" ht="15" customHeight="1">
      <c r="A14" s="85">
        <v>6</v>
      </c>
      <c r="B14" s="86" t="s">
        <v>279</v>
      </c>
      <c r="C14" s="87" t="s">
        <v>113</v>
      </c>
      <c r="D14" s="88" t="s">
        <v>113</v>
      </c>
      <c r="E14" s="88">
        <v>1</v>
      </c>
      <c r="F14" s="88">
        <v>12</v>
      </c>
      <c r="G14" s="669">
        <v>2</v>
      </c>
      <c r="H14" s="669">
        <v>15</v>
      </c>
      <c r="I14" s="987">
        <v>10</v>
      </c>
      <c r="J14" s="90">
        <f t="shared" si="0"/>
        <v>40</v>
      </c>
      <c r="K14" s="87" t="s">
        <v>113</v>
      </c>
      <c r="L14" s="88" t="s">
        <v>113</v>
      </c>
      <c r="M14" s="88">
        <v>0</v>
      </c>
      <c r="N14" s="88">
        <v>2</v>
      </c>
      <c r="O14" s="88">
        <v>0</v>
      </c>
      <c r="P14" s="88">
        <v>2</v>
      </c>
      <c r="Q14" s="89">
        <v>2</v>
      </c>
      <c r="R14" s="90">
        <f t="shared" si="1"/>
        <v>6</v>
      </c>
      <c r="S14" s="87" t="s">
        <v>113</v>
      </c>
      <c r="T14" s="88" t="s">
        <v>113</v>
      </c>
      <c r="U14" s="88">
        <v>0</v>
      </c>
      <c r="V14" s="88">
        <v>0</v>
      </c>
      <c r="W14" s="88">
        <v>0</v>
      </c>
      <c r="X14" s="88">
        <v>0</v>
      </c>
      <c r="Y14" s="89">
        <v>0</v>
      </c>
      <c r="Z14" s="90">
        <f t="shared" si="2"/>
        <v>0</v>
      </c>
      <c r="AA14" s="87">
        <v>2</v>
      </c>
      <c r="AB14" s="88">
        <v>0</v>
      </c>
      <c r="AC14" s="88">
        <v>1</v>
      </c>
      <c r="AD14" s="88">
        <v>0</v>
      </c>
      <c r="AE14" s="88">
        <v>2</v>
      </c>
      <c r="AF14" s="88" t="s">
        <v>246</v>
      </c>
      <c r="AG14" s="89">
        <v>1</v>
      </c>
      <c r="AH14" s="90">
        <v>9</v>
      </c>
      <c r="AI14" s="87" t="s">
        <v>113</v>
      </c>
      <c r="AJ14" s="88" t="s">
        <v>113</v>
      </c>
      <c r="AK14" s="88">
        <v>1</v>
      </c>
      <c r="AL14" s="88" t="s">
        <v>113</v>
      </c>
      <c r="AM14" s="88" t="s">
        <v>113</v>
      </c>
      <c r="AN14" s="88" t="s">
        <v>113</v>
      </c>
      <c r="AO14" s="89" t="s">
        <v>178</v>
      </c>
      <c r="AP14" s="481">
        <v>3</v>
      </c>
      <c r="AQ14" s="87" t="s">
        <v>169</v>
      </c>
      <c r="AR14" s="88" t="s">
        <v>113</v>
      </c>
      <c r="AS14" s="88" t="s">
        <v>113</v>
      </c>
      <c r="AT14" s="88" t="s">
        <v>113</v>
      </c>
      <c r="AU14" s="88" t="s">
        <v>113</v>
      </c>
      <c r="AV14" s="88" t="s">
        <v>113</v>
      </c>
      <c r="AW14" s="89" t="s">
        <v>113</v>
      </c>
      <c r="AX14" s="90" t="s">
        <v>169</v>
      </c>
      <c r="AY14" s="87" t="s">
        <v>113</v>
      </c>
      <c r="AZ14" s="88" t="s">
        <v>113</v>
      </c>
      <c r="BA14" s="88" t="s">
        <v>113</v>
      </c>
      <c r="BB14" s="88" t="s">
        <v>113</v>
      </c>
      <c r="BC14" s="88" t="s">
        <v>113</v>
      </c>
      <c r="BD14" s="88" t="s">
        <v>113</v>
      </c>
      <c r="BE14" s="89" t="s">
        <v>113</v>
      </c>
      <c r="BF14" s="90">
        <f t="shared" si="6"/>
        <v>0</v>
      </c>
      <c r="BG14" s="87">
        <v>4</v>
      </c>
      <c r="BH14" s="88">
        <v>4</v>
      </c>
      <c r="BI14" s="88">
        <v>2</v>
      </c>
      <c r="BJ14" s="88">
        <v>4</v>
      </c>
      <c r="BK14" s="88">
        <v>3</v>
      </c>
      <c r="BL14" s="88">
        <v>4</v>
      </c>
      <c r="BM14" s="89">
        <v>3</v>
      </c>
      <c r="BN14" s="90">
        <f t="shared" si="7"/>
        <v>24</v>
      </c>
      <c r="BO14" s="87">
        <v>15</v>
      </c>
      <c r="BP14" s="88">
        <v>7</v>
      </c>
      <c r="BQ14" s="88">
        <v>5</v>
      </c>
      <c r="BR14" s="88">
        <v>23</v>
      </c>
      <c r="BS14" s="88">
        <v>6</v>
      </c>
      <c r="BT14" s="88">
        <v>17</v>
      </c>
      <c r="BU14" s="89">
        <v>13</v>
      </c>
      <c r="BV14" s="90">
        <f t="shared" si="8"/>
        <v>86</v>
      </c>
      <c r="BW14" s="65"/>
      <c r="BX14" s="65"/>
      <c r="BY14" s="65"/>
      <c r="BZ14" s="65"/>
      <c r="CA14" s="65"/>
      <c r="CB14" s="65"/>
      <c r="CC14" s="65"/>
      <c r="CD14" s="65"/>
      <c r="CE14" s="65"/>
      <c r="CF14" s="65"/>
      <c r="CG14" s="65"/>
      <c r="CH14" s="65"/>
      <c r="CI14" s="65"/>
      <c r="CJ14" s="155"/>
      <c r="CK14" s="209">
        <f t="shared" si="12"/>
        <v>40</v>
      </c>
      <c r="CL14" s="210" t="str">
        <f t="shared" si="13"/>
        <v>PARAS RAVAL [F]</v>
      </c>
      <c r="CM14" s="211">
        <f t="shared" si="14"/>
        <v>6</v>
      </c>
      <c r="CN14" s="210" t="str">
        <f t="shared" si="15"/>
        <v>PARAS RAVAL [F]</v>
      </c>
      <c r="CO14" s="209">
        <f t="shared" si="16"/>
        <v>0</v>
      </c>
      <c r="CP14" s="210" t="str">
        <f t="shared" si="17"/>
        <v>PARAS RAVAL [F]</v>
      </c>
      <c r="CQ14" s="208">
        <f t="shared" si="18"/>
        <v>9</v>
      </c>
      <c r="CR14" s="210" t="str">
        <f t="shared" si="19"/>
        <v>PARAS RAVAL [F]</v>
      </c>
      <c r="CS14" s="208">
        <f t="shared" si="9"/>
        <v>3</v>
      </c>
      <c r="CT14" s="210" t="str">
        <f t="shared" si="20"/>
        <v>PARAS RAVAL [F]</v>
      </c>
      <c r="CU14" s="1046"/>
      <c r="CV14" s="452"/>
      <c r="CW14" s="211">
        <f t="shared" si="21"/>
        <v>0</v>
      </c>
      <c r="CX14" s="207" t="str">
        <f t="shared" si="22"/>
        <v>PARAS RAVAL [F]</v>
      </c>
      <c r="CY14" s="211">
        <f t="shared" si="23"/>
        <v>3</v>
      </c>
      <c r="CZ14" s="207" t="str">
        <f t="shared" si="24"/>
        <v>PARAS RAVAL [F]</v>
      </c>
      <c r="DA14" s="211">
        <f t="shared" si="25"/>
        <v>9</v>
      </c>
      <c r="DB14" s="210" t="str">
        <f t="shared" si="26"/>
        <v>PARAS RAVAL [F]</v>
      </c>
      <c r="DE14" s="91"/>
      <c r="DH14" s="91"/>
    </row>
    <row r="15" spans="1:118" s="83" customFormat="1" ht="15" customHeight="1">
      <c r="A15" s="78">
        <v>7</v>
      </c>
      <c r="B15" s="86" t="s">
        <v>280</v>
      </c>
      <c r="C15" s="87" t="s">
        <v>113</v>
      </c>
      <c r="D15" s="88" t="s">
        <v>113</v>
      </c>
      <c r="E15" s="88" t="s">
        <v>113</v>
      </c>
      <c r="F15" s="88">
        <v>1</v>
      </c>
      <c r="G15" s="88" t="s">
        <v>113</v>
      </c>
      <c r="H15" s="88" t="s">
        <v>113</v>
      </c>
      <c r="I15" s="89" t="s">
        <v>113</v>
      </c>
      <c r="J15" s="90">
        <f t="shared" si="0"/>
        <v>1</v>
      </c>
      <c r="K15" s="87" t="s">
        <v>113</v>
      </c>
      <c r="L15" s="88" t="s">
        <v>113</v>
      </c>
      <c r="M15" s="88" t="s">
        <v>113</v>
      </c>
      <c r="N15" s="88">
        <v>0</v>
      </c>
      <c r="O15" s="88" t="s">
        <v>113</v>
      </c>
      <c r="P15" s="88" t="s">
        <v>113</v>
      </c>
      <c r="Q15" s="89" t="s">
        <v>113</v>
      </c>
      <c r="R15" s="90">
        <f t="shared" si="1"/>
        <v>0</v>
      </c>
      <c r="S15" s="87" t="s">
        <v>113</v>
      </c>
      <c r="T15" s="88" t="s">
        <v>113</v>
      </c>
      <c r="U15" s="88">
        <v>0</v>
      </c>
      <c r="V15" s="88">
        <v>0</v>
      </c>
      <c r="W15" s="88" t="s">
        <v>113</v>
      </c>
      <c r="X15" s="88" t="s">
        <v>113</v>
      </c>
      <c r="Y15" s="89" t="s">
        <v>113</v>
      </c>
      <c r="Z15" s="90">
        <f t="shared" si="2"/>
        <v>0</v>
      </c>
      <c r="AA15" s="87">
        <v>1</v>
      </c>
      <c r="AB15" s="88">
        <v>2</v>
      </c>
      <c r="AC15" s="88">
        <v>2</v>
      </c>
      <c r="AD15" s="88">
        <v>0</v>
      </c>
      <c r="AE15" s="88">
        <v>2</v>
      </c>
      <c r="AF15" s="88">
        <v>4</v>
      </c>
      <c r="AG15" s="89">
        <v>2</v>
      </c>
      <c r="AH15" s="90">
        <f t="shared" si="3"/>
        <v>13</v>
      </c>
      <c r="AI15" s="87" t="s">
        <v>113</v>
      </c>
      <c r="AJ15" s="88" t="s">
        <v>113</v>
      </c>
      <c r="AK15" s="88" t="s">
        <v>113</v>
      </c>
      <c r="AL15" s="88" t="s">
        <v>113</v>
      </c>
      <c r="AM15" s="88" t="s">
        <v>113</v>
      </c>
      <c r="AN15" s="88" t="s">
        <v>113</v>
      </c>
      <c r="AO15" s="89" t="s">
        <v>113</v>
      </c>
      <c r="AP15" s="481">
        <f t="shared" si="4"/>
        <v>0</v>
      </c>
      <c r="AQ15" s="87" t="s">
        <v>113</v>
      </c>
      <c r="AR15" s="88" t="s">
        <v>113</v>
      </c>
      <c r="AS15" s="88" t="s">
        <v>113</v>
      </c>
      <c r="AT15" s="88" t="s">
        <v>113</v>
      </c>
      <c r="AU15" s="88" t="s">
        <v>113</v>
      </c>
      <c r="AV15" s="88" t="s">
        <v>113</v>
      </c>
      <c r="AW15" s="89" t="s">
        <v>113</v>
      </c>
      <c r="AX15" s="90">
        <f t="shared" ref="AX15" si="27">SUM(AQ15:AW15)</f>
        <v>0</v>
      </c>
      <c r="AY15" s="87" t="s">
        <v>113</v>
      </c>
      <c r="AZ15" s="88" t="s">
        <v>113</v>
      </c>
      <c r="BA15" s="88" t="s">
        <v>113</v>
      </c>
      <c r="BB15" s="88" t="s">
        <v>113</v>
      </c>
      <c r="BC15" s="88" t="s">
        <v>113</v>
      </c>
      <c r="BD15" s="88" t="s">
        <v>113</v>
      </c>
      <c r="BE15" s="89" t="s">
        <v>113</v>
      </c>
      <c r="BF15" s="90">
        <f t="shared" si="6"/>
        <v>0</v>
      </c>
      <c r="BG15" s="87">
        <v>2</v>
      </c>
      <c r="BH15" s="88">
        <v>4</v>
      </c>
      <c r="BI15" s="88">
        <v>2</v>
      </c>
      <c r="BJ15" s="88">
        <v>4</v>
      </c>
      <c r="BK15" s="88">
        <v>4</v>
      </c>
      <c r="BL15" s="88">
        <v>4</v>
      </c>
      <c r="BM15" s="89">
        <v>4</v>
      </c>
      <c r="BN15" s="90">
        <f t="shared" si="7"/>
        <v>24</v>
      </c>
      <c r="BO15" s="87">
        <v>11</v>
      </c>
      <c r="BP15" s="88">
        <v>19</v>
      </c>
      <c r="BQ15" s="88">
        <v>7</v>
      </c>
      <c r="BR15" s="88">
        <v>17</v>
      </c>
      <c r="BS15" s="88">
        <v>7</v>
      </c>
      <c r="BT15" s="88">
        <v>30</v>
      </c>
      <c r="BU15" s="89">
        <v>23</v>
      </c>
      <c r="BV15" s="90">
        <f t="shared" si="8"/>
        <v>114</v>
      </c>
      <c r="BW15" s="65"/>
      <c r="BX15" s="65"/>
      <c r="BY15" s="65"/>
      <c r="BZ15" s="65"/>
      <c r="CA15" s="65"/>
      <c r="CB15" s="65"/>
      <c r="CC15" s="65"/>
      <c r="CD15" s="65"/>
      <c r="CE15" s="65"/>
      <c r="CF15" s="65"/>
      <c r="CG15" s="65"/>
      <c r="CH15" s="65"/>
      <c r="CI15" s="65"/>
      <c r="CJ15" s="155"/>
      <c r="CK15" s="209">
        <f t="shared" si="12"/>
        <v>1</v>
      </c>
      <c r="CL15" s="210" t="str">
        <f t="shared" si="13"/>
        <v>VISHAL RAVAL [F]</v>
      </c>
      <c r="CM15" s="211">
        <f t="shared" si="14"/>
        <v>0</v>
      </c>
      <c r="CN15" s="210" t="str">
        <f t="shared" si="15"/>
        <v>VISHAL RAVAL [F]</v>
      </c>
      <c r="CO15" s="209">
        <f t="shared" si="16"/>
        <v>0</v>
      </c>
      <c r="CP15" s="210" t="str">
        <f t="shared" si="17"/>
        <v>VISHAL RAVAL [F]</v>
      </c>
      <c r="CQ15" s="208">
        <f t="shared" si="18"/>
        <v>13</v>
      </c>
      <c r="CR15" s="210" t="str">
        <f t="shared" si="19"/>
        <v>VISHAL RAVAL [F]</v>
      </c>
      <c r="CS15" s="208">
        <f t="shared" si="9"/>
        <v>0</v>
      </c>
      <c r="CT15" s="210" t="str">
        <f t="shared" si="20"/>
        <v>VISHAL RAVAL [F]</v>
      </c>
      <c r="CU15" s="1046"/>
      <c r="CV15" s="452"/>
      <c r="CW15" s="211">
        <f t="shared" si="21"/>
        <v>0</v>
      </c>
      <c r="CX15" s="207" t="str">
        <f t="shared" si="22"/>
        <v>VISHAL RAVAL [F]</v>
      </c>
      <c r="CY15" s="211">
        <f t="shared" si="23"/>
        <v>0</v>
      </c>
      <c r="CZ15" s="207" t="str">
        <f t="shared" si="24"/>
        <v>VISHAL RAVAL [F]</v>
      </c>
      <c r="DA15" s="211">
        <f t="shared" si="25"/>
        <v>13</v>
      </c>
      <c r="DB15" s="210" t="str">
        <f t="shared" si="26"/>
        <v>VISHAL RAVAL [F]</v>
      </c>
      <c r="DE15" s="91"/>
      <c r="DH15" s="91"/>
    </row>
    <row r="16" spans="1:118" s="83" customFormat="1" ht="15" customHeight="1">
      <c r="A16" s="85">
        <v>8</v>
      </c>
      <c r="B16" s="86" t="s">
        <v>281</v>
      </c>
      <c r="C16" s="87" t="s">
        <v>113</v>
      </c>
      <c r="D16" s="669">
        <v>5</v>
      </c>
      <c r="E16" s="88">
        <v>44</v>
      </c>
      <c r="F16" s="88">
        <v>6</v>
      </c>
      <c r="G16" s="88">
        <v>2</v>
      </c>
      <c r="H16" s="88">
        <v>9</v>
      </c>
      <c r="I16" s="987">
        <v>21</v>
      </c>
      <c r="J16" s="90">
        <f t="shared" si="0"/>
        <v>87</v>
      </c>
      <c r="K16" s="87" t="s">
        <v>113</v>
      </c>
      <c r="L16" s="88">
        <v>1</v>
      </c>
      <c r="M16" s="88">
        <v>4</v>
      </c>
      <c r="N16" s="88">
        <v>1</v>
      </c>
      <c r="O16" s="88">
        <v>0</v>
      </c>
      <c r="P16" s="88">
        <v>1</v>
      </c>
      <c r="Q16" s="89">
        <v>3</v>
      </c>
      <c r="R16" s="90">
        <f t="shared" si="1"/>
        <v>10</v>
      </c>
      <c r="S16" s="87" t="s">
        <v>113</v>
      </c>
      <c r="T16" s="88">
        <v>0</v>
      </c>
      <c r="U16" s="88">
        <v>1</v>
      </c>
      <c r="V16" s="88">
        <v>0</v>
      </c>
      <c r="W16" s="88">
        <v>0</v>
      </c>
      <c r="X16" s="88">
        <v>0</v>
      </c>
      <c r="Y16" s="89">
        <v>0</v>
      </c>
      <c r="Z16" s="90">
        <f t="shared" si="2"/>
        <v>1</v>
      </c>
      <c r="AA16" s="87">
        <v>0</v>
      </c>
      <c r="AB16" s="88">
        <v>4</v>
      </c>
      <c r="AC16" s="88">
        <v>1</v>
      </c>
      <c r="AD16" s="88">
        <v>5</v>
      </c>
      <c r="AE16" s="88">
        <v>0</v>
      </c>
      <c r="AF16" s="88">
        <v>1</v>
      </c>
      <c r="AG16" s="89">
        <v>1</v>
      </c>
      <c r="AH16" s="90">
        <f t="shared" si="3"/>
        <v>12</v>
      </c>
      <c r="AI16" s="87" t="s">
        <v>113</v>
      </c>
      <c r="AJ16" s="88" t="s">
        <v>113</v>
      </c>
      <c r="AK16" s="88" t="s">
        <v>113</v>
      </c>
      <c r="AL16" s="88">
        <v>1</v>
      </c>
      <c r="AM16" s="88">
        <v>1</v>
      </c>
      <c r="AN16" s="88" t="s">
        <v>113</v>
      </c>
      <c r="AO16" s="89" t="s">
        <v>113</v>
      </c>
      <c r="AP16" s="481">
        <f t="shared" si="4"/>
        <v>2</v>
      </c>
      <c r="AQ16" s="87" t="s">
        <v>207</v>
      </c>
      <c r="AR16" s="88" t="s">
        <v>113</v>
      </c>
      <c r="AS16" s="88" t="s">
        <v>113</v>
      </c>
      <c r="AT16" s="88" t="s">
        <v>113</v>
      </c>
      <c r="AU16" s="88" t="s">
        <v>113</v>
      </c>
      <c r="AV16" s="88" t="s">
        <v>113</v>
      </c>
      <c r="AW16" s="89" t="s">
        <v>113</v>
      </c>
      <c r="AX16" s="90" t="s">
        <v>207</v>
      </c>
      <c r="AY16" s="87" t="s">
        <v>113</v>
      </c>
      <c r="AZ16" s="88" t="s">
        <v>113</v>
      </c>
      <c r="BA16" s="88" t="s">
        <v>113</v>
      </c>
      <c r="BB16" s="88" t="s">
        <v>113</v>
      </c>
      <c r="BC16" s="88" t="s">
        <v>113</v>
      </c>
      <c r="BD16" s="88" t="s">
        <v>113</v>
      </c>
      <c r="BE16" s="89" t="s">
        <v>113</v>
      </c>
      <c r="BF16" s="90">
        <f t="shared" si="6"/>
        <v>0</v>
      </c>
      <c r="BG16" s="87">
        <v>4</v>
      </c>
      <c r="BH16" s="88">
        <v>4</v>
      </c>
      <c r="BI16" s="88">
        <v>3</v>
      </c>
      <c r="BJ16" s="88">
        <v>4</v>
      </c>
      <c r="BK16" s="88">
        <v>2</v>
      </c>
      <c r="BL16" s="88">
        <v>3.1</v>
      </c>
      <c r="BM16" s="89">
        <v>2.1</v>
      </c>
      <c r="BN16" s="90">
        <f t="shared" si="7"/>
        <v>22.200000000000003</v>
      </c>
      <c r="BO16" s="87">
        <v>26</v>
      </c>
      <c r="BP16" s="88">
        <v>3</v>
      </c>
      <c r="BQ16" s="88">
        <v>17</v>
      </c>
      <c r="BR16" s="88">
        <v>14</v>
      </c>
      <c r="BS16" s="88">
        <v>13</v>
      </c>
      <c r="BT16" s="88">
        <v>23</v>
      </c>
      <c r="BU16" s="89">
        <v>8</v>
      </c>
      <c r="BV16" s="90">
        <f t="shared" si="8"/>
        <v>104</v>
      </c>
      <c r="BW16" s="65"/>
      <c r="BX16" s="65"/>
      <c r="BY16" s="65"/>
      <c r="BZ16" s="65"/>
      <c r="CA16" s="65"/>
      <c r="CB16" s="65"/>
      <c r="CC16" s="65"/>
      <c r="CD16" s="65"/>
      <c r="CE16" s="65"/>
      <c r="CF16" s="65"/>
      <c r="CG16" s="65"/>
      <c r="CH16" s="65"/>
      <c r="CI16" s="65"/>
      <c r="CJ16" s="155"/>
      <c r="CK16" s="209">
        <f t="shared" si="12"/>
        <v>87</v>
      </c>
      <c r="CL16" s="210" t="str">
        <f t="shared" si="13"/>
        <v>MANISH RAVAL [F]</v>
      </c>
      <c r="CM16" s="211">
        <f t="shared" si="14"/>
        <v>10</v>
      </c>
      <c r="CN16" s="210" t="str">
        <f t="shared" si="15"/>
        <v>MANISH RAVAL [F]</v>
      </c>
      <c r="CO16" s="209">
        <f t="shared" si="16"/>
        <v>1</v>
      </c>
      <c r="CP16" s="210" t="str">
        <f t="shared" si="17"/>
        <v>MANISH RAVAL [F]</v>
      </c>
      <c r="CQ16" s="208">
        <f t="shared" si="18"/>
        <v>12</v>
      </c>
      <c r="CR16" s="210" t="str">
        <f t="shared" si="19"/>
        <v>MANISH RAVAL [F]</v>
      </c>
      <c r="CS16" s="208">
        <f t="shared" si="9"/>
        <v>2</v>
      </c>
      <c r="CT16" s="210" t="str">
        <f t="shared" si="20"/>
        <v>MANISH RAVAL [F]</v>
      </c>
      <c r="CU16" s="1046"/>
      <c r="CV16" s="452"/>
      <c r="CW16" s="211">
        <f t="shared" si="21"/>
        <v>0</v>
      </c>
      <c r="CX16" s="207" t="str">
        <f t="shared" si="22"/>
        <v>MANISH RAVAL [F]</v>
      </c>
      <c r="CY16" s="211">
        <f t="shared" si="23"/>
        <v>2</v>
      </c>
      <c r="CZ16" s="207" t="str">
        <f t="shared" si="24"/>
        <v>MANISH RAVAL [F]</v>
      </c>
      <c r="DA16" s="211">
        <f t="shared" si="25"/>
        <v>12</v>
      </c>
      <c r="DB16" s="210" t="str">
        <f t="shared" si="26"/>
        <v>MANISH RAVAL [F]</v>
      </c>
      <c r="DE16" s="91"/>
      <c r="DH16" s="91"/>
    </row>
    <row r="17" spans="1:112" s="83" customFormat="1" ht="15" customHeight="1">
      <c r="A17" s="78">
        <v>9</v>
      </c>
      <c r="B17" s="86" t="s">
        <v>282</v>
      </c>
      <c r="C17" s="87" t="s">
        <v>113</v>
      </c>
      <c r="D17" s="88" t="s">
        <v>113</v>
      </c>
      <c r="E17" s="88" t="s">
        <v>113</v>
      </c>
      <c r="F17" s="88">
        <v>6</v>
      </c>
      <c r="G17" s="88" t="s">
        <v>113</v>
      </c>
      <c r="H17" s="669">
        <v>5</v>
      </c>
      <c r="I17" s="89" t="s">
        <v>113</v>
      </c>
      <c r="J17" s="90">
        <f t="shared" si="0"/>
        <v>11</v>
      </c>
      <c r="K17" s="87" t="s">
        <v>113</v>
      </c>
      <c r="L17" s="88" t="s">
        <v>113</v>
      </c>
      <c r="M17" s="88" t="s">
        <v>113</v>
      </c>
      <c r="N17" s="88">
        <v>1</v>
      </c>
      <c r="O17" s="88" t="s">
        <v>113</v>
      </c>
      <c r="P17" s="88">
        <v>1</v>
      </c>
      <c r="Q17" s="89" t="s">
        <v>113</v>
      </c>
      <c r="R17" s="90">
        <f t="shared" si="1"/>
        <v>2</v>
      </c>
      <c r="S17" s="87" t="s">
        <v>113</v>
      </c>
      <c r="T17" s="88" t="s">
        <v>113</v>
      </c>
      <c r="U17" s="88" t="s">
        <v>113</v>
      </c>
      <c r="V17" s="88">
        <v>0</v>
      </c>
      <c r="W17" s="88" t="s">
        <v>113</v>
      </c>
      <c r="X17" s="88">
        <v>0</v>
      </c>
      <c r="Y17" s="89" t="s">
        <v>113</v>
      </c>
      <c r="Z17" s="90">
        <f t="shared" si="2"/>
        <v>0</v>
      </c>
      <c r="AA17" s="87" t="s">
        <v>113</v>
      </c>
      <c r="AB17" s="88">
        <v>0</v>
      </c>
      <c r="AC17" s="88" t="s">
        <v>113</v>
      </c>
      <c r="AD17" s="88" t="s">
        <v>113</v>
      </c>
      <c r="AE17" s="88" t="s">
        <v>113</v>
      </c>
      <c r="AF17" s="88" t="s">
        <v>113</v>
      </c>
      <c r="AG17" s="89" t="s">
        <v>113</v>
      </c>
      <c r="AH17" s="90">
        <f t="shared" si="3"/>
        <v>0</v>
      </c>
      <c r="AI17" s="87">
        <v>1</v>
      </c>
      <c r="AJ17" s="88" t="s">
        <v>113</v>
      </c>
      <c r="AK17" s="88">
        <v>1</v>
      </c>
      <c r="AL17" s="88" t="s">
        <v>113</v>
      </c>
      <c r="AM17" s="88" t="s">
        <v>113</v>
      </c>
      <c r="AN17" s="88" t="s">
        <v>113</v>
      </c>
      <c r="AO17" s="89" t="s">
        <v>113</v>
      </c>
      <c r="AP17" s="481">
        <f t="shared" si="4"/>
        <v>2</v>
      </c>
      <c r="AQ17" s="87" t="s">
        <v>113</v>
      </c>
      <c r="AR17" s="88" t="s">
        <v>113</v>
      </c>
      <c r="AS17" s="88" t="s">
        <v>113</v>
      </c>
      <c r="AT17" s="88" t="s">
        <v>113</v>
      </c>
      <c r="AU17" s="88" t="s">
        <v>168</v>
      </c>
      <c r="AV17" s="88" t="s">
        <v>113</v>
      </c>
      <c r="AW17" s="89" t="s">
        <v>113</v>
      </c>
      <c r="AX17" s="90" t="s">
        <v>168</v>
      </c>
      <c r="AY17" s="87" t="s">
        <v>113</v>
      </c>
      <c r="AZ17" s="88" t="s">
        <v>113</v>
      </c>
      <c r="BA17" s="88" t="s">
        <v>113</v>
      </c>
      <c r="BB17" s="88" t="s">
        <v>113</v>
      </c>
      <c r="BC17" s="88" t="s">
        <v>113</v>
      </c>
      <c r="BD17" s="88" t="s">
        <v>113</v>
      </c>
      <c r="BE17" s="89" t="s">
        <v>113</v>
      </c>
      <c r="BF17" s="90">
        <f t="shared" si="6"/>
        <v>0</v>
      </c>
      <c r="BG17" s="87" t="s">
        <v>113</v>
      </c>
      <c r="BH17" s="88">
        <v>2</v>
      </c>
      <c r="BI17" s="88" t="s">
        <v>113</v>
      </c>
      <c r="BJ17" s="88" t="s">
        <v>113</v>
      </c>
      <c r="BK17" s="88" t="s">
        <v>113</v>
      </c>
      <c r="BL17" s="88" t="s">
        <v>113</v>
      </c>
      <c r="BM17" s="89" t="s">
        <v>113</v>
      </c>
      <c r="BN17" s="90">
        <f t="shared" si="7"/>
        <v>2</v>
      </c>
      <c r="BO17" s="87" t="s">
        <v>113</v>
      </c>
      <c r="BP17" s="88">
        <v>11</v>
      </c>
      <c r="BQ17" s="88" t="s">
        <v>113</v>
      </c>
      <c r="BR17" s="88" t="s">
        <v>113</v>
      </c>
      <c r="BS17" s="88" t="s">
        <v>113</v>
      </c>
      <c r="BT17" s="88" t="s">
        <v>113</v>
      </c>
      <c r="BU17" s="89" t="s">
        <v>113</v>
      </c>
      <c r="BV17" s="90">
        <f t="shared" si="8"/>
        <v>11</v>
      </c>
      <c r="BW17" s="65"/>
      <c r="BX17" s="65"/>
      <c r="BY17" s="65"/>
      <c r="BZ17" s="65"/>
      <c r="CA17" s="65"/>
      <c r="CB17" s="65"/>
      <c r="CC17" s="65"/>
      <c r="CD17" s="65"/>
      <c r="CE17" s="65"/>
      <c r="CF17" s="65"/>
      <c r="CG17" s="65"/>
      <c r="CH17" s="65"/>
      <c r="CI17" s="65"/>
      <c r="CJ17" s="155"/>
      <c r="CK17" s="209">
        <f t="shared" si="12"/>
        <v>11</v>
      </c>
      <c r="CL17" s="210" t="str">
        <f t="shared" si="13"/>
        <v>KUNAL MEHTA [F]</v>
      </c>
      <c r="CM17" s="211">
        <f t="shared" si="14"/>
        <v>2</v>
      </c>
      <c r="CN17" s="210" t="str">
        <f t="shared" si="15"/>
        <v>KUNAL MEHTA [F]</v>
      </c>
      <c r="CO17" s="209">
        <f t="shared" si="16"/>
        <v>0</v>
      </c>
      <c r="CP17" s="210" t="str">
        <f t="shared" si="17"/>
        <v>KUNAL MEHTA [F]</v>
      </c>
      <c r="CQ17" s="208">
        <f t="shared" si="18"/>
        <v>0</v>
      </c>
      <c r="CR17" s="210" t="str">
        <f t="shared" si="19"/>
        <v>KUNAL MEHTA [F]</v>
      </c>
      <c r="CS17" s="208">
        <f t="shared" si="9"/>
        <v>2</v>
      </c>
      <c r="CT17" s="210" t="str">
        <f t="shared" si="20"/>
        <v>KUNAL MEHTA [F]</v>
      </c>
      <c r="CU17" s="1046"/>
      <c r="CV17" s="452"/>
      <c r="CW17" s="211">
        <f t="shared" si="21"/>
        <v>0</v>
      </c>
      <c r="CX17" s="207" t="str">
        <f t="shared" si="22"/>
        <v>KUNAL MEHTA [F]</v>
      </c>
      <c r="CY17" s="211">
        <f t="shared" si="23"/>
        <v>2</v>
      </c>
      <c r="CZ17" s="207" t="str">
        <f t="shared" si="24"/>
        <v>KUNAL MEHTA [F]</v>
      </c>
      <c r="DA17" s="211">
        <f t="shared" si="25"/>
        <v>0</v>
      </c>
      <c r="DB17" s="210" t="str">
        <f t="shared" si="26"/>
        <v>KUNAL MEHTA [F]</v>
      </c>
      <c r="DE17" s="91"/>
      <c r="DH17" s="91"/>
    </row>
    <row r="18" spans="1:112" s="83" customFormat="1" ht="15" customHeight="1">
      <c r="A18" s="85">
        <v>10</v>
      </c>
      <c r="B18" s="86" t="s">
        <v>378</v>
      </c>
      <c r="C18" s="87" t="s">
        <v>113</v>
      </c>
      <c r="D18" s="88" t="s">
        <v>113</v>
      </c>
      <c r="E18" s="88" t="s">
        <v>113</v>
      </c>
      <c r="F18" s="88" t="s">
        <v>113</v>
      </c>
      <c r="G18" s="88" t="s">
        <v>113</v>
      </c>
      <c r="H18" s="88" t="s">
        <v>113</v>
      </c>
      <c r="I18" s="89" t="s">
        <v>113</v>
      </c>
      <c r="J18" s="90">
        <f t="shared" si="0"/>
        <v>0</v>
      </c>
      <c r="K18" s="87" t="s">
        <v>113</v>
      </c>
      <c r="L18" s="88" t="s">
        <v>113</v>
      </c>
      <c r="M18" s="88" t="s">
        <v>113</v>
      </c>
      <c r="N18" s="88" t="s">
        <v>113</v>
      </c>
      <c r="O18" s="88" t="s">
        <v>113</v>
      </c>
      <c r="P18" s="88" t="s">
        <v>113</v>
      </c>
      <c r="Q18" s="89" t="s">
        <v>113</v>
      </c>
      <c r="R18" s="90">
        <f t="shared" si="1"/>
        <v>0</v>
      </c>
      <c r="S18" s="87" t="s">
        <v>113</v>
      </c>
      <c r="T18" s="88" t="s">
        <v>113</v>
      </c>
      <c r="U18" s="88" t="s">
        <v>113</v>
      </c>
      <c r="V18" s="88" t="s">
        <v>113</v>
      </c>
      <c r="W18" s="88" t="s">
        <v>113</v>
      </c>
      <c r="X18" s="88" t="s">
        <v>113</v>
      </c>
      <c r="Y18" s="89" t="s">
        <v>113</v>
      </c>
      <c r="Z18" s="90">
        <f t="shared" si="2"/>
        <v>0</v>
      </c>
      <c r="AA18" s="87" t="s">
        <v>113</v>
      </c>
      <c r="AB18" s="88" t="s">
        <v>113</v>
      </c>
      <c r="AC18" s="88" t="s">
        <v>113</v>
      </c>
      <c r="AD18" s="88" t="s">
        <v>113</v>
      </c>
      <c r="AE18" s="88" t="s">
        <v>113</v>
      </c>
      <c r="AF18" s="88" t="s">
        <v>113</v>
      </c>
      <c r="AG18" s="89" t="s">
        <v>113</v>
      </c>
      <c r="AH18" s="90">
        <f t="shared" si="3"/>
        <v>0</v>
      </c>
      <c r="AI18" s="87" t="s">
        <v>113</v>
      </c>
      <c r="AJ18" s="88">
        <v>1</v>
      </c>
      <c r="AK18" s="88" t="s">
        <v>113</v>
      </c>
      <c r="AL18" s="88" t="s">
        <v>113</v>
      </c>
      <c r="AM18" s="88" t="s">
        <v>113</v>
      </c>
      <c r="AN18" s="88" t="s">
        <v>113</v>
      </c>
      <c r="AO18" s="89" t="s">
        <v>113</v>
      </c>
      <c r="AP18" s="481">
        <f t="shared" si="4"/>
        <v>1</v>
      </c>
      <c r="AQ18" s="87" t="s">
        <v>113</v>
      </c>
      <c r="AR18" s="88" t="s">
        <v>113</v>
      </c>
      <c r="AS18" s="88" t="s">
        <v>113</v>
      </c>
      <c r="AT18" s="88" t="s">
        <v>113</v>
      </c>
      <c r="AU18" s="88" t="s">
        <v>113</v>
      </c>
      <c r="AV18" s="88" t="s">
        <v>113</v>
      </c>
      <c r="AW18" s="89" t="s">
        <v>113</v>
      </c>
      <c r="AX18" s="90">
        <f t="shared" ref="AX18:AX21" si="28">SUM(AQ18:AW18)</f>
        <v>0</v>
      </c>
      <c r="AY18" s="87" t="s">
        <v>113</v>
      </c>
      <c r="AZ18" s="88" t="s">
        <v>113</v>
      </c>
      <c r="BA18" s="88" t="s">
        <v>113</v>
      </c>
      <c r="BB18" s="88" t="s">
        <v>113</v>
      </c>
      <c r="BC18" s="88" t="s">
        <v>113</v>
      </c>
      <c r="BD18" s="88" t="s">
        <v>113</v>
      </c>
      <c r="BE18" s="89" t="s">
        <v>113</v>
      </c>
      <c r="BF18" s="90">
        <f t="shared" si="6"/>
        <v>0</v>
      </c>
      <c r="BG18" s="87" t="s">
        <v>113</v>
      </c>
      <c r="BH18" s="88" t="s">
        <v>113</v>
      </c>
      <c r="BI18" s="88" t="s">
        <v>113</v>
      </c>
      <c r="BJ18" s="88" t="s">
        <v>113</v>
      </c>
      <c r="BK18" s="88" t="s">
        <v>113</v>
      </c>
      <c r="BL18" s="88" t="s">
        <v>113</v>
      </c>
      <c r="BM18" s="89" t="s">
        <v>113</v>
      </c>
      <c r="BN18" s="90">
        <f t="shared" si="7"/>
        <v>0</v>
      </c>
      <c r="BO18" s="87" t="s">
        <v>113</v>
      </c>
      <c r="BP18" s="88" t="s">
        <v>113</v>
      </c>
      <c r="BQ18" s="88" t="s">
        <v>113</v>
      </c>
      <c r="BR18" s="88" t="s">
        <v>113</v>
      </c>
      <c r="BS18" s="88" t="s">
        <v>113</v>
      </c>
      <c r="BT18" s="88" t="s">
        <v>113</v>
      </c>
      <c r="BU18" s="89" t="s">
        <v>113</v>
      </c>
      <c r="BV18" s="90">
        <f t="shared" si="8"/>
        <v>0</v>
      </c>
      <c r="BW18" s="65"/>
      <c r="BX18" s="65"/>
      <c r="BY18" s="65"/>
      <c r="BZ18" s="65"/>
      <c r="CA18" s="65"/>
      <c r="CB18" s="65"/>
      <c r="CC18" s="65"/>
      <c r="CD18" s="65"/>
      <c r="CE18" s="65"/>
      <c r="CF18" s="65"/>
      <c r="CG18" s="65"/>
      <c r="CH18" s="65"/>
      <c r="CI18" s="65"/>
      <c r="CJ18" s="155"/>
      <c r="CK18" s="209">
        <f t="shared" si="12"/>
        <v>0</v>
      </c>
      <c r="CL18" s="210" t="str">
        <f t="shared" si="13"/>
        <v>MANISH MEHTA [F]</v>
      </c>
      <c r="CM18" s="211">
        <f t="shared" si="14"/>
        <v>0</v>
      </c>
      <c r="CN18" s="210" t="str">
        <f t="shared" si="15"/>
        <v>MANISH MEHTA [F]</v>
      </c>
      <c r="CO18" s="209">
        <f t="shared" si="16"/>
        <v>0</v>
      </c>
      <c r="CP18" s="210" t="str">
        <f t="shared" si="17"/>
        <v>MANISH MEHTA [F]</v>
      </c>
      <c r="CQ18" s="208">
        <f t="shared" si="18"/>
        <v>0</v>
      </c>
      <c r="CR18" s="210" t="str">
        <f t="shared" si="19"/>
        <v>MANISH MEHTA [F]</v>
      </c>
      <c r="CS18" s="208">
        <f t="shared" si="9"/>
        <v>1</v>
      </c>
      <c r="CT18" s="210" t="str">
        <f t="shared" si="20"/>
        <v>MANISH MEHTA [F]</v>
      </c>
      <c r="CU18" s="1046"/>
      <c r="CV18" s="452"/>
      <c r="CW18" s="211">
        <f t="shared" si="21"/>
        <v>0</v>
      </c>
      <c r="CX18" s="207" t="str">
        <f t="shared" si="22"/>
        <v>MANISH MEHTA [F]</v>
      </c>
      <c r="CY18" s="211">
        <f t="shared" si="23"/>
        <v>1</v>
      </c>
      <c r="CZ18" s="207" t="str">
        <f t="shared" si="24"/>
        <v>MANISH MEHTA [F]</v>
      </c>
      <c r="DA18" s="211">
        <f t="shared" si="25"/>
        <v>0</v>
      </c>
      <c r="DB18" s="210" t="str">
        <f t="shared" si="26"/>
        <v>MANISH MEHTA [F]</v>
      </c>
      <c r="DE18" s="91"/>
      <c r="DH18" s="91"/>
    </row>
    <row r="19" spans="1:112" s="83" customFormat="1" ht="15" customHeight="1">
      <c r="A19" s="78">
        <v>11</v>
      </c>
      <c r="B19" s="86" t="s">
        <v>410</v>
      </c>
      <c r="C19" s="87" t="s">
        <v>113</v>
      </c>
      <c r="D19" s="88" t="s">
        <v>113</v>
      </c>
      <c r="E19" s="88">
        <v>0</v>
      </c>
      <c r="F19" s="88">
        <v>2</v>
      </c>
      <c r="G19" s="88">
        <v>0</v>
      </c>
      <c r="H19" s="88" t="s">
        <v>113</v>
      </c>
      <c r="I19" s="89" t="s">
        <v>113</v>
      </c>
      <c r="J19" s="90">
        <f t="shared" si="0"/>
        <v>2</v>
      </c>
      <c r="K19" s="87" t="s">
        <v>113</v>
      </c>
      <c r="L19" s="88" t="s">
        <v>113</v>
      </c>
      <c r="M19" s="88">
        <v>0</v>
      </c>
      <c r="N19" s="88">
        <v>0</v>
      </c>
      <c r="O19" s="88">
        <v>0</v>
      </c>
      <c r="P19" s="88" t="s">
        <v>113</v>
      </c>
      <c r="Q19" s="89" t="s">
        <v>113</v>
      </c>
      <c r="R19" s="90">
        <f t="shared" si="1"/>
        <v>0</v>
      </c>
      <c r="S19" s="87" t="s">
        <v>113</v>
      </c>
      <c r="T19" s="88" t="s">
        <v>113</v>
      </c>
      <c r="U19" s="88">
        <v>0</v>
      </c>
      <c r="V19" s="88">
        <v>0</v>
      </c>
      <c r="W19" s="88">
        <v>0</v>
      </c>
      <c r="X19" s="88" t="s">
        <v>113</v>
      </c>
      <c r="Y19" s="89" t="s">
        <v>113</v>
      </c>
      <c r="Z19" s="90">
        <f t="shared" si="2"/>
        <v>0</v>
      </c>
      <c r="AA19" s="87" t="s">
        <v>113</v>
      </c>
      <c r="AB19" s="88" t="s">
        <v>113</v>
      </c>
      <c r="AC19" s="88" t="s">
        <v>113</v>
      </c>
      <c r="AD19" s="88" t="s">
        <v>113</v>
      </c>
      <c r="AE19" s="88" t="s">
        <v>113</v>
      </c>
      <c r="AF19" s="88" t="s">
        <v>113</v>
      </c>
      <c r="AG19" s="89" t="s">
        <v>113</v>
      </c>
      <c r="AH19" s="90">
        <f t="shared" si="3"/>
        <v>0</v>
      </c>
      <c r="AI19" s="87" t="s">
        <v>113</v>
      </c>
      <c r="AJ19" s="88" t="s">
        <v>113</v>
      </c>
      <c r="AK19" s="88">
        <v>1</v>
      </c>
      <c r="AL19" s="88" t="s">
        <v>113</v>
      </c>
      <c r="AM19" s="88" t="s">
        <v>113</v>
      </c>
      <c r="AN19" s="88" t="s">
        <v>113</v>
      </c>
      <c r="AO19" s="89" t="s">
        <v>113</v>
      </c>
      <c r="AP19" s="481">
        <f t="shared" si="4"/>
        <v>1</v>
      </c>
      <c r="AQ19" s="87" t="s">
        <v>113</v>
      </c>
      <c r="AR19" s="88" t="s">
        <v>113</v>
      </c>
      <c r="AS19" s="88" t="s">
        <v>113</v>
      </c>
      <c r="AT19" s="88" t="s">
        <v>113</v>
      </c>
      <c r="AU19" s="88" t="s">
        <v>113</v>
      </c>
      <c r="AV19" s="88" t="s">
        <v>113</v>
      </c>
      <c r="AW19" s="89" t="s">
        <v>113</v>
      </c>
      <c r="AX19" s="90">
        <f t="shared" si="28"/>
        <v>0</v>
      </c>
      <c r="AY19" s="87" t="s">
        <v>113</v>
      </c>
      <c r="AZ19" s="88" t="s">
        <v>113</v>
      </c>
      <c r="BA19" s="88" t="s">
        <v>113</v>
      </c>
      <c r="BB19" s="88" t="s">
        <v>113</v>
      </c>
      <c r="BC19" s="88" t="s">
        <v>113</v>
      </c>
      <c r="BD19" s="88" t="s">
        <v>113</v>
      </c>
      <c r="BE19" s="89" t="s">
        <v>113</v>
      </c>
      <c r="BF19" s="90">
        <f t="shared" si="6"/>
        <v>0</v>
      </c>
      <c r="BG19" s="87" t="s">
        <v>113</v>
      </c>
      <c r="BH19" s="88" t="s">
        <v>113</v>
      </c>
      <c r="BI19" s="88" t="s">
        <v>113</v>
      </c>
      <c r="BJ19" s="88" t="s">
        <v>113</v>
      </c>
      <c r="BK19" s="88" t="s">
        <v>113</v>
      </c>
      <c r="BL19" s="88" t="s">
        <v>113</v>
      </c>
      <c r="BM19" s="89" t="s">
        <v>113</v>
      </c>
      <c r="BN19" s="90">
        <f t="shared" si="7"/>
        <v>0</v>
      </c>
      <c r="BO19" s="87" t="s">
        <v>113</v>
      </c>
      <c r="BP19" s="88" t="s">
        <v>113</v>
      </c>
      <c r="BQ19" s="88" t="s">
        <v>113</v>
      </c>
      <c r="BR19" s="88" t="s">
        <v>113</v>
      </c>
      <c r="BS19" s="88" t="s">
        <v>113</v>
      </c>
      <c r="BT19" s="88" t="s">
        <v>113</v>
      </c>
      <c r="BU19" s="89" t="s">
        <v>113</v>
      </c>
      <c r="BV19" s="90">
        <f t="shared" si="8"/>
        <v>0</v>
      </c>
      <c r="BW19" s="65"/>
      <c r="BX19" s="65"/>
      <c r="BY19" s="65"/>
      <c r="BZ19" s="65"/>
      <c r="CA19" s="65"/>
      <c r="CB19" s="65"/>
      <c r="CC19" s="65"/>
      <c r="CD19" s="65"/>
      <c r="CE19" s="65"/>
      <c r="CF19" s="65"/>
      <c r="CG19" s="65"/>
      <c r="CH19" s="65"/>
      <c r="CI19" s="65"/>
      <c r="CJ19" s="155"/>
      <c r="CK19" s="209">
        <f t="shared" si="12"/>
        <v>2</v>
      </c>
      <c r="CL19" s="210" t="str">
        <f t="shared" si="13"/>
        <v>YASH MEHTA</v>
      </c>
      <c r="CM19" s="211">
        <f t="shared" si="14"/>
        <v>0</v>
      </c>
      <c r="CN19" s="210" t="str">
        <f t="shared" si="15"/>
        <v>YASH MEHTA</v>
      </c>
      <c r="CO19" s="209">
        <f t="shared" si="16"/>
        <v>0</v>
      </c>
      <c r="CP19" s="210" t="str">
        <f t="shared" si="17"/>
        <v>YASH MEHTA</v>
      </c>
      <c r="CQ19" s="208">
        <f t="shared" si="18"/>
        <v>0</v>
      </c>
      <c r="CR19" s="210" t="str">
        <f t="shared" si="19"/>
        <v>YASH MEHTA</v>
      </c>
      <c r="CS19" s="208">
        <f t="shared" si="9"/>
        <v>1</v>
      </c>
      <c r="CT19" s="210" t="str">
        <f t="shared" si="20"/>
        <v>YASH MEHTA</v>
      </c>
      <c r="CU19" s="1046"/>
      <c r="CV19" s="452"/>
      <c r="CW19" s="211">
        <f t="shared" si="21"/>
        <v>0</v>
      </c>
      <c r="CX19" s="207" t="str">
        <f t="shared" si="22"/>
        <v>YASH MEHTA</v>
      </c>
      <c r="CY19" s="211">
        <f t="shared" si="23"/>
        <v>1</v>
      </c>
      <c r="CZ19" s="207" t="str">
        <f t="shared" si="24"/>
        <v>YASH MEHTA</v>
      </c>
      <c r="DA19" s="211">
        <f t="shared" si="25"/>
        <v>0</v>
      </c>
      <c r="DB19" s="210" t="str">
        <f t="shared" si="26"/>
        <v>YASH MEHTA</v>
      </c>
      <c r="DE19" s="91"/>
      <c r="DH19" s="91"/>
    </row>
    <row r="20" spans="1:112" s="83" customFormat="1" ht="15" customHeight="1">
      <c r="A20" s="85">
        <v>12</v>
      </c>
      <c r="B20" s="86" t="s">
        <v>411</v>
      </c>
      <c r="C20" s="87" t="s">
        <v>113</v>
      </c>
      <c r="D20" s="88" t="s">
        <v>113</v>
      </c>
      <c r="E20" s="669">
        <v>7</v>
      </c>
      <c r="F20" s="88" t="s">
        <v>113</v>
      </c>
      <c r="G20" s="88" t="s">
        <v>113</v>
      </c>
      <c r="H20" s="88">
        <v>21</v>
      </c>
      <c r="I20" s="89">
        <v>1</v>
      </c>
      <c r="J20" s="90">
        <f t="shared" si="0"/>
        <v>29</v>
      </c>
      <c r="K20" s="87" t="s">
        <v>113</v>
      </c>
      <c r="L20" s="88" t="s">
        <v>113</v>
      </c>
      <c r="M20" s="88">
        <v>1</v>
      </c>
      <c r="N20" s="88" t="s">
        <v>113</v>
      </c>
      <c r="O20" s="88" t="s">
        <v>113</v>
      </c>
      <c r="P20" s="88">
        <v>1</v>
      </c>
      <c r="Q20" s="89">
        <v>0</v>
      </c>
      <c r="R20" s="90">
        <f t="shared" si="1"/>
        <v>2</v>
      </c>
      <c r="S20" s="87" t="s">
        <v>113</v>
      </c>
      <c r="T20" s="88" t="s">
        <v>113</v>
      </c>
      <c r="U20" s="88">
        <v>0</v>
      </c>
      <c r="V20" s="88" t="s">
        <v>113</v>
      </c>
      <c r="W20" s="88" t="s">
        <v>113</v>
      </c>
      <c r="X20" s="88">
        <v>0</v>
      </c>
      <c r="Y20" s="89">
        <v>0</v>
      </c>
      <c r="Z20" s="90">
        <f t="shared" si="2"/>
        <v>0</v>
      </c>
      <c r="AA20" s="87" t="s">
        <v>113</v>
      </c>
      <c r="AB20" s="88" t="s">
        <v>113</v>
      </c>
      <c r="AC20" s="88" t="s">
        <v>113</v>
      </c>
      <c r="AD20" s="88" t="s">
        <v>113</v>
      </c>
      <c r="AE20" s="88" t="s">
        <v>113</v>
      </c>
      <c r="AF20" s="88" t="s">
        <v>113</v>
      </c>
      <c r="AG20" s="89" t="s">
        <v>113</v>
      </c>
      <c r="AH20" s="90">
        <f t="shared" si="3"/>
        <v>0</v>
      </c>
      <c r="AI20" s="87" t="s">
        <v>113</v>
      </c>
      <c r="AJ20" s="88" t="s">
        <v>113</v>
      </c>
      <c r="AK20" s="88">
        <v>1</v>
      </c>
      <c r="AL20" s="88" t="s">
        <v>113</v>
      </c>
      <c r="AM20" s="88" t="s">
        <v>113</v>
      </c>
      <c r="AN20" s="88" t="s">
        <v>113</v>
      </c>
      <c r="AO20" s="89" t="s">
        <v>113</v>
      </c>
      <c r="AP20" s="481">
        <f t="shared" si="4"/>
        <v>1</v>
      </c>
      <c r="AQ20" s="87" t="s">
        <v>113</v>
      </c>
      <c r="AR20" s="88" t="s">
        <v>113</v>
      </c>
      <c r="AS20" s="88" t="s">
        <v>113</v>
      </c>
      <c r="AT20" s="88" t="s">
        <v>113</v>
      </c>
      <c r="AU20" s="88" t="s">
        <v>113</v>
      </c>
      <c r="AV20" s="88" t="s">
        <v>113</v>
      </c>
      <c r="AW20" s="89" t="s">
        <v>113</v>
      </c>
      <c r="AX20" s="90">
        <f t="shared" si="28"/>
        <v>0</v>
      </c>
      <c r="AY20" s="87" t="s">
        <v>113</v>
      </c>
      <c r="AZ20" s="88" t="s">
        <v>113</v>
      </c>
      <c r="BA20" s="88" t="s">
        <v>113</v>
      </c>
      <c r="BB20" s="88" t="s">
        <v>113</v>
      </c>
      <c r="BC20" s="88" t="s">
        <v>113</v>
      </c>
      <c r="BD20" s="88" t="s">
        <v>113</v>
      </c>
      <c r="BE20" s="89" t="s">
        <v>113</v>
      </c>
      <c r="BF20" s="90">
        <f t="shared" si="6"/>
        <v>0</v>
      </c>
      <c r="BG20" s="87" t="s">
        <v>113</v>
      </c>
      <c r="BH20" s="88" t="s">
        <v>113</v>
      </c>
      <c r="BI20" s="88" t="s">
        <v>113</v>
      </c>
      <c r="BJ20" s="88" t="s">
        <v>113</v>
      </c>
      <c r="BK20" s="88" t="s">
        <v>113</v>
      </c>
      <c r="BL20" s="88" t="s">
        <v>113</v>
      </c>
      <c r="BM20" s="89" t="s">
        <v>113</v>
      </c>
      <c r="BN20" s="90">
        <f t="shared" si="7"/>
        <v>0</v>
      </c>
      <c r="BO20" s="87" t="s">
        <v>113</v>
      </c>
      <c r="BP20" s="88" t="s">
        <v>113</v>
      </c>
      <c r="BQ20" s="88" t="s">
        <v>113</v>
      </c>
      <c r="BR20" s="88" t="s">
        <v>113</v>
      </c>
      <c r="BS20" s="88" t="s">
        <v>113</v>
      </c>
      <c r="BT20" s="88" t="s">
        <v>113</v>
      </c>
      <c r="BU20" s="89" t="s">
        <v>113</v>
      </c>
      <c r="BV20" s="90">
        <f t="shared" si="8"/>
        <v>0</v>
      </c>
      <c r="BW20" s="65"/>
      <c r="BX20" s="65"/>
      <c r="BY20" s="65"/>
      <c r="BZ20" s="65"/>
      <c r="CA20" s="65"/>
      <c r="CB20" s="65"/>
      <c r="CC20" s="65"/>
      <c r="CD20" s="65"/>
      <c r="CE20" s="65"/>
      <c r="CF20" s="65"/>
      <c r="CG20" s="65"/>
      <c r="CH20" s="65"/>
      <c r="CI20" s="65"/>
      <c r="CJ20" s="155"/>
      <c r="CK20" s="209">
        <f t="shared" si="12"/>
        <v>29</v>
      </c>
      <c r="CL20" s="210" t="str">
        <f t="shared" si="13"/>
        <v>TEJAS RAVAL</v>
      </c>
      <c r="CM20" s="211">
        <f t="shared" si="14"/>
        <v>2</v>
      </c>
      <c r="CN20" s="210" t="str">
        <f t="shared" si="15"/>
        <v>TEJAS RAVAL</v>
      </c>
      <c r="CO20" s="209">
        <f t="shared" si="16"/>
        <v>0</v>
      </c>
      <c r="CP20" s="210" t="str">
        <f t="shared" si="17"/>
        <v>TEJAS RAVAL</v>
      </c>
      <c r="CQ20" s="208">
        <f t="shared" si="18"/>
        <v>0</v>
      </c>
      <c r="CR20" s="210" t="str">
        <f t="shared" si="19"/>
        <v>TEJAS RAVAL</v>
      </c>
      <c r="CS20" s="208">
        <f t="shared" si="9"/>
        <v>1</v>
      </c>
      <c r="CT20" s="210" t="str">
        <f t="shared" si="20"/>
        <v>TEJAS RAVAL</v>
      </c>
      <c r="CU20" s="1046"/>
      <c r="CV20" s="452"/>
      <c r="CW20" s="211">
        <f t="shared" si="21"/>
        <v>0</v>
      </c>
      <c r="CX20" s="207" t="str">
        <f t="shared" si="22"/>
        <v>TEJAS RAVAL</v>
      </c>
      <c r="CY20" s="211">
        <f t="shared" si="23"/>
        <v>1</v>
      </c>
      <c r="CZ20" s="207" t="str">
        <f t="shared" si="24"/>
        <v>TEJAS RAVAL</v>
      </c>
      <c r="DA20" s="211">
        <f t="shared" si="25"/>
        <v>0</v>
      </c>
      <c r="DB20" s="210" t="str">
        <f t="shared" si="26"/>
        <v>TEJAS RAVAL</v>
      </c>
      <c r="DE20" s="91"/>
      <c r="DH20" s="91"/>
    </row>
    <row r="21" spans="1:112" s="83" customFormat="1" ht="15" customHeight="1" thickBot="1">
      <c r="A21" s="78">
        <v>13</v>
      </c>
      <c r="B21" s="86" t="s">
        <v>435</v>
      </c>
      <c r="C21" s="87" t="s">
        <v>113</v>
      </c>
      <c r="D21" s="88" t="s">
        <v>113</v>
      </c>
      <c r="E21" s="88" t="s">
        <v>113</v>
      </c>
      <c r="F21" s="88">
        <v>0</v>
      </c>
      <c r="G21" s="88" t="s">
        <v>113</v>
      </c>
      <c r="H21" s="88" t="s">
        <v>113</v>
      </c>
      <c r="I21" s="89" t="s">
        <v>113</v>
      </c>
      <c r="J21" s="90">
        <f t="shared" si="0"/>
        <v>0</v>
      </c>
      <c r="K21" s="87" t="s">
        <v>113</v>
      </c>
      <c r="L21" s="88" t="s">
        <v>113</v>
      </c>
      <c r="M21" s="88" t="s">
        <v>113</v>
      </c>
      <c r="N21" s="88">
        <v>0</v>
      </c>
      <c r="O21" s="88" t="s">
        <v>113</v>
      </c>
      <c r="P21" s="88" t="s">
        <v>113</v>
      </c>
      <c r="Q21" s="89" t="s">
        <v>113</v>
      </c>
      <c r="R21" s="90">
        <f t="shared" si="1"/>
        <v>0</v>
      </c>
      <c r="S21" s="87" t="s">
        <v>113</v>
      </c>
      <c r="T21" s="88" t="s">
        <v>113</v>
      </c>
      <c r="U21" s="88" t="s">
        <v>113</v>
      </c>
      <c r="V21" s="88">
        <v>0</v>
      </c>
      <c r="W21" s="88" t="s">
        <v>113</v>
      </c>
      <c r="X21" s="88" t="s">
        <v>113</v>
      </c>
      <c r="Y21" s="89" t="s">
        <v>113</v>
      </c>
      <c r="Z21" s="90">
        <f t="shared" si="2"/>
        <v>0</v>
      </c>
      <c r="AA21" s="87" t="s">
        <v>113</v>
      </c>
      <c r="AB21" s="88" t="s">
        <v>113</v>
      </c>
      <c r="AC21" s="88" t="s">
        <v>113</v>
      </c>
      <c r="AD21" s="88" t="s">
        <v>113</v>
      </c>
      <c r="AE21" s="88" t="s">
        <v>113</v>
      </c>
      <c r="AF21" s="88" t="s">
        <v>113</v>
      </c>
      <c r="AG21" s="89" t="s">
        <v>113</v>
      </c>
      <c r="AH21" s="90">
        <f t="shared" si="3"/>
        <v>0</v>
      </c>
      <c r="AI21" s="87" t="s">
        <v>113</v>
      </c>
      <c r="AJ21" s="88" t="s">
        <v>113</v>
      </c>
      <c r="AK21" s="88" t="s">
        <v>113</v>
      </c>
      <c r="AL21" s="88" t="s">
        <v>113</v>
      </c>
      <c r="AM21" s="88" t="s">
        <v>113</v>
      </c>
      <c r="AN21" s="88" t="s">
        <v>113</v>
      </c>
      <c r="AO21" s="89" t="s">
        <v>113</v>
      </c>
      <c r="AP21" s="481">
        <f t="shared" si="4"/>
        <v>0</v>
      </c>
      <c r="AQ21" s="87" t="s">
        <v>113</v>
      </c>
      <c r="AR21" s="88" t="s">
        <v>113</v>
      </c>
      <c r="AS21" s="88" t="s">
        <v>113</v>
      </c>
      <c r="AT21" s="88" t="s">
        <v>113</v>
      </c>
      <c r="AU21" s="88" t="s">
        <v>113</v>
      </c>
      <c r="AV21" s="88" t="s">
        <v>113</v>
      </c>
      <c r="AW21" s="89" t="s">
        <v>113</v>
      </c>
      <c r="AX21" s="90">
        <f t="shared" si="28"/>
        <v>0</v>
      </c>
      <c r="AY21" s="87" t="s">
        <v>113</v>
      </c>
      <c r="AZ21" s="88" t="s">
        <v>113</v>
      </c>
      <c r="BA21" s="88" t="s">
        <v>113</v>
      </c>
      <c r="BB21" s="88" t="s">
        <v>113</v>
      </c>
      <c r="BC21" s="88" t="s">
        <v>113</v>
      </c>
      <c r="BD21" s="88" t="s">
        <v>113</v>
      </c>
      <c r="BE21" s="89" t="s">
        <v>113</v>
      </c>
      <c r="BF21" s="90">
        <f t="shared" si="6"/>
        <v>0</v>
      </c>
      <c r="BG21" s="87" t="s">
        <v>113</v>
      </c>
      <c r="BH21" s="88" t="s">
        <v>113</v>
      </c>
      <c r="BI21" s="88" t="s">
        <v>113</v>
      </c>
      <c r="BJ21" s="88" t="s">
        <v>113</v>
      </c>
      <c r="BK21" s="88" t="s">
        <v>113</v>
      </c>
      <c r="BL21" s="88" t="s">
        <v>113</v>
      </c>
      <c r="BM21" s="89" t="s">
        <v>113</v>
      </c>
      <c r="BN21" s="90">
        <f t="shared" si="7"/>
        <v>0</v>
      </c>
      <c r="BO21" s="87" t="s">
        <v>113</v>
      </c>
      <c r="BP21" s="88" t="s">
        <v>113</v>
      </c>
      <c r="BQ21" s="88" t="s">
        <v>113</v>
      </c>
      <c r="BR21" s="88" t="s">
        <v>113</v>
      </c>
      <c r="BS21" s="88" t="s">
        <v>113</v>
      </c>
      <c r="BT21" s="88" t="s">
        <v>113</v>
      </c>
      <c r="BU21" s="89" t="s">
        <v>113</v>
      </c>
      <c r="BV21" s="90">
        <f t="shared" si="8"/>
        <v>0</v>
      </c>
      <c r="BW21" s="65"/>
      <c r="BX21" s="65"/>
      <c r="BY21" s="65"/>
      <c r="BZ21" s="65"/>
      <c r="CA21" s="65"/>
      <c r="CB21" s="65"/>
      <c r="CC21" s="65"/>
      <c r="CD21" s="65"/>
      <c r="CE21" s="65"/>
      <c r="CF21" s="65"/>
      <c r="CG21" s="65"/>
      <c r="CH21" s="65"/>
      <c r="CI21" s="65"/>
      <c r="CJ21" s="155"/>
      <c r="CK21" s="209">
        <f t="shared" si="12"/>
        <v>0</v>
      </c>
      <c r="CL21" s="210" t="str">
        <f t="shared" si="13"/>
        <v>AMRISH RAVAL</v>
      </c>
      <c r="CM21" s="211">
        <f t="shared" si="14"/>
        <v>0</v>
      </c>
      <c r="CN21" s="210" t="str">
        <f t="shared" si="15"/>
        <v>AMRISH RAVAL</v>
      </c>
      <c r="CO21" s="209">
        <f t="shared" si="16"/>
        <v>0</v>
      </c>
      <c r="CP21" s="210" t="str">
        <f t="shared" si="17"/>
        <v>AMRISH RAVAL</v>
      </c>
      <c r="CQ21" s="208">
        <f t="shared" si="18"/>
        <v>0</v>
      </c>
      <c r="CR21" s="210" t="str">
        <f t="shared" si="19"/>
        <v>AMRISH RAVAL</v>
      </c>
      <c r="CS21" s="208">
        <f t="shared" si="9"/>
        <v>0</v>
      </c>
      <c r="CT21" s="210" t="str">
        <f t="shared" si="20"/>
        <v>AMRISH RAVAL</v>
      </c>
      <c r="CU21" s="1046"/>
      <c r="CV21" s="452"/>
      <c r="CW21" s="211">
        <f t="shared" si="21"/>
        <v>0</v>
      </c>
      <c r="CX21" s="207" t="str">
        <f t="shared" si="22"/>
        <v>AMRISH RAVAL</v>
      </c>
      <c r="CY21" s="211">
        <f t="shared" si="23"/>
        <v>0</v>
      </c>
      <c r="CZ21" s="207" t="str">
        <f t="shared" si="24"/>
        <v>AMRISH RAVAL</v>
      </c>
      <c r="DA21" s="211">
        <f t="shared" si="25"/>
        <v>0</v>
      </c>
      <c r="DB21" s="210" t="str">
        <f t="shared" si="26"/>
        <v>AMRISH RAVAL</v>
      </c>
      <c r="DE21" s="91"/>
      <c r="DH21" s="91"/>
    </row>
    <row r="22" spans="1:112" s="83" customFormat="1" ht="15" hidden="1" customHeight="1">
      <c r="A22" s="85">
        <v>14</v>
      </c>
      <c r="B22" s="86" t="s">
        <v>113</v>
      </c>
      <c r="C22" s="87" t="s">
        <v>113</v>
      </c>
      <c r="D22" s="88" t="s">
        <v>113</v>
      </c>
      <c r="E22" s="88" t="s">
        <v>113</v>
      </c>
      <c r="F22" s="88" t="s">
        <v>113</v>
      </c>
      <c r="G22" s="88" t="s">
        <v>113</v>
      </c>
      <c r="H22" s="88" t="s">
        <v>113</v>
      </c>
      <c r="I22" s="89" t="s">
        <v>113</v>
      </c>
      <c r="J22" s="90">
        <f t="shared" si="0"/>
        <v>0</v>
      </c>
      <c r="K22" s="87" t="s">
        <v>113</v>
      </c>
      <c r="L22" s="88" t="s">
        <v>113</v>
      </c>
      <c r="M22" s="88" t="s">
        <v>113</v>
      </c>
      <c r="N22" s="88" t="s">
        <v>113</v>
      </c>
      <c r="O22" s="88" t="s">
        <v>113</v>
      </c>
      <c r="P22" s="88" t="s">
        <v>113</v>
      </c>
      <c r="Q22" s="89" t="s">
        <v>113</v>
      </c>
      <c r="R22" s="90">
        <f t="shared" si="1"/>
        <v>0</v>
      </c>
      <c r="S22" s="87" t="s">
        <v>113</v>
      </c>
      <c r="T22" s="88" t="s">
        <v>113</v>
      </c>
      <c r="U22" s="88" t="s">
        <v>113</v>
      </c>
      <c r="V22" s="88" t="s">
        <v>113</v>
      </c>
      <c r="W22" s="88" t="s">
        <v>113</v>
      </c>
      <c r="X22" s="88" t="s">
        <v>113</v>
      </c>
      <c r="Y22" s="89" t="s">
        <v>113</v>
      </c>
      <c r="Z22" s="90">
        <f t="shared" si="2"/>
        <v>0</v>
      </c>
      <c r="AA22" s="87" t="s">
        <v>113</v>
      </c>
      <c r="AB22" s="88" t="s">
        <v>113</v>
      </c>
      <c r="AC22" s="88" t="s">
        <v>113</v>
      </c>
      <c r="AD22" s="88" t="s">
        <v>113</v>
      </c>
      <c r="AE22" s="88" t="s">
        <v>113</v>
      </c>
      <c r="AF22" s="88" t="s">
        <v>113</v>
      </c>
      <c r="AG22" s="89" t="s">
        <v>113</v>
      </c>
      <c r="AH22" s="90">
        <f t="shared" si="3"/>
        <v>0</v>
      </c>
      <c r="AI22" s="87" t="s">
        <v>113</v>
      </c>
      <c r="AJ22" s="88" t="s">
        <v>113</v>
      </c>
      <c r="AK22" s="88" t="s">
        <v>113</v>
      </c>
      <c r="AL22" s="88" t="s">
        <v>113</v>
      </c>
      <c r="AM22" s="88" t="s">
        <v>113</v>
      </c>
      <c r="AN22" s="88" t="s">
        <v>113</v>
      </c>
      <c r="AO22" s="89" t="s">
        <v>113</v>
      </c>
      <c r="AP22" s="481">
        <f t="shared" si="4"/>
        <v>0</v>
      </c>
      <c r="AQ22" s="87" t="s">
        <v>113</v>
      </c>
      <c r="AR22" s="88" t="s">
        <v>113</v>
      </c>
      <c r="AS22" s="88" t="s">
        <v>113</v>
      </c>
      <c r="AT22" s="88" t="s">
        <v>113</v>
      </c>
      <c r="AU22" s="88" t="s">
        <v>113</v>
      </c>
      <c r="AV22" s="88" t="s">
        <v>113</v>
      </c>
      <c r="AW22" s="89" t="s">
        <v>113</v>
      </c>
      <c r="AX22" s="90">
        <f t="shared" ref="AX22:AX38" si="29">SUM(AQ22:AW22)</f>
        <v>0</v>
      </c>
      <c r="AY22" s="87" t="s">
        <v>113</v>
      </c>
      <c r="AZ22" s="88" t="s">
        <v>113</v>
      </c>
      <c r="BA22" s="88" t="s">
        <v>113</v>
      </c>
      <c r="BB22" s="88" t="s">
        <v>113</v>
      </c>
      <c r="BC22" s="88" t="s">
        <v>113</v>
      </c>
      <c r="BD22" s="88" t="s">
        <v>113</v>
      </c>
      <c r="BE22" s="89" t="s">
        <v>113</v>
      </c>
      <c r="BF22" s="90">
        <f t="shared" si="6"/>
        <v>0</v>
      </c>
      <c r="BG22" s="87" t="s">
        <v>113</v>
      </c>
      <c r="BH22" s="88" t="s">
        <v>113</v>
      </c>
      <c r="BI22" s="88" t="s">
        <v>113</v>
      </c>
      <c r="BJ22" s="88" t="s">
        <v>113</v>
      </c>
      <c r="BK22" s="88" t="s">
        <v>113</v>
      </c>
      <c r="BL22" s="88" t="s">
        <v>113</v>
      </c>
      <c r="BM22" s="89" t="s">
        <v>113</v>
      </c>
      <c r="BN22" s="90">
        <f t="shared" si="7"/>
        <v>0</v>
      </c>
      <c r="BO22" s="87" t="s">
        <v>113</v>
      </c>
      <c r="BP22" s="88" t="s">
        <v>113</v>
      </c>
      <c r="BQ22" s="88" t="s">
        <v>113</v>
      </c>
      <c r="BR22" s="88" t="s">
        <v>113</v>
      </c>
      <c r="BS22" s="88" t="s">
        <v>113</v>
      </c>
      <c r="BT22" s="88" t="s">
        <v>113</v>
      </c>
      <c r="BU22" s="89" t="s">
        <v>113</v>
      </c>
      <c r="BV22" s="90">
        <f t="shared" si="8"/>
        <v>0</v>
      </c>
      <c r="BW22" s="65"/>
      <c r="BX22" s="65"/>
      <c r="BY22" s="65"/>
      <c r="BZ22" s="65"/>
      <c r="CA22" s="65"/>
      <c r="CB22" s="65"/>
      <c r="CC22" s="65"/>
      <c r="CD22" s="65"/>
      <c r="CE22" s="65"/>
      <c r="CF22" s="65"/>
      <c r="CG22" s="65"/>
      <c r="CH22" s="65"/>
      <c r="CI22" s="65"/>
      <c r="CJ22" s="155"/>
      <c r="CK22" s="209">
        <f t="shared" si="12"/>
        <v>0</v>
      </c>
      <c r="CL22" s="210" t="str">
        <f t="shared" si="13"/>
        <v>-</v>
      </c>
      <c r="CM22" s="211">
        <f t="shared" si="14"/>
        <v>0</v>
      </c>
      <c r="CN22" s="210" t="str">
        <f t="shared" si="15"/>
        <v>-</v>
      </c>
      <c r="CO22" s="209">
        <f t="shared" si="16"/>
        <v>0</v>
      </c>
      <c r="CP22" s="210" t="str">
        <f t="shared" si="17"/>
        <v>-</v>
      </c>
      <c r="CQ22" s="208">
        <f t="shared" si="18"/>
        <v>0</v>
      </c>
      <c r="CR22" s="210" t="str">
        <f t="shared" si="19"/>
        <v>-</v>
      </c>
      <c r="CS22" s="208">
        <f t="shared" si="9"/>
        <v>0</v>
      </c>
      <c r="CT22" s="210" t="str">
        <f t="shared" si="20"/>
        <v>-</v>
      </c>
      <c r="CU22" s="1046"/>
      <c r="CV22" s="452"/>
      <c r="CW22" s="211">
        <f t="shared" si="21"/>
        <v>0</v>
      </c>
      <c r="CX22" s="207" t="str">
        <f t="shared" si="22"/>
        <v>-</v>
      </c>
      <c r="CY22" s="211">
        <f t="shared" si="23"/>
        <v>0</v>
      </c>
      <c r="CZ22" s="207" t="str">
        <f t="shared" si="24"/>
        <v>-</v>
      </c>
      <c r="DA22" s="211">
        <f t="shared" si="25"/>
        <v>0</v>
      </c>
      <c r="DB22" s="210" t="str">
        <f t="shared" si="26"/>
        <v>-</v>
      </c>
      <c r="DE22" s="91"/>
      <c r="DH22" s="91"/>
    </row>
    <row r="23" spans="1:112" s="83" customFormat="1" ht="15" hidden="1" customHeight="1">
      <c r="A23" s="78">
        <v>15</v>
      </c>
      <c r="B23" s="86" t="s">
        <v>113</v>
      </c>
      <c r="C23" s="87" t="s">
        <v>113</v>
      </c>
      <c r="D23" s="88" t="s">
        <v>113</v>
      </c>
      <c r="E23" s="88" t="s">
        <v>113</v>
      </c>
      <c r="F23" s="88" t="s">
        <v>113</v>
      </c>
      <c r="G23" s="88" t="s">
        <v>113</v>
      </c>
      <c r="H23" s="88" t="s">
        <v>113</v>
      </c>
      <c r="I23" s="89" t="s">
        <v>113</v>
      </c>
      <c r="J23" s="90">
        <f t="shared" si="0"/>
        <v>0</v>
      </c>
      <c r="K23" s="87" t="s">
        <v>113</v>
      </c>
      <c r="L23" s="88" t="s">
        <v>113</v>
      </c>
      <c r="M23" s="88" t="s">
        <v>113</v>
      </c>
      <c r="N23" s="88" t="s">
        <v>113</v>
      </c>
      <c r="O23" s="88" t="s">
        <v>113</v>
      </c>
      <c r="P23" s="88" t="s">
        <v>113</v>
      </c>
      <c r="Q23" s="89" t="s">
        <v>113</v>
      </c>
      <c r="R23" s="90">
        <f t="shared" si="1"/>
        <v>0</v>
      </c>
      <c r="S23" s="87" t="s">
        <v>113</v>
      </c>
      <c r="T23" s="88" t="s">
        <v>113</v>
      </c>
      <c r="U23" s="88" t="s">
        <v>113</v>
      </c>
      <c r="V23" s="88" t="s">
        <v>113</v>
      </c>
      <c r="W23" s="88" t="s">
        <v>113</v>
      </c>
      <c r="X23" s="88" t="s">
        <v>113</v>
      </c>
      <c r="Y23" s="89" t="s">
        <v>113</v>
      </c>
      <c r="Z23" s="90">
        <f t="shared" si="2"/>
        <v>0</v>
      </c>
      <c r="AA23" s="87" t="s">
        <v>113</v>
      </c>
      <c r="AB23" s="88" t="s">
        <v>113</v>
      </c>
      <c r="AC23" s="88" t="s">
        <v>113</v>
      </c>
      <c r="AD23" s="88" t="s">
        <v>113</v>
      </c>
      <c r="AE23" s="88" t="s">
        <v>113</v>
      </c>
      <c r="AF23" s="88" t="s">
        <v>113</v>
      </c>
      <c r="AG23" s="89" t="s">
        <v>113</v>
      </c>
      <c r="AH23" s="90">
        <f t="shared" si="3"/>
        <v>0</v>
      </c>
      <c r="AI23" s="87" t="s">
        <v>113</v>
      </c>
      <c r="AJ23" s="88" t="s">
        <v>113</v>
      </c>
      <c r="AK23" s="88" t="s">
        <v>113</v>
      </c>
      <c r="AL23" s="88" t="s">
        <v>113</v>
      </c>
      <c r="AM23" s="88" t="s">
        <v>113</v>
      </c>
      <c r="AN23" s="88" t="s">
        <v>113</v>
      </c>
      <c r="AO23" s="89" t="s">
        <v>113</v>
      </c>
      <c r="AP23" s="481">
        <f t="shared" si="4"/>
        <v>0</v>
      </c>
      <c r="AQ23" s="87" t="s">
        <v>113</v>
      </c>
      <c r="AR23" s="88" t="s">
        <v>113</v>
      </c>
      <c r="AS23" s="88" t="s">
        <v>113</v>
      </c>
      <c r="AT23" s="88" t="s">
        <v>113</v>
      </c>
      <c r="AU23" s="88" t="s">
        <v>113</v>
      </c>
      <c r="AV23" s="88" t="s">
        <v>113</v>
      </c>
      <c r="AW23" s="89" t="s">
        <v>113</v>
      </c>
      <c r="AX23" s="90">
        <f t="shared" si="29"/>
        <v>0</v>
      </c>
      <c r="AY23" s="87" t="s">
        <v>113</v>
      </c>
      <c r="AZ23" s="88" t="s">
        <v>113</v>
      </c>
      <c r="BA23" s="88" t="s">
        <v>113</v>
      </c>
      <c r="BB23" s="88" t="s">
        <v>113</v>
      </c>
      <c r="BC23" s="88" t="s">
        <v>113</v>
      </c>
      <c r="BD23" s="88" t="s">
        <v>113</v>
      </c>
      <c r="BE23" s="89" t="s">
        <v>113</v>
      </c>
      <c r="BF23" s="90">
        <f t="shared" si="6"/>
        <v>0</v>
      </c>
      <c r="BG23" s="87" t="s">
        <v>113</v>
      </c>
      <c r="BH23" s="88" t="s">
        <v>113</v>
      </c>
      <c r="BI23" s="88" t="s">
        <v>113</v>
      </c>
      <c r="BJ23" s="88" t="s">
        <v>113</v>
      </c>
      <c r="BK23" s="88" t="s">
        <v>113</v>
      </c>
      <c r="BL23" s="88" t="s">
        <v>113</v>
      </c>
      <c r="BM23" s="89" t="s">
        <v>113</v>
      </c>
      <c r="BN23" s="90">
        <f t="shared" si="7"/>
        <v>0</v>
      </c>
      <c r="BO23" s="87" t="s">
        <v>113</v>
      </c>
      <c r="BP23" s="88" t="s">
        <v>113</v>
      </c>
      <c r="BQ23" s="88" t="s">
        <v>113</v>
      </c>
      <c r="BR23" s="88" t="s">
        <v>113</v>
      </c>
      <c r="BS23" s="88" t="s">
        <v>113</v>
      </c>
      <c r="BT23" s="88" t="s">
        <v>113</v>
      </c>
      <c r="BU23" s="89" t="s">
        <v>113</v>
      </c>
      <c r="BV23" s="90">
        <f t="shared" si="8"/>
        <v>0</v>
      </c>
      <c r="BW23" s="65"/>
      <c r="BX23" s="65"/>
      <c r="BY23" s="65"/>
      <c r="BZ23" s="65"/>
      <c r="CA23" s="65"/>
      <c r="CB23" s="65"/>
      <c r="CC23" s="65"/>
      <c r="CD23" s="65"/>
      <c r="CE23" s="65"/>
      <c r="CF23" s="65"/>
      <c r="CG23" s="65"/>
      <c r="CH23" s="65"/>
      <c r="CI23" s="65"/>
      <c r="CJ23" s="155"/>
      <c r="CK23" s="209">
        <f t="shared" si="12"/>
        <v>0</v>
      </c>
      <c r="CL23" s="210" t="str">
        <f t="shared" si="13"/>
        <v>-</v>
      </c>
      <c r="CM23" s="211">
        <f t="shared" si="14"/>
        <v>0</v>
      </c>
      <c r="CN23" s="210" t="str">
        <f t="shared" si="15"/>
        <v>-</v>
      </c>
      <c r="CO23" s="209">
        <f t="shared" si="16"/>
        <v>0</v>
      </c>
      <c r="CP23" s="210" t="str">
        <f t="shared" si="17"/>
        <v>-</v>
      </c>
      <c r="CQ23" s="208">
        <f t="shared" si="18"/>
        <v>0</v>
      </c>
      <c r="CR23" s="210" t="str">
        <f t="shared" si="19"/>
        <v>-</v>
      </c>
      <c r="CS23" s="208">
        <f t="shared" si="9"/>
        <v>0</v>
      </c>
      <c r="CT23" s="210" t="str">
        <f t="shared" si="20"/>
        <v>-</v>
      </c>
      <c r="CU23" s="1046"/>
      <c r="CV23" s="452"/>
      <c r="CW23" s="211">
        <f t="shared" si="21"/>
        <v>0</v>
      </c>
      <c r="CX23" s="207" t="str">
        <f t="shared" si="22"/>
        <v>-</v>
      </c>
      <c r="CY23" s="211">
        <f t="shared" si="23"/>
        <v>0</v>
      </c>
      <c r="CZ23" s="207" t="str">
        <f t="shared" si="24"/>
        <v>-</v>
      </c>
      <c r="DA23" s="211">
        <f t="shared" si="25"/>
        <v>0</v>
      </c>
      <c r="DB23" s="210" t="str">
        <f t="shared" si="26"/>
        <v>-</v>
      </c>
      <c r="DE23" s="91"/>
      <c r="DH23" s="91"/>
    </row>
    <row r="24" spans="1:112" s="83" customFormat="1" ht="15" hidden="1" customHeight="1">
      <c r="A24" s="85">
        <v>16</v>
      </c>
      <c r="B24" s="86" t="s">
        <v>113</v>
      </c>
      <c r="C24" s="87" t="s">
        <v>113</v>
      </c>
      <c r="D24" s="88" t="s">
        <v>113</v>
      </c>
      <c r="E24" s="88" t="s">
        <v>113</v>
      </c>
      <c r="F24" s="88" t="s">
        <v>113</v>
      </c>
      <c r="G24" s="88" t="s">
        <v>113</v>
      </c>
      <c r="H24" s="88" t="s">
        <v>113</v>
      </c>
      <c r="I24" s="89" t="s">
        <v>113</v>
      </c>
      <c r="J24" s="90">
        <f t="shared" si="0"/>
        <v>0</v>
      </c>
      <c r="K24" s="87" t="s">
        <v>113</v>
      </c>
      <c r="L24" s="88" t="s">
        <v>113</v>
      </c>
      <c r="M24" s="88" t="s">
        <v>113</v>
      </c>
      <c r="N24" s="88" t="s">
        <v>113</v>
      </c>
      <c r="O24" s="88" t="s">
        <v>113</v>
      </c>
      <c r="P24" s="88" t="s">
        <v>113</v>
      </c>
      <c r="Q24" s="89" t="s">
        <v>113</v>
      </c>
      <c r="R24" s="90">
        <f t="shared" si="1"/>
        <v>0</v>
      </c>
      <c r="S24" s="87" t="s">
        <v>113</v>
      </c>
      <c r="T24" s="88" t="s">
        <v>113</v>
      </c>
      <c r="U24" s="88" t="s">
        <v>113</v>
      </c>
      <c r="V24" s="88" t="s">
        <v>113</v>
      </c>
      <c r="W24" s="88" t="s">
        <v>113</v>
      </c>
      <c r="X24" s="88" t="s">
        <v>113</v>
      </c>
      <c r="Y24" s="89" t="s">
        <v>113</v>
      </c>
      <c r="Z24" s="90">
        <f t="shared" si="2"/>
        <v>0</v>
      </c>
      <c r="AA24" s="87" t="s">
        <v>113</v>
      </c>
      <c r="AB24" s="88" t="s">
        <v>113</v>
      </c>
      <c r="AC24" s="88" t="s">
        <v>113</v>
      </c>
      <c r="AD24" s="88" t="s">
        <v>113</v>
      </c>
      <c r="AE24" s="88" t="s">
        <v>113</v>
      </c>
      <c r="AF24" s="88" t="s">
        <v>113</v>
      </c>
      <c r="AG24" s="89" t="s">
        <v>113</v>
      </c>
      <c r="AH24" s="90">
        <f t="shared" si="3"/>
        <v>0</v>
      </c>
      <c r="AI24" s="87" t="s">
        <v>113</v>
      </c>
      <c r="AJ24" s="88" t="s">
        <v>113</v>
      </c>
      <c r="AK24" s="88" t="s">
        <v>113</v>
      </c>
      <c r="AL24" s="88" t="s">
        <v>113</v>
      </c>
      <c r="AM24" s="88" t="s">
        <v>113</v>
      </c>
      <c r="AN24" s="88" t="s">
        <v>113</v>
      </c>
      <c r="AO24" s="89" t="s">
        <v>113</v>
      </c>
      <c r="AP24" s="481">
        <f t="shared" si="4"/>
        <v>0</v>
      </c>
      <c r="AQ24" s="87" t="s">
        <v>113</v>
      </c>
      <c r="AR24" s="88" t="s">
        <v>113</v>
      </c>
      <c r="AS24" s="88" t="s">
        <v>113</v>
      </c>
      <c r="AT24" s="88" t="s">
        <v>113</v>
      </c>
      <c r="AU24" s="88" t="s">
        <v>113</v>
      </c>
      <c r="AV24" s="88" t="s">
        <v>113</v>
      </c>
      <c r="AW24" s="89" t="s">
        <v>113</v>
      </c>
      <c r="AX24" s="90">
        <f t="shared" si="29"/>
        <v>0</v>
      </c>
      <c r="AY24" s="87" t="s">
        <v>113</v>
      </c>
      <c r="AZ24" s="88" t="s">
        <v>113</v>
      </c>
      <c r="BA24" s="88" t="s">
        <v>113</v>
      </c>
      <c r="BB24" s="88" t="s">
        <v>113</v>
      </c>
      <c r="BC24" s="88" t="s">
        <v>113</v>
      </c>
      <c r="BD24" s="88" t="s">
        <v>113</v>
      </c>
      <c r="BE24" s="89" t="s">
        <v>113</v>
      </c>
      <c r="BF24" s="90">
        <f t="shared" si="6"/>
        <v>0</v>
      </c>
      <c r="BG24" s="87" t="s">
        <v>113</v>
      </c>
      <c r="BH24" s="88" t="s">
        <v>113</v>
      </c>
      <c r="BI24" s="88" t="s">
        <v>113</v>
      </c>
      <c r="BJ24" s="88" t="s">
        <v>113</v>
      </c>
      <c r="BK24" s="88" t="s">
        <v>113</v>
      </c>
      <c r="BL24" s="88" t="s">
        <v>113</v>
      </c>
      <c r="BM24" s="89" t="s">
        <v>113</v>
      </c>
      <c r="BN24" s="90">
        <f t="shared" si="7"/>
        <v>0</v>
      </c>
      <c r="BO24" s="87" t="s">
        <v>113</v>
      </c>
      <c r="BP24" s="88" t="s">
        <v>113</v>
      </c>
      <c r="BQ24" s="88" t="s">
        <v>113</v>
      </c>
      <c r="BR24" s="88" t="s">
        <v>113</v>
      </c>
      <c r="BS24" s="88" t="s">
        <v>113</v>
      </c>
      <c r="BT24" s="88" t="s">
        <v>113</v>
      </c>
      <c r="BU24" s="89" t="s">
        <v>113</v>
      </c>
      <c r="BV24" s="90">
        <f t="shared" si="8"/>
        <v>0</v>
      </c>
      <c r="BW24" s="65"/>
      <c r="BX24" s="65"/>
      <c r="BY24" s="65"/>
      <c r="BZ24" s="65"/>
      <c r="CA24" s="65"/>
      <c r="CB24" s="65"/>
      <c r="CC24" s="65"/>
      <c r="CD24" s="65"/>
      <c r="CE24" s="65"/>
      <c r="CF24" s="65"/>
      <c r="CG24" s="65"/>
      <c r="CH24" s="65"/>
      <c r="CI24" s="65"/>
      <c r="CJ24" s="155"/>
      <c r="CK24" s="209">
        <f t="shared" si="12"/>
        <v>0</v>
      </c>
      <c r="CL24" s="210" t="str">
        <f t="shared" si="13"/>
        <v>-</v>
      </c>
      <c r="CM24" s="211">
        <f t="shared" si="14"/>
        <v>0</v>
      </c>
      <c r="CN24" s="210" t="str">
        <f t="shared" si="15"/>
        <v>-</v>
      </c>
      <c r="CO24" s="209">
        <f t="shared" si="16"/>
        <v>0</v>
      </c>
      <c r="CP24" s="210" t="str">
        <f t="shared" si="17"/>
        <v>-</v>
      </c>
      <c r="CQ24" s="208">
        <f t="shared" si="18"/>
        <v>0</v>
      </c>
      <c r="CR24" s="210" t="str">
        <f t="shared" si="19"/>
        <v>-</v>
      </c>
      <c r="CS24" s="208">
        <f t="shared" si="9"/>
        <v>0</v>
      </c>
      <c r="CT24" s="210" t="str">
        <f t="shared" si="20"/>
        <v>-</v>
      </c>
      <c r="CU24" s="1046"/>
      <c r="CV24" s="452"/>
      <c r="CW24" s="211">
        <f t="shared" si="21"/>
        <v>0</v>
      </c>
      <c r="CX24" s="207" t="str">
        <f t="shared" si="22"/>
        <v>-</v>
      </c>
      <c r="CY24" s="211">
        <f t="shared" si="23"/>
        <v>0</v>
      </c>
      <c r="CZ24" s="207" t="str">
        <f t="shared" si="24"/>
        <v>-</v>
      </c>
      <c r="DA24" s="211">
        <f t="shared" si="25"/>
        <v>0</v>
      </c>
      <c r="DB24" s="210" t="str">
        <f t="shared" si="26"/>
        <v>-</v>
      </c>
      <c r="DE24" s="91"/>
      <c r="DH24" s="91"/>
    </row>
    <row r="25" spans="1:112" s="83" customFormat="1" ht="15" hidden="1" customHeight="1">
      <c r="A25" s="78">
        <v>17</v>
      </c>
      <c r="B25" s="86" t="s">
        <v>113</v>
      </c>
      <c r="C25" s="87" t="s">
        <v>113</v>
      </c>
      <c r="D25" s="88" t="s">
        <v>113</v>
      </c>
      <c r="E25" s="88" t="s">
        <v>113</v>
      </c>
      <c r="F25" s="88" t="s">
        <v>113</v>
      </c>
      <c r="G25" s="88" t="s">
        <v>113</v>
      </c>
      <c r="H25" s="88" t="s">
        <v>113</v>
      </c>
      <c r="I25" s="89" t="s">
        <v>113</v>
      </c>
      <c r="J25" s="90">
        <f t="shared" si="0"/>
        <v>0</v>
      </c>
      <c r="K25" s="87" t="s">
        <v>113</v>
      </c>
      <c r="L25" s="88" t="s">
        <v>113</v>
      </c>
      <c r="M25" s="88" t="s">
        <v>113</v>
      </c>
      <c r="N25" s="88" t="s">
        <v>113</v>
      </c>
      <c r="O25" s="88" t="s">
        <v>113</v>
      </c>
      <c r="P25" s="88" t="s">
        <v>113</v>
      </c>
      <c r="Q25" s="89" t="s">
        <v>113</v>
      </c>
      <c r="R25" s="90">
        <f t="shared" si="1"/>
        <v>0</v>
      </c>
      <c r="S25" s="87" t="s">
        <v>113</v>
      </c>
      <c r="T25" s="88" t="s">
        <v>113</v>
      </c>
      <c r="U25" s="88" t="s">
        <v>113</v>
      </c>
      <c r="V25" s="88" t="s">
        <v>113</v>
      </c>
      <c r="W25" s="88" t="s">
        <v>113</v>
      </c>
      <c r="X25" s="88" t="s">
        <v>113</v>
      </c>
      <c r="Y25" s="89" t="s">
        <v>113</v>
      </c>
      <c r="Z25" s="90">
        <f t="shared" si="2"/>
        <v>0</v>
      </c>
      <c r="AA25" s="87" t="s">
        <v>113</v>
      </c>
      <c r="AB25" s="88" t="s">
        <v>113</v>
      </c>
      <c r="AC25" s="88" t="s">
        <v>113</v>
      </c>
      <c r="AD25" s="88" t="s">
        <v>113</v>
      </c>
      <c r="AE25" s="88" t="s">
        <v>113</v>
      </c>
      <c r="AF25" s="88" t="s">
        <v>113</v>
      </c>
      <c r="AG25" s="89" t="s">
        <v>113</v>
      </c>
      <c r="AH25" s="90">
        <f t="shared" si="3"/>
        <v>0</v>
      </c>
      <c r="AI25" s="87" t="s">
        <v>113</v>
      </c>
      <c r="AJ25" s="88" t="s">
        <v>113</v>
      </c>
      <c r="AK25" s="88" t="s">
        <v>113</v>
      </c>
      <c r="AL25" s="88" t="s">
        <v>113</v>
      </c>
      <c r="AM25" s="88" t="s">
        <v>113</v>
      </c>
      <c r="AN25" s="88" t="s">
        <v>113</v>
      </c>
      <c r="AO25" s="89" t="s">
        <v>113</v>
      </c>
      <c r="AP25" s="481">
        <f t="shared" si="4"/>
        <v>0</v>
      </c>
      <c r="AQ25" s="87" t="s">
        <v>113</v>
      </c>
      <c r="AR25" s="88" t="s">
        <v>113</v>
      </c>
      <c r="AS25" s="88" t="s">
        <v>113</v>
      </c>
      <c r="AT25" s="88" t="s">
        <v>113</v>
      </c>
      <c r="AU25" s="88" t="s">
        <v>113</v>
      </c>
      <c r="AV25" s="88" t="s">
        <v>113</v>
      </c>
      <c r="AW25" s="89" t="s">
        <v>113</v>
      </c>
      <c r="AX25" s="90">
        <f t="shared" si="29"/>
        <v>0</v>
      </c>
      <c r="AY25" s="87" t="s">
        <v>113</v>
      </c>
      <c r="AZ25" s="88" t="s">
        <v>113</v>
      </c>
      <c r="BA25" s="88" t="s">
        <v>113</v>
      </c>
      <c r="BB25" s="88" t="s">
        <v>113</v>
      </c>
      <c r="BC25" s="88" t="s">
        <v>113</v>
      </c>
      <c r="BD25" s="88" t="s">
        <v>113</v>
      </c>
      <c r="BE25" s="89" t="s">
        <v>113</v>
      </c>
      <c r="BF25" s="90">
        <f t="shared" si="6"/>
        <v>0</v>
      </c>
      <c r="BG25" s="87" t="s">
        <v>113</v>
      </c>
      <c r="BH25" s="88" t="s">
        <v>113</v>
      </c>
      <c r="BI25" s="88" t="s">
        <v>113</v>
      </c>
      <c r="BJ25" s="88" t="s">
        <v>113</v>
      </c>
      <c r="BK25" s="88" t="s">
        <v>113</v>
      </c>
      <c r="BL25" s="88" t="s">
        <v>113</v>
      </c>
      <c r="BM25" s="89" t="s">
        <v>113</v>
      </c>
      <c r="BN25" s="90">
        <f t="shared" si="7"/>
        <v>0</v>
      </c>
      <c r="BO25" s="87" t="s">
        <v>113</v>
      </c>
      <c r="BP25" s="88" t="s">
        <v>113</v>
      </c>
      <c r="BQ25" s="88" t="s">
        <v>113</v>
      </c>
      <c r="BR25" s="88" t="s">
        <v>113</v>
      </c>
      <c r="BS25" s="88" t="s">
        <v>113</v>
      </c>
      <c r="BT25" s="88" t="s">
        <v>113</v>
      </c>
      <c r="BU25" s="89" t="s">
        <v>113</v>
      </c>
      <c r="BV25" s="90">
        <f t="shared" si="8"/>
        <v>0</v>
      </c>
      <c r="BW25" s="65"/>
      <c r="BX25" s="65"/>
      <c r="BY25" s="65"/>
      <c r="BZ25" s="65"/>
      <c r="CA25" s="65"/>
      <c r="CB25" s="65"/>
      <c r="CC25" s="65"/>
      <c r="CD25" s="65"/>
      <c r="CE25" s="65"/>
      <c r="CF25" s="65"/>
      <c r="CG25" s="65"/>
      <c r="CH25" s="65"/>
      <c r="CI25" s="65"/>
      <c r="CJ25" s="155"/>
      <c r="CK25" s="209">
        <f t="shared" si="12"/>
        <v>0</v>
      </c>
      <c r="CL25" s="210" t="str">
        <f t="shared" si="13"/>
        <v>-</v>
      </c>
      <c r="CM25" s="211">
        <f t="shared" si="14"/>
        <v>0</v>
      </c>
      <c r="CN25" s="210" t="str">
        <f t="shared" si="15"/>
        <v>-</v>
      </c>
      <c r="CO25" s="209">
        <f t="shared" si="16"/>
        <v>0</v>
      </c>
      <c r="CP25" s="210" t="str">
        <f t="shared" si="17"/>
        <v>-</v>
      </c>
      <c r="CQ25" s="208">
        <f t="shared" si="18"/>
        <v>0</v>
      </c>
      <c r="CR25" s="210" t="str">
        <f t="shared" si="19"/>
        <v>-</v>
      </c>
      <c r="CS25" s="208">
        <f t="shared" si="9"/>
        <v>0</v>
      </c>
      <c r="CT25" s="210" t="str">
        <f t="shared" si="20"/>
        <v>-</v>
      </c>
      <c r="CU25" s="1046"/>
      <c r="CV25" s="452"/>
      <c r="CW25" s="211">
        <f t="shared" si="21"/>
        <v>0</v>
      </c>
      <c r="CX25" s="207" t="str">
        <f t="shared" si="22"/>
        <v>-</v>
      </c>
      <c r="CY25" s="211">
        <f t="shared" si="23"/>
        <v>0</v>
      </c>
      <c r="CZ25" s="207" t="str">
        <f t="shared" si="24"/>
        <v>-</v>
      </c>
      <c r="DA25" s="211">
        <f t="shared" si="25"/>
        <v>0</v>
      </c>
      <c r="DB25" s="210" t="str">
        <f t="shared" si="26"/>
        <v>-</v>
      </c>
      <c r="DE25" s="91"/>
      <c r="DH25" s="91"/>
    </row>
    <row r="26" spans="1:112" s="83" customFormat="1" ht="15" hidden="1" customHeight="1">
      <c r="A26" s="85">
        <v>18</v>
      </c>
      <c r="B26" s="86" t="s">
        <v>113</v>
      </c>
      <c r="C26" s="87" t="s">
        <v>113</v>
      </c>
      <c r="D26" s="88" t="s">
        <v>113</v>
      </c>
      <c r="E26" s="88" t="s">
        <v>113</v>
      </c>
      <c r="F26" s="88" t="s">
        <v>113</v>
      </c>
      <c r="G26" s="88" t="s">
        <v>113</v>
      </c>
      <c r="H26" s="88" t="s">
        <v>113</v>
      </c>
      <c r="I26" s="89" t="s">
        <v>113</v>
      </c>
      <c r="J26" s="90">
        <f t="shared" si="0"/>
        <v>0</v>
      </c>
      <c r="K26" s="87" t="s">
        <v>113</v>
      </c>
      <c r="L26" s="88" t="s">
        <v>113</v>
      </c>
      <c r="M26" s="88" t="s">
        <v>113</v>
      </c>
      <c r="N26" s="88" t="s">
        <v>113</v>
      </c>
      <c r="O26" s="88" t="s">
        <v>113</v>
      </c>
      <c r="P26" s="88" t="s">
        <v>113</v>
      </c>
      <c r="Q26" s="89" t="s">
        <v>113</v>
      </c>
      <c r="R26" s="90">
        <f t="shared" si="1"/>
        <v>0</v>
      </c>
      <c r="S26" s="87" t="s">
        <v>113</v>
      </c>
      <c r="T26" s="88" t="s">
        <v>113</v>
      </c>
      <c r="U26" s="88" t="s">
        <v>113</v>
      </c>
      <c r="V26" s="88" t="s">
        <v>113</v>
      </c>
      <c r="W26" s="88" t="s">
        <v>113</v>
      </c>
      <c r="X26" s="88" t="s">
        <v>113</v>
      </c>
      <c r="Y26" s="89" t="s">
        <v>113</v>
      </c>
      <c r="Z26" s="90">
        <f t="shared" si="2"/>
        <v>0</v>
      </c>
      <c r="AA26" s="87" t="s">
        <v>113</v>
      </c>
      <c r="AB26" s="88" t="s">
        <v>113</v>
      </c>
      <c r="AC26" s="88" t="s">
        <v>113</v>
      </c>
      <c r="AD26" s="88" t="s">
        <v>113</v>
      </c>
      <c r="AE26" s="88" t="s">
        <v>113</v>
      </c>
      <c r="AF26" s="88" t="s">
        <v>113</v>
      </c>
      <c r="AG26" s="89" t="s">
        <v>113</v>
      </c>
      <c r="AH26" s="90">
        <f t="shared" si="3"/>
        <v>0</v>
      </c>
      <c r="AI26" s="87" t="s">
        <v>113</v>
      </c>
      <c r="AJ26" s="88" t="s">
        <v>113</v>
      </c>
      <c r="AK26" s="88" t="s">
        <v>113</v>
      </c>
      <c r="AL26" s="88" t="s">
        <v>113</v>
      </c>
      <c r="AM26" s="88" t="s">
        <v>113</v>
      </c>
      <c r="AN26" s="88" t="s">
        <v>113</v>
      </c>
      <c r="AO26" s="89" t="s">
        <v>113</v>
      </c>
      <c r="AP26" s="481">
        <f t="shared" si="4"/>
        <v>0</v>
      </c>
      <c r="AQ26" s="87" t="s">
        <v>113</v>
      </c>
      <c r="AR26" s="88" t="s">
        <v>113</v>
      </c>
      <c r="AS26" s="88" t="s">
        <v>113</v>
      </c>
      <c r="AT26" s="88" t="s">
        <v>113</v>
      </c>
      <c r="AU26" s="88" t="s">
        <v>113</v>
      </c>
      <c r="AV26" s="88" t="s">
        <v>113</v>
      </c>
      <c r="AW26" s="89" t="s">
        <v>113</v>
      </c>
      <c r="AX26" s="90">
        <f t="shared" si="29"/>
        <v>0</v>
      </c>
      <c r="AY26" s="87" t="s">
        <v>113</v>
      </c>
      <c r="AZ26" s="88" t="s">
        <v>113</v>
      </c>
      <c r="BA26" s="88" t="s">
        <v>113</v>
      </c>
      <c r="BB26" s="88" t="s">
        <v>113</v>
      </c>
      <c r="BC26" s="88" t="s">
        <v>113</v>
      </c>
      <c r="BD26" s="88" t="s">
        <v>113</v>
      </c>
      <c r="BE26" s="89" t="s">
        <v>113</v>
      </c>
      <c r="BF26" s="90">
        <f t="shared" si="6"/>
        <v>0</v>
      </c>
      <c r="BG26" s="87" t="s">
        <v>113</v>
      </c>
      <c r="BH26" s="88" t="s">
        <v>113</v>
      </c>
      <c r="BI26" s="88" t="s">
        <v>113</v>
      </c>
      <c r="BJ26" s="88" t="s">
        <v>113</v>
      </c>
      <c r="BK26" s="88" t="s">
        <v>113</v>
      </c>
      <c r="BL26" s="88" t="s">
        <v>113</v>
      </c>
      <c r="BM26" s="89" t="s">
        <v>113</v>
      </c>
      <c r="BN26" s="90">
        <f t="shared" si="7"/>
        <v>0</v>
      </c>
      <c r="BO26" s="87" t="s">
        <v>113</v>
      </c>
      <c r="BP26" s="88" t="s">
        <v>113</v>
      </c>
      <c r="BQ26" s="88" t="s">
        <v>113</v>
      </c>
      <c r="BR26" s="88" t="s">
        <v>113</v>
      </c>
      <c r="BS26" s="88" t="s">
        <v>113</v>
      </c>
      <c r="BT26" s="88" t="s">
        <v>113</v>
      </c>
      <c r="BU26" s="89" t="s">
        <v>113</v>
      </c>
      <c r="BV26" s="90">
        <f t="shared" si="8"/>
        <v>0</v>
      </c>
      <c r="BW26" s="65"/>
      <c r="BX26" s="65"/>
      <c r="BY26" s="65"/>
      <c r="BZ26" s="65"/>
      <c r="CA26" s="65"/>
      <c r="CB26" s="65"/>
      <c r="CC26" s="65"/>
      <c r="CD26" s="65"/>
      <c r="CE26" s="65"/>
      <c r="CF26" s="65"/>
      <c r="CG26" s="65"/>
      <c r="CH26" s="65"/>
      <c r="CI26" s="65"/>
      <c r="CJ26" s="155"/>
      <c r="CK26" s="209">
        <f t="shared" si="12"/>
        <v>0</v>
      </c>
      <c r="CL26" s="210" t="str">
        <f t="shared" si="13"/>
        <v>-</v>
      </c>
      <c r="CM26" s="211">
        <f t="shared" si="14"/>
        <v>0</v>
      </c>
      <c r="CN26" s="210" t="str">
        <f t="shared" si="15"/>
        <v>-</v>
      </c>
      <c r="CO26" s="209">
        <f t="shared" si="16"/>
        <v>0</v>
      </c>
      <c r="CP26" s="210" t="str">
        <f t="shared" si="17"/>
        <v>-</v>
      </c>
      <c r="CQ26" s="208">
        <f t="shared" si="18"/>
        <v>0</v>
      </c>
      <c r="CR26" s="210" t="str">
        <f t="shared" si="19"/>
        <v>-</v>
      </c>
      <c r="CS26" s="208">
        <f t="shared" si="9"/>
        <v>0</v>
      </c>
      <c r="CT26" s="210" t="str">
        <f t="shared" si="20"/>
        <v>-</v>
      </c>
      <c r="CU26" s="1046"/>
      <c r="CV26" s="452"/>
      <c r="CW26" s="211">
        <f t="shared" si="21"/>
        <v>0</v>
      </c>
      <c r="CX26" s="207" t="str">
        <f t="shared" si="22"/>
        <v>-</v>
      </c>
      <c r="CY26" s="211">
        <f t="shared" si="23"/>
        <v>0</v>
      </c>
      <c r="CZ26" s="207" t="str">
        <f t="shared" si="24"/>
        <v>-</v>
      </c>
      <c r="DA26" s="211">
        <f t="shared" si="25"/>
        <v>0</v>
      </c>
      <c r="DB26" s="210" t="str">
        <f t="shared" si="26"/>
        <v>-</v>
      </c>
      <c r="DE26" s="91"/>
      <c r="DH26" s="91"/>
    </row>
    <row r="27" spans="1:112" s="83" customFormat="1" ht="15" hidden="1" customHeight="1">
      <c r="A27" s="78">
        <v>19</v>
      </c>
      <c r="B27" s="86" t="s">
        <v>113</v>
      </c>
      <c r="C27" s="87" t="s">
        <v>113</v>
      </c>
      <c r="D27" s="88" t="s">
        <v>113</v>
      </c>
      <c r="E27" s="88" t="s">
        <v>113</v>
      </c>
      <c r="F27" s="88" t="s">
        <v>113</v>
      </c>
      <c r="G27" s="88" t="s">
        <v>113</v>
      </c>
      <c r="H27" s="88" t="s">
        <v>113</v>
      </c>
      <c r="I27" s="89" t="s">
        <v>113</v>
      </c>
      <c r="J27" s="90">
        <f t="shared" si="0"/>
        <v>0</v>
      </c>
      <c r="K27" s="87" t="s">
        <v>113</v>
      </c>
      <c r="L27" s="88" t="s">
        <v>113</v>
      </c>
      <c r="M27" s="88" t="s">
        <v>113</v>
      </c>
      <c r="N27" s="88" t="s">
        <v>113</v>
      </c>
      <c r="O27" s="88" t="s">
        <v>113</v>
      </c>
      <c r="P27" s="88" t="s">
        <v>113</v>
      </c>
      <c r="Q27" s="89" t="s">
        <v>113</v>
      </c>
      <c r="R27" s="90">
        <f t="shared" si="1"/>
        <v>0</v>
      </c>
      <c r="S27" s="87" t="s">
        <v>113</v>
      </c>
      <c r="T27" s="88" t="s">
        <v>113</v>
      </c>
      <c r="U27" s="88" t="s">
        <v>113</v>
      </c>
      <c r="V27" s="88" t="s">
        <v>113</v>
      </c>
      <c r="W27" s="88" t="s">
        <v>113</v>
      </c>
      <c r="X27" s="88" t="s">
        <v>113</v>
      </c>
      <c r="Y27" s="89" t="s">
        <v>113</v>
      </c>
      <c r="Z27" s="90">
        <f t="shared" si="2"/>
        <v>0</v>
      </c>
      <c r="AA27" s="87" t="s">
        <v>113</v>
      </c>
      <c r="AB27" s="88" t="s">
        <v>113</v>
      </c>
      <c r="AC27" s="88" t="s">
        <v>113</v>
      </c>
      <c r="AD27" s="88" t="s">
        <v>113</v>
      </c>
      <c r="AE27" s="88" t="s">
        <v>113</v>
      </c>
      <c r="AF27" s="88" t="s">
        <v>113</v>
      </c>
      <c r="AG27" s="89" t="s">
        <v>113</v>
      </c>
      <c r="AH27" s="90">
        <f t="shared" si="3"/>
        <v>0</v>
      </c>
      <c r="AI27" s="87" t="s">
        <v>113</v>
      </c>
      <c r="AJ27" s="88" t="s">
        <v>113</v>
      </c>
      <c r="AK27" s="88" t="s">
        <v>113</v>
      </c>
      <c r="AL27" s="88" t="s">
        <v>113</v>
      </c>
      <c r="AM27" s="88" t="s">
        <v>113</v>
      </c>
      <c r="AN27" s="88" t="s">
        <v>113</v>
      </c>
      <c r="AO27" s="89" t="s">
        <v>113</v>
      </c>
      <c r="AP27" s="481">
        <f t="shared" si="4"/>
        <v>0</v>
      </c>
      <c r="AQ27" s="87" t="s">
        <v>113</v>
      </c>
      <c r="AR27" s="88" t="s">
        <v>113</v>
      </c>
      <c r="AS27" s="88" t="s">
        <v>113</v>
      </c>
      <c r="AT27" s="88" t="s">
        <v>113</v>
      </c>
      <c r="AU27" s="88" t="s">
        <v>113</v>
      </c>
      <c r="AV27" s="88" t="s">
        <v>113</v>
      </c>
      <c r="AW27" s="89" t="s">
        <v>113</v>
      </c>
      <c r="AX27" s="90">
        <f t="shared" si="29"/>
        <v>0</v>
      </c>
      <c r="AY27" s="87" t="s">
        <v>113</v>
      </c>
      <c r="AZ27" s="88" t="s">
        <v>113</v>
      </c>
      <c r="BA27" s="88" t="s">
        <v>113</v>
      </c>
      <c r="BB27" s="88" t="s">
        <v>113</v>
      </c>
      <c r="BC27" s="88" t="s">
        <v>113</v>
      </c>
      <c r="BD27" s="88" t="s">
        <v>113</v>
      </c>
      <c r="BE27" s="89" t="s">
        <v>113</v>
      </c>
      <c r="BF27" s="90">
        <f t="shared" si="6"/>
        <v>0</v>
      </c>
      <c r="BG27" s="87" t="s">
        <v>113</v>
      </c>
      <c r="BH27" s="88" t="s">
        <v>113</v>
      </c>
      <c r="BI27" s="88" t="s">
        <v>113</v>
      </c>
      <c r="BJ27" s="88" t="s">
        <v>113</v>
      </c>
      <c r="BK27" s="88" t="s">
        <v>113</v>
      </c>
      <c r="BL27" s="88" t="s">
        <v>113</v>
      </c>
      <c r="BM27" s="89" t="s">
        <v>113</v>
      </c>
      <c r="BN27" s="90">
        <f t="shared" si="7"/>
        <v>0</v>
      </c>
      <c r="BO27" s="87" t="s">
        <v>113</v>
      </c>
      <c r="BP27" s="88" t="s">
        <v>113</v>
      </c>
      <c r="BQ27" s="88" t="s">
        <v>113</v>
      </c>
      <c r="BR27" s="88" t="s">
        <v>113</v>
      </c>
      <c r="BS27" s="88" t="s">
        <v>113</v>
      </c>
      <c r="BT27" s="88" t="s">
        <v>113</v>
      </c>
      <c r="BU27" s="89" t="s">
        <v>113</v>
      </c>
      <c r="BV27" s="90">
        <f t="shared" si="8"/>
        <v>0</v>
      </c>
      <c r="BW27" s="65"/>
      <c r="BX27" s="65"/>
      <c r="BY27" s="65"/>
      <c r="BZ27" s="65"/>
      <c r="CA27" s="65"/>
      <c r="CB27" s="65"/>
      <c r="CC27" s="65"/>
      <c r="CD27" s="65"/>
      <c r="CE27" s="65"/>
      <c r="CF27" s="65"/>
      <c r="CG27" s="65"/>
      <c r="CH27" s="65"/>
      <c r="CI27" s="65"/>
      <c r="CJ27" s="155"/>
      <c r="CK27" s="209">
        <f t="shared" si="12"/>
        <v>0</v>
      </c>
      <c r="CL27" s="210" t="str">
        <f t="shared" si="13"/>
        <v>-</v>
      </c>
      <c r="CM27" s="211">
        <f t="shared" si="14"/>
        <v>0</v>
      </c>
      <c r="CN27" s="210" t="str">
        <f t="shared" si="15"/>
        <v>-</v>
      </c>
      <c r="CO27" s="209">
        <f t="shared" si="16"/>
        <v>0</v>
      </c>
      <c r="CP27" s="210" t="str">
        <f t="shared" si="17"/>
        <v>-</v>
      </c>
      <c r="CQ27" s="208">
        <f t="shared" si="18"/>
        <v>0</v>
      </c>
      <c r="CR27" s="210" t="str">
        <f t="shared" si="19"/>
        <v>-</v>
      </c>
      <c r="CS27" s="208">
        <f t="shared" si="9"/>
        <v>0</v>
      </c>
      <c r="CT27" s="210" t="str">
        <f t="shared" si="20"/>
        <v>-</v>
      </c>
      <c r="CU27" s="1046"/>
      <c r="CV27" s="452"/>
      <c r="CW27" s="211">
        <f t="shared" si="21"/>
        <v>0</v>
      </c>
      <c r="CX27" s="207" t="str">
        <f t="shared" si="22"/>
        <v>-</v>
      </c>
      <c r="CY27" s="211">
        <f t="shared" si="23"/>
        <v>0</v>
      </c>
      <c r="CZ27" s="207" t="str">
        <f t="shared" si="24"/>
        <v>-</v>
      </c>
      <c r="DA27" s="211">
        <f t="shared" si="25"/>
        <v>0</v>
      </c>
      <c r="DB27" s="210" t="str">
        <f t="shared" si="26"/>
        <v>-</v>
      </c>
      <c r="DE27" s="91"/>
      <c r="DH27" s="91"/>
    </row>
    <row r="28" spans="1:112" s="83" customFormat="1" ht="15" hidden="1" customHeight="1">
      <c r="A28" s="85">
        <v>20</v>
      </c>
      <c r="B28" s="86" t="s">
        <v>113</v>
      </c>
      <c r="C28" s="87" t="s">
        <v>113</v>
      </c>
      <c r="D28" s="88" t="s">
        <v>113</v>
      </c>
      <c r="E28" s="88" t="s">
        <v>113</v>
      </c>
      <c r="F28" s="88" t="s">
        <v>113</v>
      </c>
      <c r="G28" s="88" t="s">
        <v>113</v>
      </c>
      <c r="H28" s="88" t="s">
        <v>113</v>
      </c>
      <c r="I28" s="89" t="s">
        <v>113</v>
      </c>
      <c r="J28" s="90">
        <f t="shared" si="0"/>
        <v>0</v>
      </c>
      <c r="K28" s="87" t="s">
        <v>113</v>
      </c>
      <c r="L28" s="88" t="s">
        <v>113</v>
      </c>
      <c r="M28" s="88" t="s">
        <v>113</v>
      </c>
      <c r="N28" s="88" t="s">
        <v>113</v>
      </c>
      <c r="O28" s="88" t="s">
        <v>113</v>
      </c>
      <c r="P28" s="88" t="s">
        <v>113</v>
      </c>
      <c r="Q28" s="89" t="s">
        <v>113</v>
      </c>
      <c r="R28" s="90">
        <f t="shared" si="1"/>
        <v>0</v>
      </c>
      <c r="S28" s="87" t="s">
        <v>113</v>
      </c>
      <c r="T28" s="88" t="s">
        <v>113</v>
      </c>
      <c r="U28" s="88" t="s">
        <v>113</v>
      </c>
      <c r="V28" s="88" t="s">
        <v>113</v>
      </c>
      <c r="W28" s="88" t="s">
        <v>113</v>
      </c>
      <c r="X28" s="88" t="s">
        <v>113</v>
      </c>
      <c r="Y28" s="89" t="s">
        <v>113</v>
      </c>
      <c r="Z28" s="90">
        <f t="shared" si="2"/>
        <v>0</v>
      </c>
      <c r="AA28" s="87" t="s">
        <v>113</v>
      </c>
      <c r="AB28" s="88" t="s">
        <v>113</v>
      </c>
      <c r="AC28" s="88" t="s">
        <v>113</v>
      </c>
      <c r="AD28" s="88" t="s">
        <v>113</v>
      </c>
      <c r="AE28" s="88" t="s">
        <v>113</v>
      </c>
      <c r="AF28" s="88" t="s">
        <v>113</v>
      </c>
      <c r="AG28" s="89" t="s">
        <v>113</v>
      </c>
      <c r="AH28" s="90">
        <f t="shared" si="3"/>
        <v>0</v>
      </c>
      <c r="AI28" s="87" t="s">
        <v>113</v>
      </c>
      <c r="AJ28" s="88" t="s">
        <v>113</v>
      </c>
      <c r="AK28" s="88" t="s">
        <v>113</v>
      </c>
      <c r="AL28" s="88" t="s">
        <v>113</v>
      </c>
      <c r="AM28" s="88" t="s">
        <v>113</v>
      </c>
      <c r="AN28" s="88" t="s">
        <v>113</v>
      </c>
      <c r="AO28" s="89" t="s">
        <v>113</v>
      </c>
      <c r="AP28" s="481">
        <f t="shared" si="4"/>
        <v>0</v>
      </c>
      <c r="AQ28" s="87" t="s">
        <v>113</v>
      </c>
      <c r="AR28" s="88" t="s">
        <v>113</v>
      </c>
      <c r="AS28" s="88" t="s">
        <v>113</v>
      </c>
      <c r="AT28" s="88" t="s">
        <v>113</v>
      </c>
      <c r="AU28" s="88" t="s">
        <v>113</v>
      </c>
      <c r="AV28" s="88" t="s">
        <v>113</v>
      </c>
      <c r="AW28" s="89" t="s">
        <v>113</v>
      </c>
      <c r="AX28" s="90">
        <f t="shared" si="29"/>
        <v>0</v>
      </c>
      <c r="AY28" s="87" t="s">
        <v>113</v>
      </c>
      <c r="AZ28" s="88" t="s">
        <v>113</v>
      </c>
      <c r="BA28" s="88" t="s">
        <v>113</v>
      </c>
      <c r="BB28" s="88" t="s">
        <v>113</v>
      </c>
      <c r="BC28" s="88" t="s">
        <v>113</v>
      </c>
      <c r="BD28" s="88" t="s">
        <v>113</v>
      </c>
      <c r="BE28" s="89" t="s">
        <v>113</v>
      </c>
      <c r="BF28" s="90">
        <f t="shared" si="6"/>
        <v>0</v>
      </c>
      <c r="BG28" s="87" t="s">
        <v>113</v>
      </c>
      <c r="BH28" s="88" t="s">
        <v>113</v>
      </c>
      <c r="BI28" s="88" t="s">
        <v>113</v>
      </c>
      <c r="BJ28" s="88" t="s">
        <v>113</v>
      </c>
      <c r="BK28" s="88" t="s">
        <v>113</v>
      </c>
      <c r="BL28" s="88" t="s">
        <v>113</v>
      </c>
      <c r="BM28" s="89" t="s">
        <v>113</v>
      </c>
      <c r="BN28" s="90">
        <f t="shared" si="7"/>
        <v>0</v>
      </c>
      <c r="BO28" s="87" t="s">
        <v>113</v>
      </c>
      <c r="BP28" s="88" t="s">
        <v>113</v>
      </c>
      <c r="BQ28" s="88" t="s">
        <v>113</v>
      </c>
      <c r="BR28" s="88" t="s">
        <v>113</v>
      </c>
      <c r="BS28" s="88" t="s">
        <v>113</v>
      </c>
      <c r="BT28" s="88" t="s">
        <v>113</v>
      </c>
      <c r="BU28" s="89" t="s">
        <v>113</v>
      </c>
      <c r="BV28" s="90">
        <f t="shared" si="8"/>
        <v>0</v>
      </c>
      <c r="BW28" s="65"/>
      <c r="BX28" s="65"/>
      <c r="BY28" s="65"/>
      <c r="BZ28" s="65"/>
      <c r="CA28" s="65"/>
      <c r="CB28" s="65"/>
      <c r="CC28" s="65"/>
      <c r="CD28" s="65"/>
      <c r="CE28" s="65"/>
      <c r="CF28" s="65"/>
      <c r="CG28" s="65"/>
      <c r="CH28" s="65"/>
      <c r="CI28" s="65"/>
      <c r="CJ28" s="155"/>
      <c r="CK28" s="209">
        <f t="shared" si="12"/>
        <v>0</v>
      </c>
      <c r="CL28" s="210" t="str">
        <f t="shared" si="13"/>
        <v>-</v>
      </c>
      <c r="CM28" s="211">
        <f t="shared" si="14"/>
        <v>0</v>
      </c>
      <c r="CN28" s="210" t="str">
        <f t="shared" si="15"/>
        <v>-</v>
      </c>
      <c r="CO28" s="209">
        <f t="shared" si="16"/>
        <v>0</v>
      </c>
      <c r="CP28" s="210" t="str">
        <f t="shared" si="17"/>
        <v>-</v>
      </c>
      <c r="CQ28" s="208">
        <f t="shared" si="18"/>
        <v>0</v>
      </c>
      <c r="CR28" s="210" t="str">
        <f t="shared" si="19"/>
        <v>-</v>
      </c>
      <c r="CS28" s="208">
        <f t="shared" si="9"/>
        <v>0</v>
      </c>
      <c r="CT28" s="210" t="str">
        <f t="shared" si="20"/>
        <v>-</v>
      </c>
      <c r="CU28" s="1046"/>
      <c r="CV28" s="452"/>
      <c r="CW28" s="211">
        <f t="shared" si="21"/>
        <v>0</v>
      </c>
      <c r="CX28" s="207" t="str">
        <f t="shared" si="22"/>
        <v>-</v>
      </c>
      <c r="CY28" s="211">
        <f t="shared" si="23"/>
        <v>0</v>
      </c>
      <c r="CZ28" s="207" t="str">
        <f t="shared" si="24"/>
        <v>-</v>
      </c>
      <c r="DA28" s="211">
        <f t="shared" si="25"/>
        <v>0</v>
      </c>
      <c r="DB28" s="210" t="str">
        <f t="shared" si="26"/>
        <v>-</v>
      </c>
      <c r="DE28" s="91"/>
      <c r="DH28" s="91"/>
    </row>
    <row r="29" spans="1:112" s="83" customFormat="1" ht="15" hidden="1" customHeight="1">
      <c r="A29" s="78">
        <v>21</v>
      </c>
      <c r="B29" s="86" t="s">
        <v>113</v>
      </c>
      <c r="C29" s="87" t="s">
        <v>113</v>
      </c>
      <c r="D29" s="88" t="s">
        <v>113</v>
      </c>
      <c r="E29" s="88" t="s">
        <v>113</v>
      </c>
      <c r="F29" s="88" t="s">
        <v>113</v>
      </c>
      <c r="G29" s="88" t="s">
        <v>113</v>
      </c>
      <c r="H29" s="88" t="s">
        <v>113</v>
      </c>
      <c r="I29" s="89" t="s">
        <v>113</v>
      </c>
      <c r="J29" s="90">
        <f t="shared" si="0"/>
        <v>0</v>
      </c>
      <c r="K29" s="87" t="s">
        <v>113</v>
      </c>
      <c r="L29" s="88" t="s">
        <v>113</v>
      </c>
      <c r="M29" s="88" t="s">
        <v>113</v>
      </c>
      <c r="N29" s="88" t="s">
        <v>113</v>
      </c>
      <c r="O29" s="88" t="s">
        <v>113</v>
      </c>
      <c r="P29" s="88" t="s">
        <v>113</v>
      </c>
      <c r="Q29" s="89" t="s">
        <v>113</v>
      </c>
      <c r="R29" s="90">
        <f t="shared" si="1"/>
        <v>0</v>
      </c>
      <c r="S29" s="87" t="s">
        <v>113</v>
      </c>
      <c r="T29" s="88" t="s">
        <v>113</v>
      </c>
      <c r="U29" s="88" t="s">
        <v>113</v>
      </c>
      <c r="V29" s="88" t="s">
        <v>113</v>
      </c>
      <c r="W29" s="88" t="s">
        <v>113</v>
      </c>
      <c r="X29" s="88" t="s">
        <v>113</v>
      </c>
      <c r="Y29" s="89" t="s">
        <v>113</v>
      </c>
      <c r="Z29" s="90">
        <f t="shared" si="2"/>
        <v>0</v>
      </c>
      <c r="AA29" s="87" t="s">
        <v>113</v>
      </c>
      <c r="AB29" s="88" t="s">
        <v>113</v>
      </c>
      <c r="AC29" s="88" t="s">
        <v>113</v>
      </c>
      <c r="AD29" s="88" t="s">
        <v>113</v>
      </c>
      <c r="AE29" s="88" t="s">
        <v>113</v>
      </c>
      <c r="AF29" s="88" t="s">
        <v>113</v>
      </c>
      <c r="AG29" s="89" t="s">
        <v>113</v>
      </c>
      <c r="AH29" s="90">
        <f t="shared" si="3"/>
        <v>0</v>
      </c>
      <c r="AI29" s="87" t="s">
        <v>113</v>
      </c>
      <c r="AJ29" s="88" t="s">
        <v>113</v>
      </c>
      <c r="AK29" s="88" t="s">
        <v>113</v>
      </c>
      <c r="AL29" s="88" t="s">
        <v>113</v>
      </c>
      <c r="AM29" s="88" t="s">
        <v>113</v>
      </c>
      <c r="AN29" s="88" t="s">
        <v>113</v>
      </c>
      <c r="AO29" s="89" t="s">
        <v>113</v>
      </c>
      <c r="AP29" s="481">
        <f t="shared" si="4"/>
        <v>0</v>
      </c>
      <c r="AQ29" s="87" t="s">
        <v>113</v>
      </c>
      <c r="AR29" s="88" t="s">
        <v>113</v>
      </c>
      <c r="AS29" s="88" t="s">
        <v>113</v>
      </c>
      <c r="AT29" s="88" t="s">
        <v>113</v>
      </c>
      <c r="AU29" s="88" t="s">
        <v>113</v>
      </c>
      <c r="AV29" s="88" t="s">
        <v>113</v>
      </c>
      <c r="AW29" s="89" t="s">
        <v>113</v>
      </c>
      <c r="AX29" s="90">
        <f t="shared" si="29"/>
        <v>0</v>
      </c>
      <c r="AY29" s="87" t="s">
        <v>113</v>
      </c>
      <c r="AZ29" s="88" t="s">
        <v>113</v>
      </c>
      <c r="BA29" s="88" t="s">
        <v>113</v>
      </c>
      <c r="BB29" s="88" t="s">
        <v>113</v>
      </c>
      <c r="BC29" s="88" t="s">
        <v>113</v>
      </c>
      <c r="BD29" s="88" t="s">
        <v>113</v>
      </c>
      <c r="BE29" s="89" t="s">
        <v>113</v>
      </c>
      <c r="BF29" s="90">
        <f t="shared" si="6"/>
        <v>0</v>
      </c>
      <c r="BG29" s="87" t="s">
        <v>113</v>
      </c>
      <c r="BH29" s="88" t="s">
        <v>113</v>
      </c>
      <c r="BI29" s="88" t="s">
        <v>113</v>
      </c>
      <c r="BJ29" s="88" t="s">
        <v>113</v>
      </c>
      <c r="BK29" s="88" t="s">
        <v>113</v>
      </c>
      <c r="BL29" s="88" t="s">
        <v>113</v>
      </c>
      <c r="BM29" s="89" t="s">
        <v>113</v>
      </c>
      <c r="BN29" s="90">
        <f t="shared" si="7"/>
        <v>0</v>
      </c>
      <c r="BO29" s="87" t="s">
        <v>113</v>
      </c>
      <c r="BP29" s="88" t="s">
        <v>113</v>
      </c>
      <c r="BQ29" s="88" t="s">
        <v>113</v>
      </c>
      <c r="BR29" s="88" t="s">
        <v>113</v>
      </c>
      <c r="BS29" s="88" t="s">
        <v>113</v>
      </c>
      <c r="BT29" s="88" t="s">
        <v>113</v>
      </c>
      <c r="BU29" s="89" t="s">
        <v>113</v>
      </c>
      <c r="BV29" s="90">
        <f t="shared" si="8"/>
        <v>0</v>
      </c>
      <c r="BW29" s="65"/>
      <c r="BX29" s="65"/>
      <c r="BY29" s="65"/>
      <c r="BZ29" s="65"/>
      <c r="CA29" s="65"/>
      <c r="CB29" s="65"/>
      <c r="CC29" s="65"/>
      <c r="CD29" s="65"/>
      <c r="CE29" s="65"/>
      <c r="CF29" s="65"/>
      <c r="CG29" s="65"/>
      <c r="CH29" s="65"/>
      <c r="CI29" s="65"/>
      <c r="CJ29" s="155"/>
      <c r="CK29" s="209">
        <f t="shared" si="12"/>
        <v>0</v>
      </c>
      <c r="CL29" s="210" t="str">
        <f t="shared" si="13"/>
        <v>-</v>
      </c>
      <c r="CM29" s="211">
        <f t="shared" si="14"/>
        <v>0</v>
      </c>
      <c r="CN29" s="210" t="str">
        <f t="shared" si="15"/>
        <v>-</v>
      </c>
      <c r="CO29" s="209">
        <f t="shared" si="16"/>
        <v>0</v>
      </c>
      <c r="CP29" s="210" t="str">
        <f t="shared" si="17"/>
        <v>-</v>
      </c>
      <c r="CQ29" s="208">
        <f t="shared" si="18"/>
        <v>0</v>
      </c>
      <c r="CR29" s="210" t="str">
        <f t="shared" si="19"/>
        <v>-</v>
      </c>
      <c r="CS29" s="208">
        <f t="shared" si="9"/>
        <v>0</v>
      </c>
      <c r="CT29" s="210" t="str">
        <f t="shared" si="20"/>
        <v>-</v>
      </c>
      <c r="CU29" s="1046"/>
      <c r="CV29" s="452"/>
      <c r="CW29" s="211">
        <f t="shared" si="21"/>
        <v>0</v>
      </c>
      <c r="CX29" s="207" t="str">
        <f t="shared" si="22"/>
        <v>-</v>
      </c>
      <c r="CY29" s="211">
        <f t="shared" si="23"/>
        <v>0</v>
      </c>
      <c r="CZ29" s="207" t="str">
        <f t="shared" si="24"/>
        <v>-</v>
      </c>
      <c r="DA29" s="211">
        <f t="shared" si="25"/>
        <v>0</v>
      </c>
      <c r="DB29" s="210" t="str">
        <f t="shared" si="26"/>
        <v>-</v>
      </c>
      <c r="DE29" s="91"/>
      <c r="DH29" s="91"/>
    </row>
    <row r="30" spans="1:112" s="83" customFormat="1" ht="15" hidden="1" customHeight="1">
      <c r="A30" s="85">
        <v>22</v>
      </c>
      <c r="B30" s="86" t="s">
        <v>113</v>
      </c>
      <c r="C30" s="87" t="s">
        <v>113</v>
      </c>
      <c r="D30" s="88" t="s">
        <v>113</v>
      </c>
      <c r="E30" s="88" t="s">
        <v>113</v>
      </c>
      <c r="F30" s="88" t="s">
        <v>113</v>
      </c>
      <c r="G30" s="88" t="s">
        <v>113</v>
      </c>
      <c r="H30" s="88" t="s">
        <v>113</v>
      </c>
      <c r="I30" s="89" t="s">
        <v>113</v>
      </c>
      <c r="J30" s="90">
        <f t="shared" si="0"/>
        <v>0</v>
      </c>
      <c r="K30" s="87" t="s">
        <v>113</v>
      </c>
      <c r="L30" s="88" t="s">
        <v>113</v>
      </c>
      <c r="M30" s="88" t="s">
        <v>113</v>
      </c>
      <c r="N30" s="88" t="s">
        <v>113</v>
      </c>
      <c r="O30" s="88" t="s">
        <v>113</v>
      </c>
      <c r="P30" s="88" t="s">
        <v>113</v>
      </c>
      <c r="Q30" s="89" t="s">
        <v>113</v>
      </c>
      <c r="R30" s="90">
        <f t="shared" si="1"/>
        <v>0</v>
      </c>
      <c r="S30" s="87" t="s">
        <v>113</v>
      </c>
      <c r="T30" s="88" t="s">
        <v>113</v>
      </c>
      <c r="U30" s="88" t="s">
        <v>113</v>
      </c>
      <c r="V30" s="88" t="s">
        <v>113</v>
      </c>
      <c r="W30" s="88" t="s">
        <v>113</v>
      </c>
      <c r="X30" s="88" t="s">
        <v>113</v>
      </c>
      <c r="Y30" s="89" t="s">
        <v>113</v>
      </c>
      <c r="Z30" s="90">
        <f t="shared" si="2"/>
        <v>0</v>
      </c>
      <c r="AA30" s="87" t="s">
        <v>113</v>
      </c>
      <c r="AB30" s="88" t="s">
        <v>113</v>
      </c>
      <c r="AC30" s="88" t="s">
        <v>113</v>
      </c>
      <c r="AD30" s="88" t="s">
        <v>113</v>
      </c>
      <c r="AE30" s="88" t="s">
        <v>113</v>
      </c>
      <c r="AF30" s="88" t="s">
        <v>113</v>
      </c>
      <c r="AG30" s="89" t="s">
        <v>113</v>
      </c>
      <c r="AH30" s="90">
        <f t="shared" si="3"/>
        <v>0</v>
      </c>
      <c r="AI30" s="87" t="s">
        <v>113</v>
      </c>
      <c r="AJ30" s="88" t="s">
        <v>113</v>
      </c>
      <c r="AK30" s="88" t="s">
        <v>113</v>
      </c>
      <c r="AL30" s="88" t="s">
        <v>113</v>
      </c>
      <c r="AM30" s="88" t="s">
        <v>113</v>
      </c>
      <c r="AN30" s="88" t="s">
        <v>113</v>
      </c>
      <c r="AO30" s="89" t="s">
        <v>113</v>
      </c>
      <c r="AP30" s="481">
        <f t="shared" si="4"/>
        <v>0</v>
      </c>
      <c r="AQ30" s="87" t="s">
        <v>113</v>
      </c>
      <c r="AR30" s="88" t="s">
        <v>113</v>
      </c>
      <c r="AS30" s="88" t="s">
        <v>113</v>
      </c>
      <c r="AT30" s="88" t="s">
        <v>113</v>
      </c>
      <c r="AU30" s="88" t="s">
        <v>113</v>
      </c>
      <c r="AV30" s="88" t="s">
        <v>113</v>
      </c>
      <c r="AW30" s="89" t="s">
        <v>113</v>
      </c>
      <c r="AX30" s="90">
        <f t="shared" si="29"/>
        <v>0</v>
      </c>
      <c r="AY30" s="87" t="s">
        <v>113</v>
      </c>
      <c r="AZ30" s="88" t="s">
        <v>113</v>
      </c>
      <c r="BA30" s="88" t="s">
        <v>113</v>
      </c>
      <c r="BB30" s="88" t="s">
        <v>113</v>
      </c>
      <c r="BC30" s="88" t="s">
        <v>113</v>
      </c>
      <c r="BD30" s="88" t="s">
        <v>113</v>
      </c>
      <c r="BE30" s="89" t="s">
        <v>113</v>
      </c>
      <c r="BF30" s="90">
        <f t="shared" si="6"/>
        <v>0</v>
      </c>
      <c r="BG30" s="87" t="s">
        <v>113</v>
      </c>
      <c r="BH30" s="88" t="s">
        <v>113</v>
      </c>
      <c r="BI30" s="88" t="s">
        <v>113</v>
      </c>
      <c r="BJ30" s="88" t="s">
        <v>113</v>
      </c>
      <c r="BK30" s="88" t="s">
        <v>113</v>
      </c>
      <c r="BL30" s="88" t="s">
        <v>113</v>
      </c>
      <c r="BM30" s="89" t="s">
        <v>113</v>
      </c>
      <c r="BN30" s="90">
        <f t="shared" si="7"/>
        <v>0</v>
      </c>
      <c r="BO30" s="87" t="s">
        <v>113</v>
      </c>
      <c r="BP30" s="88" t="s">
        <v>113</v>
      </c>
      <c r="BQ30" s="88" t="s">
        <v>113</v>
      </c>
      <c r="BR30" s="88" t="s">
        <v>113</v>
      </c>
      <c r="BS30" s="88" t="s">
        <v>113</v>
      </c>
      <c r="BT30" s="88" t="s">
        <v>113</v>
      </c>
      <c r="BU30" s="89" t="s">
        <v>113</v>
      </c>
      <c r="BV30" s="90">
        <f t="shared" si="8"/>
        <v>0</v>
      </c>
      <c r="BW30" s="65"/>
      <c r="BX30" s="65"/>
      <c r="BY30" s="65"/>
      <c r="BZ30" s="65"/>
      <c r="CA30" s="65"/>
      <c r="CB30" s="65"/>
      <c r="CC30" s="65"/>
      <c r="CD30" s="65"/>
      <c r="CE30" s="65"/>
      <c r="CF30" s="65"/>
      <c r="CG30" s="65"/>
      <c r="CH30" s="65"/>
      <c r="CI30" s="65"/>
      <c r="CJ30" s="155"/>
      <c r="CK30" s="209">
        <f t="shared" si="12"/>
        <v>0</v>
      </c>
      <c r="CL30" s="210" t="str">
        <f t="shared" si="13"/>
        <v>-</v>
      </c>
      <c r="CM30" s="211">
        <f t="shared" si="14"/>
        <v>0</v>
      </c>
      <c r="CN30" s="210" t="str">
        <f t="shared" si="15"/>
        <v>-</v>
      </c>
      <c r="CO30" s="209">
        <f t="shared" si="16"/>
        <v>0</v>
      </c>
      <c r="CP30" s="210" t="str">
        <f t="shared" si="17"/>
        <v>-</v>
      </c>
      <c r="CQ30" s="208">
        <f t="shared" si="18"/>
        <v>0</v>
      </c>
      <c r="CR30" s="210" t="str">
        <f t="shared" si="19"/>
        <v>-</v>
      </c>
      <c r="CS30" s="208">
        <f t="shared" si="9"/>
        <v>0</v>
      </c>
      <c r="CT30" s="210" t="str">
        <f t="shared" si="20"/>
        <v>-</v>
      </c>
      <c r="CU30" s="1046"/>
      <c r="CV30" s="452"/>
      <c r="CW30" s="211">
        <f t="shared" si="21"/>
        <v>0</v>
      </c>
      <c r="CX30" s="207" t="str">
        <f t="shared" si="22"/>
        <v>-</v>
      </c>
      <c r="CY30" s="211">
        <f t="shared" si="23"/>
        <v>0</v>
      </c>
      <c r="CZ30" s="207" t="str">
        <f t="shared" si="24"/>
        <v>-</v>
      </c>
      <c r="DA30" s="211">
        <f t="shared" si="25"/>
        <v>0</v>
      </c>
      <c r="DB30" s="210" t="str">
        <f t="shared" si="26"/>
        <v>-</v>
      </c>
      <c r="DE30" s="91"/>
      <c r="DH30" s="91"/>
    </row>
    <row r="31" spans="1:112" s="83" customFormat="1" ht="15" hidden="1" customHeight="1">
      <c r="A31" s="78">
        <v>23</v>
      </c>
      <c r="B31" s="86" t="s">
        <v>113</v>
      </c>
      <c r="C31" s="87" t="s">
        <v>113</v>
      </c>
      <c r="D31" s="88" t="s">
        <v>113</v>
      </c>
      <c r="E31" s="88" t="s">
        <v>113</v>
      </c>
      <c r="F31" s="88" t="s">
        <v>113</v>
      </c>
      <c r="G31" s="88" t="s">
        <v>113</v>
      </c>
      <c r="H31" s="88" t="s">
        <v>113</v>
      </c>
      <c r="I31" s="89" t="s">
        <v>113</v>
      </c>
      <c r="J31" s="90">
        <f t="shared" si="0"/>
        <v>0</v>
      </c>
      <c r="K31" s="87" t="s">
        <v>113</v>
      </c>
      <c r="L31" s="88" t="s">
        <v>113</v>
      </c>
      <c r="M31" s="88" t="s">
        <v>113</v>
      </c>
      <c r="N31" s="88" t="s">
        <v>113</v>
      </c>
      <c r="O31" s="88" t="s">
        <v>113</v>
      </c>
      <c r="P31" s="88" t="s">
        <v>113</v>
      </c>
      <c r="Q31" s="89" t="s">
        <v>113</v>
      </c>
      <c r="R31" s="90">
        <f t="shared" si="1"/>
        <v>0</v>
      </c>
      <c r="S31" s="87" t="s">
        <v>113</v>
      </c>
      <c r="T31" s="88" t="s">
        <v>113</v>
      </c>
      <c r="U31" s="88" t="s">
        <v>113</v>
      </c>
      <c r="V31" s="88" t="s">
        <v>113</v>
      </c>
      <c r="W31" s="88" t="s">
        <v>113</v>
      </c>
      <c r="X31" s="88" t="s">
        <v>113</v>
      </c>
      <c r="Y31" s="89" t="s">
        <v>113</v>
      </c>
      <c r="Z31" s="90">
        <f t="shared" si="2"/>
        <v>0</v>
      </c>
      <c r="AA31" s="87" t="s">
        <v>113</v>
      </c>
      <c r="AB31" s="88" t="s">
        <v>113</v>
      </c>
      <c r="AC31" s="88" t="s">
        <v>113</v>
      </c>
      <c r="AD31" s="88" t="s">
        <v>113</v>
      </c>
      <c r="AE31" s="88" t="s">
        <v>113</v>
      </c>
      <c r="AF31" s="88" t="s">
        <v>113</v>
      </c>
      <c r="AG31" s="89" t="s">
        <v>113</v>
      </c>
      <c r="AH31" s="90">
        <f t="shared" si="3"/>
        <v>0</v>
      </c>
      <c r="AI31" s="87" t="s">
        <v>113</v>
      </c>
      <c r="AJ31" s="88" t="s">
        <v>113</v>
      </c>
      <c r="AK31" s="88" t="s">
        <v>113</v>
      </c>
      <c r="AL31" s="88" t="s">
        <v>113</v>
      </c>
      <c r="AM31" s="88" t="s">
        <v>113</v>
      </c>
      <c r="AN31" s="88" t="s">
        <v>113</v>
      </c>
      <c r="AO31" s="89" t="s">
        <v>113</v>
      </c>
      <c r="AP31" s="481">
        <f t="shared" si="4"/>
        <v>0</v>
      </c>
      <c r="AQ31" s="87" t="s">
        <v>113</v>
      </c>
      <c r="AR31" s="88" t="s">
        <v>113</v>
      </c>
      <c r="AS31" s="88" t="s">
        <v>113</v>
      </c>
      <c r="AT31" s="88" t="s">
        <v>113</v>
      </c>
      <c r="AU31" s="88" t="s">
        <v>113</v>
      </c>
      <c r="AV31" s="88" t="s">
        <v>113</v>
      </c>
      <c r="AW31" s="89" t="s">
        <v>113</v>
      </c>
      <c r="AX31" s="90">
        <f t="shared" si="29"/>
        <v>0</v>
      </c>
      <c r="AY31" s="87" t="s">
        <v>113</v>
      </c>
      <c r="AZ31" s="88" t="s">
        <v>113</v>
      </c>
      <c r="BA31" s="88" t="s">
        <v>113</v>
      </c>
      <c r="BB31" s="88" t="s">
        <v>113</v>
      </c>
      <c r="BC31" s="88" t="s">
        <v>113</v>
      </c>
      <c r="BD31" s="88" t="s">
        <v>113</v>
      </c>
      <c r="BE31" s="89" t="s">
        <v>113</v>
      </c>
      <c r="BF31" s="90">
        <f t="shared" si="6"/>
        <v>0</v>
      </c>
      <c r="BG31" s="87" t="s">
        <v>113</v>
      </c>
      <c r="BH31" s="88" t="s">
        <v>113</v>
      </c>
      <c r="BI31" s="88" t="s">
        <v>113</v>
      </c>
      <c r="BJ31" s="88" t="s">
        <v>113</v>
      </c>
      <c r="BK31" s="88" t="s">
        <v>113</v>
      </c>
      <c r="BL31" s="88" t="s">
        <v>113</v>
      </c>
      <c r="BM31" s="89" t="s">
        <v>113</v>
      </c>
      <c r="BN31" s="90">
        <f t="shared" si="7"/>
        <v>0</v>
      </c>
      <c r="BO31" s="87" t="s">
        <v>113</v>
      </c>
      <c r="BP31" s="88" t="s">
        <v>113</v>
      </c>
      <c r="BQ31" s="88" t="s">
        <v>113</v>
      </c>
      <c r="BR31" s="88" t="s">
        <v>113</v>
      </c>
      <c r="BS31" s="88" t="s">
        <v>113</v>
      </c>
      <c r="BT31" s="88" t="s">
        <v>113</v>
      </c>
      <c r="BU31" s="89" t="s">
        <v>113</v>
      </c>
      <c r="BV31" s="90">
        <f t="shared" si="8"/>
        <v>0</v>
      </c>
      <c r="BW31" s="65"/>
      <c r="BX31" s="65"/>
      <c r="BY31" s="65"/>
      <c r="BZ31" s="65"/>
      <c r="CA31" s="65"/>
      <c r="CB31" s="65"/>
      <c r="CC31" s="65"/>
      <c r="CD31" s="65"/>
      <c r="CE31" s="65"/>
      <c r="CF31" s="65"/>
      <c r="CG31" s="65"/>
      <c r="CH31" s="65"/>
      <c r="CI31" s="65"/>
      <c r="CJ31" s="155"/>
      <c r="CK31" s="209">
        <f t="shared" si="12"/>
        <v>0</v>
      </c>
      <c r="CL31" s="210" t="str">
        <f t="shared" si="13"/>
        <v>-</v>
      </c>
      <c r="CM31" s="211">
        <f t="shared" si="14"/>
        <v>0</v>
      </c>
      <c r="CN31" s="210" t="str">
        <f t="shared" si="15"/>
        <v>-</v>
      </c>
      <c r="CO31" s="209">
        <f t="shared" si="16"/>
        <v>0</v>
      </c>
      <c r="CP31" s="210" t="str">
        <f t="shared" si="17"/>
        <v>-</v>
      </c>
      <c r="CQ31" s="208">
        <f t="shared" si="18"/>
        <v>0</v>
      </c>
      <c r="CR31" s="210" t="str">
        <f t="shared" si="19"/>
        <v>-</v>
      </c>
      <c r="CS31" s="208">
        <f t="shared" si="9"/>
        <v>0</v>
      </c>
      <c r="CT31" s="210" t="str">
        <f t="shared" si="20"/>
        <v>-</v>
      </c>
      <c r="CU31" s="1046"/>
      <c r="CV31" s="452"/>
      <c r="CW31" s="211">
        <f t="shared" si="21"/>
        <v>0</v>
      </c>
      <c r="CX31" s="207" t="str">
        <f t="shared" si="22"/>
        <v>-</v>
      </c>
      <c r="CY31" s="211">
        <f t="shared" si="23"/>
        <v>0</v>
      </c>
      <c r="CZ31" s="207" t="str">
        <f t="shared" si="24"/>
        <v>-</v>
      </c>
      <c r="DA31" s="211">
        <f t="shared" si="25"/>
        <v>0</v>
      </c>
      <c r="DB31" s="210" t="str">
        <f t="shared" si="26"/>
        <v>-</v>
      </c>
      <c r="DE31" s="91"/>
      <c r="DH31" s="91"/>
    </row>
    <row r="32" spans="1:112" s="83" customFormat="1" ht="15" hidden="1" customHeight="1">
      <c r="A32" s="85">
        <v>24</v>
      </c>
      <c r="B32" s="86" t="s">
        <v>113</v>
      </c>
      <c r="C32" s="87" t="s">
        <v>113</v>
      </c>
      <c r="D32" s="88" t="s">
        <v>113</v>
      </c>
      <c r="E32" s="88" t="s">
        <v>113</v>
      </c>
      <c r="F32" s="88" t="s">
        <v>113</v>
      </c>
      <c r="G32" s="88" t="s">
        <v>113</v>
      </c>
      <c r="H32" s="88" t="s">
        <v>113</v>
      </c>
      <c r="I32" s="89" t="s">
        <v>113</v>
      </c>
      <c r="J32" s="90">
        <f t="shared" si="0"/>
        <v>0</v>
      </c>
      <c r="K32" s="87" t="s">
        <v>113</v>
      </c>
      <c r="L32" s="88" t="s">
        <v>113</v>
      </c>
      <c r="M32" s="88" t="s">
        <v>113</v>
      </c>
      <c r="N32" s="88" t="s">
        <v>113</v>
      </c>
      <c r="O32" s="88" t="s">
        <v>113</v>
      </c>
      <c r="P32" s="88" t="s">
        <v>113</v>
      </c>
      <c r="Q32" s="89" t="s">
        <v>113</v>
      </c>
      <c r="R32" s="90">
        <f t="shared" si="1"/>
        <v>0</v>
      </c>
      <c r="S32" s="87" t="s">
        <v>113</v>
      </c>
      <c r="T32" s="88" t="s">
        <v>113</v>
      </c>
      <c r="U32" s="88" t="s">
        <v>113</v>
      </c>
      <c r="V32" s="88" t="s">
        <v>113</v>
      </c>
      <c r="W32" s="88" t="s">
        <v>113</v>
      </c>
      <c r="X32" s="88" t="s">
        <v>113</v>
      </c>
      <c r="Y32" s="89" t="s">
        <v>113</v>
      </c>
      <c r="Z32" s="90">
        <f t="shared" si="2"/>
        <v>0</v>
      </c>
      <c r="AA32" s="87" t="s">
        <v>113</v>
      </c>
      <c r="AB32" s="88" t="s">
        <v>113</v>
      </c>
      <c r="AC32" s="88" t="s">
        <v>113</v>
      </c>
      <c r="AD32" s="88" t="s">
        <v>113</v>
      </c>
      <c r="AE32" s="88" t="s">
        <v>113</v>
      </c>
      <c r="AF32" s="88" t="s">
        <v>113</v>
      </c>
      <c r="AG32" s="89" t="s">
        <v>113</v>
      </c>
      <c r="AH32" s="90">
        <f t="shared" si="3"/>
        <v>0</v>
      </c>
      <c r="AI32" s="87" t="s">
        <v>113</v>
      </c>
      <c r="AJ32" s="88" t="s">
        <v>113</v>
      </c>
      <c r="AK32" s="88" t="s">
        <v>113</v>
      </c>
      <c r="AL32" s="88" t="s">
        <v>113</v>
      </c>
      <c r="AM32" s="88" t="s">
        <v>113</v>
      </c>
      <c r="AN32" s="88" t="s">
        <v>113</v>
      </c>
      <c r="AO32" s="89" t="s">
        <v>113</v>
      </c>
      <c r="AP32" s="481">
        <f t="shared" si="4"/>
        <v>0</v>
      </c>
      <c r="AQ32" s="87" t="s">
        <v>113</v>
      </c>
      <c r="AR32" s="88" t="s">
        <v>113</v>
      </c>
      <c r="AS32" s="88" t="s">
        <v>113</v>
      </c>
      <c r="AT32" s="88" t="s">
        <v>113</v>
      </c>
      <c r="AU32" s="88" t="s">
        <v>113</v>
      </c>
      <c r="AV32" s="88" t="s">
        <v>113</v>
      </c>
      <c r="AW32" s="89" t="s">
        <v>113</v>
      </c>
      <c r="AX32" s="90">
        <f t="shared" si="29"/>
        <v>0</v>
      </c>
      <c r="AY32" s="87" t="s">
        <v>113</v>
      </c>
      <c r="AZ32" s="88" t="s">
        <v>113</v>
      </c>
      <c r="BA32" s="88" t="s">
        <v>113</v>
      </c>
      <c r="BB32" s="88" t="s">
        <v>113</v>
      </c>
      <c r="BC32" s="88" t="s">
        <v>113</v>
      </c>
      <c r="BD32" s="88" t="s">
        <v>113</v>
      </c>
      <c r="BE32" s="89" t="s">
        <v>113</v>
      </c>
      <c r="BF32" s="90">
        <f t="shared" si="6"/>
        <v>0</v>
      </c>
      <c r="BG32" s="87" t="s">
        <v>113</v>
      </c>
      <c r="BH32" s="88" t="s">
        <v>113</v>
      </c>
      <c r="BI32" s="88" t="s">
        <v>113</v>
      </c>
      <c r="BJ32" s="88" t="s">
        <v>113</v>
      </c>
      <c r="BK32" s="88" t="s">
        <v>113</v>
      </c>
      <c r="BL32" s="88" t="s">
        <v>113</v>
      </c>
      <c r="BM32" s="89" t="s">
        <v>113</v>
      </c>
      <c r="BN32" s="90">
        <f t="shared" si="7"/>
        <v>0</v>
      </c>
      <c r="BO32" s="87" t="s">
        <v>113</v>
      </c>
      <c r="BP32" s="88" t="s">
        <v>113</v>
      </c>
      <c r="BQ32" s="88" t="s">
        <v>113</v>
      </c>
      <c r="BR32" s="88" t="s">
        <v>113</v>
      </c>
      <c r="BS32" s="88" t="s">
        <v>113</v>
      </c>
      <c r="BT32" s="88" t="s">
        <v>113</v>
      </c>
      <c r="BU32" s="89" t="s">
        <v>113</v>
      </c>
      <c r="BV32" s="90">
        <f t="shared" si="8"/>
        <v>0</v>
      </c>
      <c r="BW32" s="65"/>
      <c r="BX32" s="65"/>
      <c r="BY32" s="65"/>
      <c r="BZ32" s="65"/>
      <c r="CA32" s="65"/>
      <c r="CB32" s="65"/>
      <c r="CC32" s="65"/>
      <c r="CD32" s="65"/>
      <c r="CE32" s="65"/>
      <c r="CF32" s="65"/>
      <c r="CG32" s="65"/>
      <c r="CH32" s="65"/>
      <c r="CI32" s="65"/>
      <c r="CJ32" s="155"/>
      <c r="CK32" s="209">
        <f t="shared" ref="CK32:CK38" si="30">+J32</f>
        <v>0</v>
      </c>
      <c r="CL32" s="210" t="str">
        <f t="shared" ref="CL32:CL38" si="31">+B32</f>
        <v>-</v>
      </c>
      <c r="CM32" s="211">
        <f t="shared" ref="CM32:CM38" si="32">+R32</f>
        <v>0</v>
      </c>
      <c r="CN32" s="210" t="str">
        <f t="shared" ref="CN32:CN38" si="33">+B32</f>
        <v>-</v>
      </c>
      <c r="CO32" s="209">
        <f t="shared" ref="CO32:CO38" si="34">+Z32</f>
        <v>0</v>
      </c>
      <c r="CP32" s="210" t="str">
        <f t="shared" ref="CP32:CP38" si="35">+B32</f>
        <v>-</v>
      </c>
      <c r="CQ32" s="208">
        <f t="shared" ref="CQ32:CQ38" si="36">+AH32</f>
        <v>0</v>
      </c>
      <c r="CR32" s="210" t="str">
        <f t="shared" ref="CR32:CR38" si="37">+B32</f>
        <v>-</v>
      </c>
      <c r="CS32" s="208">
        <f t="shared" si="9"/>
        <v>0</v>
      </c>
      <c r="CT32" s="210" t="str">
        <f t="shared" ref="CT32:CT38" si="38">+B32</f>
        <v>-</v>
      </c>
      <c r="CU32" s="1046"/>
      <c r="CV32" s="452"/>
      <c r="CW32" s="211">
        <f t="shared" ref="CW32:CW38" si="39">+BF32</f>
        <v>0</v>
      </c>
      <c r="CX32" s="207" t="str">
        <f t="shared" ref="CX32:CX38" si="40">+B32</f>
        <v>-</v>
      </c>
      <c r="CY32" s="211">
        <f t="shared" si="10"/>
        <v>0</v>
      </c>
      <c r="CZ32" s="207" t="str">
        <f t="shared" ref="CZ32:CZ38" si="41">+B32</f>
        <v>-</v>
      </c>
      <c r="DA32" s="211">
        <f t="shared" si="11"/>
        <v>0</v>
      </c>
      <c r="DB32" s="210" t="str">
        <f t="shared" ref="DB32:DB38" si="42">+B32</f>
        <v>-</v>
      </c>
      <c r="DH32" s="91"/>
    </row>
    <row r="33" spans="1:118" s="83" customFormat="1" ht="15" hidden="1" customHeight="1">
      <c r="A33" s="78">
        <v>25</v>
      </c>
      <c r="B33" s="86" t="s">
        <v>113</v>
      </c>
      <c r="C33" s="87" t="s">
        <v>113</v>
      </c>
      <c r="D33" s="88" t="s">
        <v>113</v>
      </c>
      <c r="E33" s="88" t="s">
        <v>113</v>
      </c>
      <c r="F33" s="88" t="s">
        <v>113</v>
      </c>
      <c r="G33" s="88" t="s">
        <v>113</v>
      </c>
      <c r="H33" s="88" t="s">
        <v>113</v>
      </c>
      <c r="I33" s="89" t="s">
        <v>113</v>
      </c>
      <c r="J33" s="90">
        <f t="shared" si="0"/>
        <v>0</v>
      </c>
      <c r="K33" s="87" t="s">
        <v>113</v>
      </c>
      <c r="L33" s="88" t="s">
        <v>113</v>
      </c>
      <c r="M33" s="88" t="s">
        <v>113</v>
      </c>
      <c r="N33" s="88" t="s">
        <v>113</v>
      </c>
      <c r="O33" s="88" t="s">
        <v>113</v>
      </c>
      <c r="P33" s="88" t="s">
        <v>113</v>
      </c>
      <c r="Q33" s="89" t="s">
        <v>113</v>
      </c>
      <c r="R33" s="90">
        <f t="shared" si="1"/>
        <v>0</v>
      </c>
      <c r="S33" s="87" t="s">
        <v>113</v>
      </c>
      <c r="T33" s="88" t="s">
        <v>113</v>
      </c>
      <c r="U33" s="88" t="s">
        <v>113</v>
      </c>
      <c r="V33" s="88" t="s">
        <v>113</v>
      </c>
      <c r="W33" s="88" t="s">
        <v>113</v>
      </c>
      <c r="X33" s="88" t="s">
        <v>113</v>
      </c>
      <c r="Y33" s="89" t="s">
        <v>113</v>
      </c>
      <c r="Z33" s="90">
        <f t="shared" si="2"/>
        <v>0</v>
      </c>
      <c r="AA33" s="87" t="s">
        <v>113</v>
      </c>
      <c r="AB33" s="88" t="s">
        <v>113</v>
      </c>
      <c r="AC33" s="88" t="s">
        <v>113</v>
      </c>
      <c r="AD33" s="88" t="s">
        <v>113</v>
      </c>
      <c r="AE33" s="88" t="s">
        <v>113</v>
      </c>
      <c r="AF33" s="88" t="s">
        <v>113</v>
      </c>
      <c r="AG33" s="89" t="s">
        <v>113</v>
      </c>
      <c r="AH33" s="90">
        <f t="shared" si="3"/>
        <v>0</v>
      </c>
      <c r="AI33" s="87" t="s">
        <v>113</v>
      </c>
      <c r="AJ33" s="88" t="s">
        <v>113</v>
      </c>
      <c r="AK33" s="88" t="s">
        <v>113</v>
      </c>
      <c r="AL33" s="88" t="s">
        <v>113</v>
      </c>
      <c r="AM33" s="88" t="s">
        <v>113</v>
      </c>
      <c r="AN33" s="88" t="s">
        <v>113</v>
      </c>
      <c r="AO33" s="89" t="s">
        <v>113</v>
      </c>
      <c r="AP33" s="481">
        <f t="shared" si="4"/>
        <v>0</v>
      </c>
      <c r="AQ33" s="87" t="s">
        <v>113</v>
      </c>
      <c r="AR33" s="88" t="s">
        <v>113</v>
      </c>
      <c r="AS33" s="88" t="s">
        <v>113</v>
      </c>
      <c r="AT33" s="88" t="s">
        <v>113</v>
      </c>
      <c r="AU33" s="88" t="s">
        <v>113</v>
      </c>
      <c r="AV33" s="88" t="s">
        <v>113</v>
      </c>
      <c r="AW33" s="89" t="s">
        <v>113</v>
      </c>
      <c r="AX33" s="90">
        <f t="shared" si="29"/>
        <v>0</v>
      </c>
      <c r="AY33" s="87" t="s">
        <v>113</v>
      </c>
      <c r="AZ33" s="88" t="s">
        <v>113</v>
      </c>
      <c r="BA33" s="88" t="s">
        <v>113</v>
      </c>
      <c r="BB33" s="88" t="s">
        <v>113</v>
      </c>
      <c r="BC33" s="88" t="s">
        <v>113</v>
      </c>
      <c r="BD33" s="88" t="s">
        <v>113</v>
      </c>
      <c r="BE33" s="89" t="s">
        <v>113</v>
      </c>
      <c r="BF33" s="90">
        <f t="shared" si="6"/>
        <v>0</v>
      </c>
      <c r="BG33" s="87" t="s">
        <v>113</v>
      </c>
      <c r="BH33" s="88" t="s">
        <v>113</v>
      </c>
      <c r="BI33" s="88" t="s">
        <v>113</v>
      </c>
      <c r="BJ33" s="88" t="s">
        <v>113</v>
      </c>
      <c r="BK33" s="88" t="s">
        <v>113</v>
      </c>
      <c r="BL33" s="88" t="s">
        <v>113</v>
      </c>
      <c r="BM33" s="89" t="s">
        <v>113</v>
      </c>
      <c r="BN33" s="90">
        <f t="shared" si="7"/>
        <v>0</v>
      </c>
      <c r="BO33" s="87" t="s">
        <v>113</v>
      </c>
      <c r="BP33" s="88" t="s">
        <v>113</v>
      </c>
      <c r="BQ33" s="88" t="s">
        <v>113</v>
      </c>
      <c r="BR33" s="88" t="s">
        <v>113</v>
      </c>
      <c r="BS33" s="88" t="s">
        <v>113</v>
      </c>
      <c r="BT33" s="88" t="s">
        <v>113</v>
      </c>
      <c r="BU33" s="89" t="s">
        <v>113</v>
      </c>
      <c r="BV33" s="90">
        <f t="shared" si="8"/>
        <v>0</v>
      </c>
      <c r="BW33" s="65"/>
      <c r="BX33" s="65"/>
      <c r="BY33" s="65"/>
      <c r="BZ33" s="65"/>
      <c r="CA33" s="65"/>
      <c r="CB33" s="65"/>
      <c r="CC33" s="65"/>
      <c r="CD33" s="65"/>
      <c r="CE33" s="65"/>
      <c r="CF33" s="65"/>
      <c r="CG33" s="65"/>
      <c r="CH33" s="65"/>
      <c r="CI33" s="65"/>
      <c r="CJ33" s="155"/>
      <c r="CK33" s="209">
        <f t="shared" si="30"/>
        <v>0</v>
      </c>
      <c r="CL33" s="210" t="str">
        <f t="shared" si="31"/>
        <v>-</v>
      </c>
      <c r="CM33" s="211">
        <f t="shared" si="32"/>
        <v>0</v>
      </c>
      <c r="CN33" s="210" t="str">
        <f t="shared" si="33"/>
        <v>-</v>
      </c>
      <c r="CO33" s="209">
        <f t="shared" si="34"/>
        <v>0</v>
      </c>
      <c r="CP33" s="210" t="str">
        <f t="shared" si="35"/>
        <v>-</v>
      </c>
      <c r="CQ33" s="208">
        <f t="shared" si="36"/>
        <v>0</v>
      </c>
      <c r="CR33" s="210" t="str">
        <f t="shared" si="37"/>
        <v>-</v>
      </c>
      <c r="CS33" s="208">
        <f t="shared" si="9"/>
        <v>0</v>
      </c>
      <c r="CT33" s="210" t="str">
        <f t="shared" si="38"/>
        <v>-</v>
      </c>
      <c r="CU33" s="1046"/>
      <c r="CV33" s="452"/>
      <c r="CW33" s="211">
        <f t="shared" si="39"/>
        <v>0</v>
      </c>
      <c r="CX33" s="207" t="str">
        <f t="shared" si="40"/>
        <v>-</v>
      </c>
      <c r="CY33" s="211">
        <f t="shared" si="10"/>
        <v>0</v>
      </c>
      <c r="CZ33" s="207" t="str">
        <f t="shared" si="41"/>
        <v>-</v>
      </c>
      <c r="DA33" s="211">
        <f t="shared" si="11"/>
        <v>0</v>
      </c>
      <c r="DB33" s="210" t="str">
        <f t="shared" si="42"/>
        <v>-</v>
      </c>
      <c r="DE33" s="91"/>
      <c r="DH33" s="91"/>
    </row>
    <row r="34" spans="1:118" s="83" customFormat="1" ht="15" hidden="1" customHeight="1">
      <c r="A34" s="85">
        <v>26</v>
      </c>
      <c r="B34" s="86" t="s">
        <v>113</v>
      </c>
      <c r="C34" s="87" t="s">
        <v>113</v>
      </c>
      <c r="D34" s="88" t="s">
        <v>113</v>
      </c>
      <c r="E34" s="88" t="s">
        <v>113</v>
      </c>
      <c r="F34" s="88" t="s">
        <v>113</v>
      </c>
      <c r="G34" s="88" t="s">
        <v>113</v>
      </c>
      <c r="H34" s="88" t="s">
        <v>113</v>
      </c>
      <c r="I34" s="89" t="s">
        <v>113</v>
      </c>
      <c r="J34" s="90">
        <f t="shared" si="0"/>
        <v>0</v>
      </c>
      <c r="K34" s="87" t="s">
        <v>113</v>
      </c>
      <c r="L34" s="88" t="s">
        <v>113</v>
      </c>
      <c r="M34" s="88" t="s">
        <v>113</v>
      </c>
      <c r="N34" s="88" t="s">
        <v>113</v>
      </c>
      <c r="O34" s="88" t="s">
        <v>113</v>
      </c>
      <c r="P34" s="88" t="s">
        <v>113</v>
      </c>
      <c r="Q34" s="89" t="s">
        <v>113</v>
      </c>
      <c r="R34" s="90">
        <f t="shared" si="1"/>
        <v>0</v>
      </c>
      <c r="S34" s="87" t="s">
        <v>113</v>
      </c>
      <c r="T34" s="88" t="s">
        <v>113</v>
      </c>
      <c r="U34" s="88" t="s">
        <v>113</v>
      </c>
      <c r="V34" s="88" t="s">
        <v>113</v>
      </c>
      <c r="W34" s="88" t="s">
        <v>113</v>
      </c>
      <c r="X34" s="88" t="s">
        <v>113</v>
      </c>
      <c r="Y34" s="89" t="s">
        <v>113</v>
      </c>
      <c r="Z34" s="90">
        <f t="shared" si="2"/>
        <v>0</v>
      </c>
      <c r="AA34" s="87" t="s">
        <v>113</v>
      </c>
      <c r="AB34" s="88" t="s">
        <v>113</v>
      </c>
      <c r="AC34" s="88" t="s">
        <v>113</v>
      </c>
      <c r="AD34" s="88" t="s">
        <v>113</v>
      </c>
      <c r="AE34" s="88" t="s">
        <v>113</v>
      </c>
      <c r="AF34" s="88" t="s">
        <v>113</v>
      </c>
      <c r="AG34" s="89" t="s">
        <v>113</v>
      </c>
      <c r="AH34" s="90">
        <f t="shared" si="3"/>
        <v>0</v>
      </c>
      <c r="AI34" s="87" t="s">
        <v>113</v>
      </c>
      <c r="AJ34" s="88" t="s">
        <v>113</v>
      </c>
      <c r="AK34" s="88" t="s">
        <v>113</v>
      </c>
      <c r="AL34" s="88" t="s">
        <v>113</v>
      </c>
      <c r="AM34" s="88" t="s">
        <v>113</v>
      </c>
      <c r="AN34" s="88" t="s">
        <v>113</v>
      </c>
      <c r="AO34" s="89" t="s">
        <v>113</v>
      </c>
      <c r="AP34" s="481">
        <f t="shared" si="4"/>
        <v>0</v>
      </c>
      <c r="AQ34" s="87" t="s">
        <v>113</v>
      </c>
      <c r="AR34" s="88" t="s">
        <v>113</v>
      </c>
      <c r="AS34" s="88" t="s">
        <v>113</v>
      </c>
      <c r="AT34" s="88" t="s">
        <v>113</v>
      </c>
      <c r="AU34" s="88" t="s">
        <v>113</v>
      </c>
      <c r="AV34" s="88" t="s">
        <v>113</v>
      </c>
      <c r="AW34" s="89" t="s">
        <v>113</v>
      </c>
      <c r="AX34" s="90">
        <f t="shared" si="29"/>
        <v>0</v>
      </c>
      <c r="AY34" s="87" t="s">
        <v>113</v>
      </c>
      <c r="AZ34" s="88" t="s">
        <v>113</v>
      </c>
      <c r="BA34" s="88" t="s">
        <v>113</v>
      </c>
      <c r="BB34" s="88" t="s">
        <v>113</v>
      </c>
      <c r="BC34" s="88" t="s">
        <v>113</v>
      </c>
      <c r="BD34" s="88" t="s">
        <v>113</v>
      </c>
      <c r="BE34" s="89" t="s">
        <v>113</v>
      </c>
      <c r="BF34" s="90">
        <f t="shared" si="6"/>
        <v>0</v>
      </c>
      <c r="BG34" s="87" t="s">
        <v>113</v>
      </c>
      <c r="BH34" s="88" t="s">
        <v>113</v>
      </c>
      <c r="BI34" s="88" t="s">
        <v>113</v>
      </c>
      <c r="BJ34" s="88" t="s">
        <v>113</v>
      </c>
      <c r="BK34" s="88" t="s">
        <v>113</v>
      </c>
      <c r="BL34" s="88" t="s">
        <v>113</v>
      </c>
      <c r="BM34" s="89" t="s">
        <v>113</v>
      </c>
      <c r="BN34" s="90">
        <f t="shared" si="7"/>
        <v>0</v>
      </c>
      <c r="BO34" s="87" t="s">
        <v>113</v>
      </c>
      <c r="BP34" s="88" t="s">
        <v>113</v>
      </c>
      <c r="BQ34" s="88" t="s">
        <v>113</v>
      </c>
      <c r="BR34" s="88" t="s">
        <v>113</v>
      </c>
      <c r="BS34" s="88" t="s">
        <v>113</v>
      </c>
      <c r="BT34" s="88" t="s">
        <v>113</v>
      </c>
      <c r="BU34" s="89" t="s">
        <v>113</v>
      </c>
      <c r="BV34" s="90">
        <f t="shared" si="8"/>
        <v>0</v>
      </c>
      <c r="BW34" s="65"/>
      <c r="BX34" s="65"/>
      <c r="BY34" s="65"/>
      <c r="BZ34" s="65"/>
      <c r="CA34" s="65"/>
      <c r="CB34" s="65"/>
      <c r="CC34" s="65"/>
      <c r="CD34" s="65"/>
      <c r="CE34" s="65"/>
      <c r="CF34" s="65"/>
      <c r="CG34" s="65"/>
      <c r="CH34" s="65"/>
      <c r="CI34" s="65"/>
      <c r="CJ34" s="155"/>
      <c r="CK34" s="209">
        <f t="shared" si="30"/>
        <v>0</v>
      </c>
      <c r="CL34" s="210" t="str">
        <f t="shared" si="31"/>
        <v>-</v>
      </c>
      <c r="CM34" s="211">
        <f t="shared" si="32"/>
        <v>0</v>
      </c>
      <c r="CN34" s="210" t="str">
        <f t="shared" si="33"/>
        <v>-</v>
      </c>
      <c r="CO34" s="209">
        <f t="shared" si="34"/>
        <v>0</v>
      </c>
      <c r="CP34" s="210" t="str">
        <f t="shared" si="35"/>
        <v>-</v>
      </c>
      <c r="CQ34" s="208">
        <f t="shared" si="36"/>
        <v>0</v>
      </c>
      <c r="CR34" s="210" t="str">
        <f t="shared" si="37"/>
        <v>-</v>
      </c>
      <c r="CS34" s="208">
        <f t="shared" si="9"/>
        <v>0</v>
      </c>
      <c r="CT34" s="210" t="str">
        <f t="shared" si="38"/>
        <v>-</v>
      </c>
      <c r="CU34" s="1046"/>
      <c r="CV34" s="452"/>
      <c r="CW34" s="211">
        <f t="shared" si="39"/>
        <v>0</v>
      </c>
      <c r="CX34" s="207" t="str">
        <f t="shared" si="40"/>
        <v>-</v>
      </c>
      <c r="CY34" s="211">
        <f t="shared" si="10"/>
        <v>0</v>
      </c>
      <c r="CZ34" s="207" t="str">
        <f t="shared" si="41"/>
        <v>-</v>
      </c>
      <c r="DA34" s="211">
        <f t="shared" si="11"/>
        <v>0</v>
      </c>
      <c r="DB34" s="210" t="str">
        <f t="shared" si="42"/>
        <v>-</v>
      </c>
    </row>
    <row r="35" spans="1:118" s="83" customFormat="1" ht="15" hidden="1" customHeight="1">
      <c r="A35" s="78">
        <v>27</v>
      </c>
      <c r="B35" s="86" t="s">
        <v>113</v>
      </c>
      <c r="C35" s="87" t="s">
        <v>113</v>
      </c>
      <c r="D35" s="88" t="s">
        <v>113</v>
      </c>
      <c r="E35" s="88" t="s">
        <v>113</v>
      </c>
      <c r="F35" s="88" t="s">
        <v>113</v>
      </c>
      <c r="G35" s="88" t="s">
        <v>113</v>
      </c>
      <c r="H35" s="88" t="s">
        <v>113</v>
      </c>
      <c r="I35" s="89" t="s">
        <v>113</v>
      </c>
      <c r="J35" s="90">
        <f t="shared" si="0"/>
        <v>0</v>
      </c>
      <c r="K35" s="87" t="s">
        <v>113</v>
      </c>
      <c r="L35" s="88" t="s">
        <v>113</v>
      </c>
      <c r="M35" s="88" t="s">
        <v>113</v>
      </c>
      <c r="N35" s="88" t="s">
        <v>113</v>
      </c>
      <c r="O35" s="88" t="s">
        <v>113</v>
      </c>
      <c r="P35" s="88" t="s">
        <v>113</v>
      </c>
      <c r="Q35" s="89" t="s">
        <v>113</v>
      </c>
      <c r="R35" s="90">
        <f t="shared" si="1"/>
        <v>0</v>
      </c>
      <c r="S35" s="87" t="s">
        <v>113</v>
      </c>
      <c r="T35" s="88" t="s">
        <v>113</v>
      </c>
      <c r="U35" s="88" t="s">
        <v>113</v>
      </c>
      <c r="V35" s="88" t="s">
        <v>113</v>
      </c>
      <c r="W35" s="88" t="s">
        <v>113</v>
      </c>
      <c r="X35" s="88" t="s">
        <v>113</v>
      </c>
      <c r="Y35" s="89" t="s">
        <v>113</v>
      </c>
      <c r="Z35" s="90">
        <f t="shared" si="2"/>
        <v>0</v>
      </c>
      <c r="AA35" s="87" t="s">
        <v>113</v>
      </c>
      <c r="AB35" s="88" t="s">
        <v>113</v>
      </c>
      <c r="AC35" s="88" t="s">
        <v>113</v>
      </c>
      <c r="AD35" s="88" t="s">
        <v>113</v>
      </c>
      <c r="AE35" s="88" t="s">
        <v>113</v>
      </c>
      <c r="AF35" s="88" t="s">
        <v>113</v>
      </c>
      <c r="AG35" s="89" t="s">
        <v>113</v>
      </c>
      <c r="AH35" s="90">
        <f t="shared" si="3"/>
        <v>0</v>
      </c>
      <c r="AI35" s="87" t="s">
        <v>113</v>
      </c>
      <c r="AJ35" s="88" t="s">
        <v>113</v>
      </c>
      <c r="AK35" s="88" t="s">
        <v>113</v>
      </c>
      <c r="AL35" s="88" t="s">
        <v>113</v>
      </c>
      <c r="AM35" s="88" t="s">
        <v>113</v>
      </c>
      <c r="AN35" s="88" t="s">
        <v>113</v>
      </c>
      <c r="AO35" s="89" t="s">
        <v>113</v>
      </c>
      <c r="AP35" s="481">
        <f t="shared" si="4"/>
        <v>0</v>
      </c>
      <c r="AQ35" s="87" t="s">
        <v>113</v>
      </c>
      <c r="AR35" s="88" t="s">
        <v>113</v>
      </c>
      <c r="AS35" s="88" t="s">
        <v>113</v>
      </c>
      <c r="AT35" s="88" t="s">
        <v>113</v>
      </c>
      <c r="AU35" s="88" t="s">
        <v>113</v>
      </c>
      <c r="AV35" s="88" t="s">
        <v>113</v>
      </c>
      <c r="AW35" s="89" t="s">
        <v>113</v>
      </c>
      <c r="AX35" s="90">
        <f t="shared" si="29"/>
        <v>0</v>
      </c>
      <c r="AY35" s="87" t="s">
        <v>113</v>
      </c>
      <c r="AZ35" s="88" t="s">
        <v>113</v>
      </c>
      <c r="BA35" s="88" t="s">
        <v>113</v>
      </c>
      <c r="BB35" s="88" t="s">
        <v>113</v>
      </c>
      <c r="BC35" s="88" t="s">
        <v>113</v>
      </c>
      <c r="BD35" s="88" t="s">
        <v>113</v>
      </c>
      <c r="BE35" s="89" t="s">
        <v>113</v>
      </c>
      <c r="BF35" s="90">
        <f t="shared" si="6"/>
        <v>0</v>
      </c>
      <c r="BG35" s="87" t="s">
        <v>113</v>
      </c>
      <c r="BH35" s="88" t="s">
        <v>113</v>
      </c>
      <c r="BI35" s="88" t="s">
        <v>113</v>
      </c>
      <c r="BJ35" s="88" t="s">
        <v>113</v>
      </c>
      <c r="BK35" s="88" t="s">
        <v>113</v>
      </c>
      <c r="BL35" s="88" t="s">
        <v>113</v>
      </c>
      <c r="BM35" s="89" t="s">
        <v>113</v>
      </c>
      <c r="BN35" s="90">
        <f t="shared" si="7"/>
        <v>0</v>
      </c>
      <c r="BO35" s="87" t="s">
        <v>113</v>
      </c>
      <c r="BP35" s="88" t="s">
        <v>113</v>
      </c>
      <c r="BQ35" s="88" t="s">
        <v>113</v>
      </c>
      <c r="BR35" s="88" t="s">
        <v>113</v>
      </c>
      <c r="BS35" s="88" t="s">
        <v>113</v>
      </c>
      <c r="BT35" s="88" t="s">
        <v>113</v>
      </c>
      <c r="BU35" s="89" t="s">
        <v>113</v>
      </c>
      <c r="BV35" s="90">
        <f t="shared" si="8"/>
        <v>0</v>
      </c>
      <c r="BW35" s="65"/>
      <c r="BX35" s="65"/>
      <c r="BY35" s="65"/>
      <c r="BZ35" s="65"/>
      <c r="CA35" s="65"/>
      <c r="CB35" s="65"/>
      <c r="CC35" s="65"/>
      <c r="CD35" s="65"/>
      <c r="CE35" s="65"/>
      <c r="CF35" s="65"/>
      <c r="CG35" s="65"/>
      <c r="CH35" s="65"/>
      <c r="CI35" s="65"/>
      <c r="CJ35" s="155"/>
      <c r="CK35" s="209">
        <f t="shared" si="30"/>
        <v>0</v>
      </c>
      <c r="CL35" s="210" t="str">
        <f t="shared" si="31"/>
        <v>-</v>
      </c>
      <c r="CM35" s="211">
        <f t="shared" si="32"/>
        <v>0</v>
      </c>
      <c r="CN35" s="210" t="str">
        <f t="shared" si="33"/>
        <v>-</v>
      </c>
      <c r="CO35" s="209">
        <f t="shared" si="34"/>
        <v>0</v>
      </c>
      <c r="CP35" s="210" t="str">
        <f t="shared" si="35"/>
        <v>-</v>
      </c>
      <c r="CQ35" s="208">
        <f t="shared" si="36"/>
        <v>0</v>
      </c>
      <c r="CR35" s="210" t="str">
        <f t="shared" si="37"/>
        <v>-</v>
      </c>
      <c r="CS35" s="208">
        <f t="shared" si="9"/>
        <v>0</v>
      </c>
      <c r="CT35" s="210" t="str">
        <f t="shared" si="38"/>
        <v>-</v>
      </c>
      <c r="CU35" s="1046"/>
      <c r="CV35" s="452"/>
      <c r="CW35" s="211">
        <f t="shared" si="39"/>
        <v>0</v>
      </c>
      <c r="CX35" s="207" t="str">
        <f t="shared" si="40"/>
        <v>-</v>
      </c>
      <c r="CY35" s="211">
        <f t="shared" si="10"/>
        <v>0</v>
      </c>
      <c r="CZ35" s="207" t="str">
        <f t="shared" si="41"/>
        <v>-</v>
      </c>
      <c r="DA35" s="211">
        <f t="shared" si="11"/>
        <v>0</v>
      </c>
      <c r="DB35" s="210" t="str">
        <f t="shared" si="42"/>
        <v>-</v>
      </c>
    </row>
    <row r="36" spans="1:118" s="83" customFormat="1" ht="15" hidden="1" customHeight="1">
      <c r="A36" s="85">
        <v>28</v>
      </c>
      <c r="B36" s="86" t="s">
        <v>113</v>
      </c>
      <c r="C36" s="87" t="s">
        <v>113</v>
      </c>
      <c r="D36" s="88" t="s">
        <v>113</v>
      </c>
      <c r="E36" s="88" t="s">
        <v>113</v>
      </c>
      <c r="F36" s="88" t="s">
        <v>113</v>
      </c>
      <c r="G36" s="88" t="s">
        <v>113</v>
      </c>
      <c r="H36" s="88" t="s">
        <v>113</v>
      </c>
      <c r="I36" s="89" t="s">
        <v>113</v>
      </c>
      <c r="J36" s="90">
        <f t="shared" si="0"/>
        <v>0</v>
      </c>
      <c r="K36" s="87" t="s">
        <v>113</v>
      </c>
      <c r="L36" s="88" t="s">
        <v>113</v>
      </c>
      <c r="M36" s="88" t="s">
        <v>113</v>
      </c>
      <c r="N36" s="88" t="s">
        <v>113</v>
      </c>
      <c r="O36" s="88" t="s">
        <v>113</v>
      </c>
      <c r="P36" s="88" t="s">
        <v>113</v>
      </c>
      <c r="Q36" s="89" t="s">
        <v>113</v>
      </c>
      <c r="R36" s="90">
        <f t="shared" si="1"/>
        <v>0</v>
      </c>
      <c r="S36" s="87" t="s">
        <v>113</v>
      </c>
      <c r="T36" s="88" t="s">
        <v>113</v>
      </c>
      <c r="U36" s="88" t="s">
        <v>113</v>
      </c>
      <c r="V36" s="88" t="s">
        <v>113</v>
      </c>
      <c r="W36" s="88" t="s">
        <v>113</v>
      </c>
      <c r="X36" s="88" t="s">
        <v>113</v>
      </c>
      <c r="Y36" s="89" t="s">
        <v>113</v>
      </c>
      <c r="Z36" s="90">
        <f t="shared" si="2"/>
        <v>0</v>
      </c>
      <c r="AA36" s="87" t="s">
        <v>113</v>
      </c>
      <c r="AB36" s="88" t="s">
        <v>113</v>
      </c>
      <c r="AC36" s="88" t="s">
        <v>113</v>
      </c>
      <c r="AD36" s="88" t="s">
        <v>113</v>
      </c>
      <c r="AE36" s="88" t="s">
        <v>113</v>
      </c>
      <c r="AF36" s="88" t="s">
        <v>113</v>
      </c>
      <c r="AG36" s="89" t="s">
        <v>113</v>
      </c>
      <c r="AH36" s="90">
        <f t="shared" si="3"/>
        <v>0</v>
      </c>
      <c r="AI36" s="87" t="s">
        <v>113</v>
      </c>
      <c r="AJ36" s="88" t="s">
        <v>113</v>
      </c>
      <c r="AK36" s="88" t="s">
        <v>113</v>
      </c>
      <c r="AL36" s="88" t="s">
        <v>113</v>
      </c>
      <c r="AM36" s="88" t="s">
        <v>113</v>
      </c>
      <c r="AN36" s="88" t="s">
        <v>113</v>
      </c>
      <c r="AO36" s="89" t="s">
        <v>113</v>
      </c>
      <c r="AP36" s="481">
        <f t="shared" si="4"/>
        <v>0</v>
      </c>
      <c r="AQ36" s="87" t="s">
        <v>113</v>
      </c>
      <c r="AR36" s="88" t="s">
        <v>113</v>
      </c>
      <c r="AS36" s="88" t="s">
        <v>113</v>
      </c>
      <c r="AT36" s="88" t="s">
        <v>113</v>
      </c>
      <c r="AU36" s="88" t="s">
        <v>113</v>
      </c>
      <c r="AV36" s="88" t="s">
        <v>113</v>
      </c>
      <c r="AW36" s="89" t="s">
        <v>113</v>
      </c>
      <c r="AX36" s="90">
        <f t="shared" si="29"/>
        <v>0</v>
      </c>
      <c r="AY36" s="87" t="s">
        <v>113</v>
      </c>
      <c r="AZ36" s="88" t="s">
        <v>113</v>
      </c>
      <c r="BA36" s="88" t="s">
        <v>113</v>
      </c>
      <c r="BB36" s="88" t="s">
        <v>113</v>
      </c>
      <c r="BC36" s="88" t="s">
        <v>113</v>
      </c>
      <c r="BD36" s="88" t="s">
        <v>113</v>
      </c>
      <c r="BE36" s="89" t="s">
        <v>113</v>
      </c>
      <c r="BF36" s="90">
        <f t="shared" si="6"/>
        <v>0</v>
      </c>
      <c r="BG36" s="87" t="s">
        <v>113</v>
      </c>
      <c r="BH36" s="88" t="s">
        <v>113</v>
      </c>
      <c r="BI36" s="88" t="s">
        <v>113</v>
      </c>
      <c r="BJ36" s="88" t="s">
        <v>113</v>
      </c>
      <c r="BK36" s="88" t="s">
        <v>113</v>
      </c>
      <c r="BL36" s="88" t="s">
        <v>113</v>
      </c>
      <c r="BM36" s="89" t="s">
        <v>113</v>
      </c>
      <c r="BN36" s="90">
        <f t="shared" si="7"/>
        <v>0</v>
      </c>
      <c r="BO36" s="87" t="s">
        <v>113</v>
      </c>
      <c r="BP36" s="88" t="s">
        <v>113</v>
      </c>
      <c r="BQ36" s="88" t="s">
        <v>113</v>
      </c>
      <c r="BR36" s="88" t="s">
        <v>113</v>
      </c>
      <c r="BS36" s="88" t="s">
        <v>113</v>
      </c>
      <c r="BT36" s="88" t="s">
        <v>113</v>
      </c>
      <c r="BU36" s="89" t="s">
        <v>113</v>
      </c>
      <c r="BV36" s="90">
        <f t="shared" si="8"/>
        <v>0</v>
      </c>
      <c r="BW36" s="65"/>
      <c r="BX36" s="65"/>
      <c r="BY36" s="65"/>
      <c r="BZ36" s="65"/>
      <c r="CA36" s="65"/>
      <c r="CB36" s="65"/>
      <c r="CC36" s="65"/>
      <c r="CD36" s="65"/>
      <c r="CE36" s="65"/>
      <c r="CF36" s="65"/>
      <c r="CG36" s="65"/>
      <c r="CH36" s="65"/>
      <c r="CI36" s="65"/>
      <c r="CJ36" s="155"/>
      <c r="CK36" s="209">
        <f t="shared" si="30"/>
        <v>0</v>
      </c>
      <c r="CL36" s="210" t="str">
        <f t="shared" si="31"/>
        <v>-</v>
      </c>
      <c r="CM36" s="211">
        <f t="shared" si="32"/>
        <v>0</v>
      </c>
      <c r="CN36" s="210" t="str">
        <f t="shared" si="33"/>
        <v>-</v>
      </c>
      <c r="CO36" s="209">
        <f t="shared" si="34"/>
        <v>0</v>
      </c>
      <c r="CP36" s="210" t="str">
        <f t="shared" si="35"/>
        <v>-</v>
      </c>
      <c r="CQ36" s="208">
        <f t="shared" si="36"/>
        <v>0</v>
      </c>
      <c r="CR36" s="210" t="str">
        <f t="shared" si="37"/>
        <v>-</v>
      </c>
      <c r="CS36" s="208">
        <f t="shared" si="9"/>
        <v>0</v>
      </c>
      <c r="CT36" s="210" t="str">
        <f t="shared" si="38"/>
        <v>-</v>
      </c>
      <c r="CU36" s="1046"/>
      <c r="CV36" s="452"/>
      <c r="CW36" s="211">
        <f t="shared" si="39"/>
        <v>0</v>
      </c>
      <c r="CX36" s="207" t="str">
        <f t="shared" si="40"/>
        <v>-</v>
      </c>
      <c r="CY36" s="211">
        <f t="shared" si="10"/>
        <v>0</v>
      </c>
      <c r="CZ36" s="207" t="str">
        <f t="shared" si="41"/>
        <v>-</v>
      </c>
      <c r="DA36" s="211">
        <f t="shared" si="11"/>
        <v>0</v>
      </c>
      <c r="DB36" s="210" t="str">
        <f t="shared" si="42"/>
        <v>-</v>
      </c>
    </row>
    <row r="37" spans="1:118" s="83" customFormat="1" ht="15" hidden="1" customHeight="1">
      <c r="A37" s="78">
        <v>29</v>
      </c>
      <c r="B37" s="86" t="s">
        <v>113</v>
      </c>
      <c r="C37" s="87" t="s">
        <v>113</v>
      </c>
      <c r="D37" s="88" t="s">
        <v>113</v>
      </c>
      <c r="E37" s="88" t="s">
        <v>113</v>
      </c>
      <c r="F37" s="88" t="s">
        <v>113</v>
      </c>
      <c r="G37" s="88" t="s">
        <v>113</v>
      </c>
      <c r="H37" s="88" t="s">
        <v>113</v>
      </c>
      <c r="I37" s="89" t="s">
        <v>113</v>
      </c>
      <c r="J37" s="90">
        <f t="shared" si="0"/>
        <v>0</v>
      </c>
      <c r="K37" s="87" t="s">
        <v>113</v>
      </c>
      <c r="L37" s="88" t="s">
        <v>113</v>
      </c>
      <c r="M37" s="88" t="s">
        <v>113</v>
      </c>
      <c r="N37" s="88" t="s">
        <v>113</v>
      </c>
      <c r="O37" s="88" t="s">
        <v>113</v>
      </c>
      <c r="P37" s="88" t="s">
        <v>113</v>
      </c>
      <c r="Q37" s="89" t="s">
        <v>113</v>
      </c>
      <c r="R37" s="90">
        <f t="shared" si="1"/>
        <v>0</v>
      </c>
      <c r="S37" s="87" t="s">
        <v>113</v>
      </c>
      <c r="T37" s="88" t="s">
        <v>113</v>
      </c>
      <c r="U37" s="88" t="s">
        <v>113</v>
      </c>
      <c r="V37" s="88" t="s">
        <v>113</v>
      </c>
      <c r="W37" s="88" t="s">
        <v>113</v>
      </c>
      <c r="X37" s="88" t="s">
        <v>113</v>
      </c>
      <c r="Y37" s="89" t="s">
        <v>113</v>
      </c>
      <c r="Z37" s="90">
        <f t="shared" si="2"/>
        <v>0</v>
      </c>
      <c r="AA37" s="87" t="s">
        <v>113</v>
      </c>
      <c r="AB37" s="88" t="s">
        <v>113</v>
      </c>
      <c r="AC37" s="88" t="s">
        <v>113</v>
      </c>
      <c r="AD37" s="88" t="s">
        <v>113</v>
      </c>
      <c r="AE37" s="88" t="s">
        <v>113</v>
      </c>
      <c r="AF37" s="88" t="s">
        <v>113</v>
      </c>
      <c r="AG37" s="89" t="s">
        <v>113</v>
      </c>
      <c r="AH37" s="90">
        <f t="shared" si="3"/>
        <v>0</v>
      </c>
      <c r="AI37" s="87" t="s">
        <v>113</v>
      </c>
      <c r="AJ37" s="88" t="s">
        <v>113</v>
      </c>
      <c r="AK37" s="88" t="s">
        <v>113</v>
      </c>
      <c r="AL37" s="88" t="s">
        <v>113</v>
      </c>
      <c r="AM37" s="88" t="s">
        <v>113</v>
      </c>
      <c r="AN37" s="88" t="s">
        <v>113</v>
      </c>
      <c r="AO37" s="89" t="s">
        <v>113</v>
      </c>
      <c r="AP37" s="481">
        <f t="shared" si="4"/>
        <v>0</v>
      </c>
      <c r="AQ37" s="87" t="s">
        <v>113</v>
      </c>
      <c r="AR37" s="88" t="s">
        <v>113</v>
      </c>
      <c r="AS37" s="88" t="s">
        <v>113</v>
      </c>
      <c r="AT37" s="88" t="s">
        <v>113</v>
      </c>
      <c r="AU37" s="88" t="s">
        <v>113</v>
      </c>
      <c r="AV37" s="88" t="s">
        <v>113</v>
      </c>
      <c r="AW37" s="89" t="s">
        <v>113</v>
      </c>
      <c r="AX37" s="90">
        <f t="shared" si="29"/>
        <v>0</v>
      </c>
      <c r="AY37" s="87" t="s">
        <v>113</v>
      </c>
      <c r="AZ37" s="88" t="s">
        <v>113</v>
      </c>
      <c r="BA37" s="88" t="s">
        <v>113</v>
      </c>
      <c r="BB37" s="88" t="s">
        <v>113</v>
      </c>
      <c r="BC37" s="88" t="s">
        <v>113</v>
      </c>
      <c r="BD37" s="88" t="s">
        <v>113</v>
      </c>
      <c r="BE37" s="89" t="s">
        <v>113</v>
      </c>
      <c r="BF37" s="90">
        <f t="shared" si="6"/>
        <v>0</v>
      </c>
      <c r="BG37" s="87" t="s">
        <v>113</v>
      </c>
      <c r="BH37" s="88" t="s">
        <v>113</v>
      </c>
      <c r="BI37" s="88" t="s">
        <v>113</v>
      </c>
      <c r="BJ37" s="88" t="s">
        <v>113</v>
      </c>
      <c r="BK37" s="88" t="s">
        <v>113</v>
      </c>
      <c r="BL37" s="88" t="s">
        <v>113</v>
      </c>
      <c r="BM37" s="89" t="s">
        <v>113</v>
      </c>
      <c r="BN37" s="90">
        <f t="shared" si="7"/>
        <v>0</v>
      </c>
      <c r="BO37" s="87" t="s">
        <v>113</v>
      </c>
      <c r="BP37" s="88" t="s">
        <v>113</v>
      </c>
      <c r="BQ37" s="88" t="s">
        <v>113</v>
      </c>
      <c r="BR37" s="88" t="s">
        <v>113</v>
      </c>
      <c r="BS37" s="88" t="s">
        <v>113</v>
      </c>
      <c r="BT37" s="88" t="s">
        <v>113</v>
      </c>
      <c r="BU37" s="89" t="s">
        <v>113</v>
      </c>
      <c r="BV37" s="90">
        <f t="shared" si="8"/>
        <v>0</v>
      </c>
      <c r="BW37" s="65"/>
      <c r="BX37" s="65"/>
      <c r="BY37" s="65"/>
      <c r="BZ37" s="65"/>
      <c r="CA37" s="65"/>
      <c r="CB37" s="65"/>
      <c r="CC37" s="65"/>
      <c r="CD37" s="65"/>
      <c r="CE37" s="65"/>
      <c r="CF37" s="65"/>
      <c r="CG37" s="65"/>
      <c r="CH37" s="65"/>
      <c r="CI37" s="65"/>
      <c r="CJ37" s="155"/>
      <c r="CK37" s="209">
        <f t="shared" si="30"/>
        <v>0</v>
      </c>
      <c r="CL37" s="210" t="str">
        <f t="shared" si="31"/>
        <v>-</v>
      </c>
      <c r="CM37" s="211">
        <f t="shared" si="32"/>
        <v>0</v>
      </c>
      <c r="CN37" s="210" t="str">
        <f t="shared" si="33"/>
        <v>-</v>
      </c>
      <c r="CO37" s="209">
        <f t="shared" si="34"/>
        <v>0</v>
      </c>
      <c r="CP37" s="210" t="str">
        <f t="shared" si="35"/>
        <v>-</v>
      </c>
      <c r="CQ37" s="208">
        <f t="shared" si="36"/>
        <v>0</v>
      </c>
      <c r="CR37" s="210" t="str">
        <f t="shared" si="37"/>
        <v>-</v>
      </c>
      <c r="CS37" s="208">
        <f t="shared" si="9"/>
        <v>0</v>
      </c>
      <c r="CT37" s="210" t="str">
        <f t="shared" si="38"/>
        <v>-</v>
      </c>
      <c r="CU37" s="1046"/>
      <c r="CV37" s="452"/>
      <c r="CW37" s="211">
        <f t="shared" si="39"/>
        <v>0</v>
      </c>
      <c r="CX37" s="207" t="str">
        <f t="shared" si="40"/>
        <v>-</v>
      </c>
      <c r="CY37" s="211">
        <f t="shared" si="10"/>
        <v>0</v>
      </c>
      <c r="CZ37" s="207" t="str">
        <f t="shared" si="41"/>
        <v>-</v>
      </c>
      <c r="DA37" s="211">
        <f t="shared" si="11"/>
        <v>0</v>
      </c>
      <c r="DB37" s="210" t="str">
        <f t="shared" si="42"/>
        <v>-</v>
      </c>
    </row>
    <row r="38" spans="1:118" s="83" customFormat="1" ht="15.75" hidden="1" customHeight="1" thickBot="1">
      <c r="A38" s="85">
        <v>30</v>
      </c>
      <c r="B38" s="96" t="s">
        <v>113</v>
      </c>
      <c r="C38" s="95" t="s">
        <v>113</v>
      </c>
      <c r="D38" s="92" t="s">
        <v>113</v>
      </c>
      <c r="E38" s="92" t="s">
        <v>113</v>
      </c>
      <c r="F38" s="92" t="s">
        <v>113</v>
      </c>
      <c r="G38" s="92" t="s">
        <v>113</v>
      </c>
      <c r="H38" s="92" t="s">
        <v>113</v>
      </c>
      <c r="I38" s="93" t="s">
        <v>113</v>
      </c>
      <c r="J38" s="94">
        <f t="shared" si="0"/>
        <v>0</v>
      </c>
      <c r="K38" s="95" t="s">
        <v>113</v>
      </c>
      <c r="L38" s="92" t="s">
        <v>113</v>
      </c>
      <c r="M38" s="92" t="s">
        <v>113</v>
      </c>
      <c r="N38" s="92" t="s">
        <v>113</v>
      </c>
      <c r="O38" s="92" t="s">
        <v>113</v>
      </c>
      <c r="P38" s="92" t="s">
        <v>113</v>
      </c>
      <c r="Q38" s="93" t="s">
        <v>113</v>
      </c>
      <c r="R38" s="94">
        <f t="shared" si="1"/>
        <v>0</v>
      </c>
      <c r="S38" s="95" t="s">
        <v>113</v>
      </c>
      <c r="T38" s="92" t="s">
        <v>113</v>
      </c>
      <c r="U38" s="92" t="s">
        <v>113</v>
      </c>
      <c r="V38" s="92" t="s">
        <v>113</v>
      </c>
      <c r="W38" s="92" t="s">
        <v>113</v>
      </c>
      <c r="X38" s="92" t="s">
        <v>113</v>
      </c>
      <c r="Y38" s="93" t="s">
        <v>113</v>
      </c>
      <c r="Z38" s="94">
        <f t="shared" si="2"/>
        <v>0</v>
      </c>
      <c r="AA38" s="95" t="s">
        <v>113</v>
      </c>
      <c r="AB38" s="92" t="s">
        <v>113</v>
      </c>
      <c r="AC38" s="92" t="s">
        <v>113</v>
      </c>
      <c r="AD38" s="92" t="s">
        <v>113</v>
      </c>
      <c r="AE38" s="92" t="s">
        <v>113</v>
      </c>
      <c r="AF38" s="92" t="s">
        <v>113</v>
      </c>
      <c r="AG38" s="93" t="s">
        <v>113</v>
      </c>
      <c r="AH38" s="94">
        <f t="shared" si="3"/>
        <v>0</v>
      </c>
      <c r="AI38" s="95" t="s">
        <v>113</v>
      </c>
      <c r="AJ38" s="92" t="s">
        <v>113</v>
      </c>
      <c r="AK38" s="92" t="s">
        <v>113</v>
      </c>
      <c r="AL38" s="92" t="s">
        <v>113</v>
      </c>
      <c r="AM38" s="92" t="s">
        <v>113</v>
      </c>
      <c r="AN38" s="92" t="s">
        <v>113</v>
      </c>
      <c r="AO38" s="93" t="s">
        <v>113</v>
      </c>
      <c r="AP38" s="482">
        <f t="shared" si="4"/>
        <v>0</v>
      </c>
      <c r="AQ38" s="87" t="s">
        <v>113</v>
      </c>
      <c r="AR38" s="88" t="s">
        <v>113</v>
      </c>
      <c r="AS38" s="88" t="s">
        <v>113</v>
      </c>
      <c r="AT38" s="88" t="s">
        <v>113</v>
      </c>
      <c r="AU38" s="88" t="s">
        <v>113</v>
      </c>
      <c r="AV38" s="88" t="s">
        <v>113</v>
      </c>
      <c r="AW38" s="89" t="s">
        <v>113</v>
      </c>
      <c r="AX38" s="94">
        <f t="shared" si="29"/>
        <v>0</v>
      </c>
      <c r="AY38" s="95" t="s">
        <v>113</v>
      </c>
      <c r="AZ38" s="92" t="s">
        <v>113</v>
      </c>
      <c r="BA38" s="92" t="s">
        <v>113</v>
      </c>
      <c r="BB38" s="92" t="s">
        <v>113</v>
      </c>
      <c r="BC38" s="92" t="s">
        <v>113</v>
      </c>
      <c r="BD38" s="92" t="s">
        <v>113</v>
      </c>
      <c r="BE38" s="93" t="s">
        <v>113</v>
      </c>
      <c r="BF38" s="94">
        <f t="shared" si="6"/>
        <v>0</v>
      </c>
      <c r="BG38" s="496" t="s">
        <v>113</v>
      </c>
      <c r="BH38" s="497" t="s">
        <v>113</v>
      </c>
      <c r="BI38" s="497" t="s">
        <v>113</v>
      </c>
      <c r="BJ38" s="497" t="s">
        <v>113</v>
      </c>
      <c r="BK38" s="497" t="s">
        <v>113</v>
      </c>
      <c r="BL38" s="497" t="s">
        <v>113</v>
      </c>
      <c r="BM38" s="499" t="s">
        <v>113</v>
      </c>
      <c r="BN38" s="502">
        <f t="shared" si="7"/>
        <v>0</v>
      </c>
      <c r="BO38" s="496" t="s">
        <v>113</v>
      </c>
      <c r="BP38" s="497" t="s">
        <v>113</v>
      </c>
      <c r="BQ38" s="497" t="s">
        <v>113</v>
      </c>
      <c r="BR38" s="497" t="s">
        <v>113</v>
      </c>
      <c r="BS38" s="497" t="s">
        <v>113</v>
      </c>
      <c r="BT38" s="497" t="s">
        <v>113</v>
      </c>
      <c r="BU38" s="499" t="s">
        <v>113</v>
      </c>
      <c r="BV38" s="502">
        <f t="shared" si="8"/>
        <v>0</v>
      </c>
      <c r="BW38" s="65"/>
      <c r="BX38" s="65"/>
      <c r="BY38" s="65"/>
      <c r="BZ38" s="65"/>
      <c r="CA38" s="65"/>
      <c r="CB38" s="65"/>
      <c r="CC38" s="65"/>
      <c r="CD38" s="65"/>
      <c r="CE38" s="65"/>
      <c r="CF38" s="65"/>
      <c r="CG38" s="65"/>
      <c r="CH38" s="65"/>
      <c r="CI38" s="65"/>
      <c r="CJ38" s="155"/>
      <c r="CK38" s="212">
        <f t="shared" si="30"/>
        <v>0</v>
      </c>
      <c r="CL38" s="213" t="str">
        <f t="shared" si="31"/>
        <v>-</v>
      </c>
      <c r="CM38" s="214">
        <f t="shared" si="32"/>
        <v>0</v>
      </c>
      <c r="CN38" s="213" t="str">
        <f t="shared" si="33"/>
        <v>-</v>
      </c>
      <c r="CO38" s="212">
        <f t="shared" si="34"/>
        <v>0</v>
      </c>
      <c r="CP38" s="213" t="str">
        <f t="shared" si="35"/>
        <v>-</v>
      </c>
      <c r="CQ38" s="208">
        <f t="shared" si="36"/>
        <v>0</v>
      </c>
      <c r="CR38" s="213" t="str">
        <f t="shared" si="37"/>
        <v>-</v>
      </c>
      <c r="CS38" s="208">
        <f t="shared" si="9"/>
        <v>0</v>
      </c>
      <c r="CT38" s="213" t="str">
        <f t="shared" si="38"/>
        <v>-</v>
      </c>
      <c r="CU38" s="1047"/>
      <c r="CV38" s="453"/>
      <c r="CW38" s="214">
        <f t="shared" si="39"/>
        <v>0</v>
      </c>
      <c r="CX38" s="213" t="str">
        <f t="shared" si="40"/>
        <v>-</v>
      </c>
      <c r="CY38" s="214">
        <f t="shared" si="10"/>
        <v>0</v>
      </c>
      <c r="CZ38" s="213" t="str">
        <f t="shared" si="41"/>
        <v>-</v>
      </c>
      <c r="DA38" s="214">
        <f t="shared" si="11"/>
        <v>0</v>
      </c>
      <c r="DB38" s="213" t="str">
        <f t="shared" si="42"/>
        <v>-</v>
      </c>
    </row>
    <row r="39" spans="1:118" s="68" customFormat="1" ht="15" thickBot="1">
      <c r="A39" s="97"/>
      <c r="B39" s="227" t="s">
        <v>16</v>
      </c>
      <c r="C39" s="105">
        <v>7</v>
      </c>
      <c r="D39" s="98">
        <v>8</v>
      </c>
      <c r="E39" s="98">
        <v>10</v>
      </c>
      <c r="F39" s="98">
        <v>13</v>
      </c>
      <c r="G39" s="98">
        <v>17</v>
      </c>
      <c r="H39" s="98">
        <v>19</v>
      </c>
      <c r="I39" s="228">
        <v>11</v>
      </c>
      <c r="J39" s="99">
        <f t="shared" si="0"/>
        <v>85</v>
      </c>
      <c r="K39" s="230"/>
      <c r="L39" s="231"/>
      <c r="M39" s="231"/>
      <c r="N39" s="231"/>
      <c r="O39" s="231"/>
      <c r="P39" s="231"/>
      <c r="Q39" s="232"/>
      <c r="R39" s="233"/>
      <c r="S39" s="230"/>
      <c r="T39" s="231"/>
      <c r="U39" s="231"/>
      <c r="V39" s="231"/>
      <c r="W39" s="231"/>
      <c r="X39" s="231"/>
      <c r="Y39" s="232"/>
      <c r="Z39" s="233"/>
      <c r="AA39" s="230">
        <f>AQ40</f>
        <v>3</v>
      </c>
      <c r="AB39" s="231">
        <f t="shared" ref="AB39" si="43">AR40</f>
        <v>0</v>
      </c>
      <c r="AC39" s="231">
        <f t="shared" ref="AC39" si="44">AS40</f>
        <v>0</v>
      </c>
      <c r="AD39" s="231">
        <f t="shared" ref="AD39" si="45">AT40</f>
        <v>0</v>
      </c>
      <c r="AE39" s="231">
        <f t="shared" ref="AE39" si="46">AU40</f>
        <v>1</v>
      </c>
      <c r="AF39" s="231">
        <f t="shared" ref="AF39" si="47">AV40</f>
        <v>0</v>
      </c>
      <c r="AG39" s="232">
        <f t="shared" ref="AG39" si="48">AW40</f>
        <v>0</v>
      </c>
      <c r="AH39" s="233">
        <f>SUM(AA39:AG39)</f>
        <v>4</v>
      </c>
      <c r="AI39" s="230"/>
      <c r="AJ39" s="231"/>
      <c r="AK39" s="231"/>
      <c r="AL39" s="231"/>
      <c r="AM39" s="231"/>
      <c r="AN39" s="231"/>
      <c r="AO39" s="232"/>
      <c r="AP39" s="483"/>
      <c r="AQ39" s="230">
        <v>3</v>
      </c>
      <c r="AR39" s="231"/>
      <c r="AS39" s="231"/>
      <c r="AT39" s="231"/>
      <c r="AU39" s="231">
        <v>1</v>
      </c>
      <c r="AV39" s="231"/>
      <c r="AW39" s="232"/>
      <c r="AX39" s="233">
        <f>SUM(AQ39:AW39)</f>
        <v>4</v>
      </c>
      <c r="AY39" s="230"/>
      <c r="AZ39" s="231"/>
      <c r="BA39" s="231"/>
      <c r="BB39" s="231"/>
      <c r="BC39" s="231"/>
      <c r="BD39" s="231"/>
      <c r="BE39" s="232"/>
      <c r="BF39" s="233"/>
      <c r="BG39" s="494"/>
      <c r="BH39" s="495"/>
      <c r="BI39" s="495"/>
      <c r="BJ39" s="495"/>
      <c r="BK39" s="495"/>
      <c r="BL39" s="495"/>
      <c r="BM39" s="500"/>
      <c r="BN39" s="503"/>
      <c r="BO39" s="494"/>
      <c r="BP39" s="495"/>
      <c r="BQ39" s="495"/>
      <c r="BR39" s="495"/>
      <c r="BS39" s="495"/>
      <c r="BT39" s="495"/>
      <c r="BU39" s="500"/>
      <c r="BV39" s="503"/>
      <c r="BW39" s="65"/>
      <c r="BX39" s="65"/>
      <c r="BY39" s="65"/>
      <c r="BZ39" s="65"/>
      <c r="CA39" s="65"/>
      <c r="CB39" s="65"/>
      <c r="CC39" s="65"/>
      <c r="CD39" s="65"/>
      <c r="CE39" s="65"/>
      <c r="CF39" s="65"/>
      <c r="CG39" s="65"/>
      <c r="CH39" s="65"/>
      <c r="CI39" s="65"/>
      <c r="CJ39" s="155"/>
      <c r="CK39" s="84"/>
      <c r="CL39" s="84"/>
      <c r="CM39" s="84"/>
      <c r="CN39" s="84"/>
      <c r="CO39" s="84"/>
      <c r="CP39" s="84"/>
      <c r="CQ39" s="84"/>
      <c r="CR39" s="84"/>
      <c r="CS39" s="208"/>
      <c r="CT39" s="84"/>
      <c r="CU39" s="454"/>
      <c r="CV39" s="454"/>
      <c r="CW39" s="83"/>
      <c r="CX39" s="83"/>
      <c r="CY39" s="83"/>
      <c r="CZ39" s="83"/>
      <c r="DA39" s="83"/>
      <c r="DB39" s="83"/>
      <c r="DC39" s="83"/>
      <c r="DD39" s="83"/>
      <c r="DE39" s="83"/>
      <c r="DF39" s="83"/>
      <c r="DG39" s="83"/>
      <c r="DH39" s="83"/>
      <c r="DI39" s="83"/>
      <c r="DJ39" s="83"/>
      <c r="DK39" s="83"/>
      <c r="DL39" s="83"/>
      <c r="DM39" s="83"/>
      <c r="DN39" s="83"/>
    </row>
    <row r="40" spans="1:118" s="68" customFormat="1" ht="15" thickBot="1">
      <c r="A40" s="100"/>
      <c r="B40" s="218" t="s">
        <v>17</v>
      </c>
      <c r="C40" s="224">
        <f t="shared" ref="C40:J40" si="49">SUM(C9:C39)</f>
        <v>114</v>
      </c>
      <c r="D40" s="225">
        <f t="shared" si="49"/>
        <v>66</v>
      </c>
      <c r="E40" s="225">
        <f t="shared" si="49"/>
        <v>162</v>
      </c>
      <c r="F40" s="225">
        <f t="shared" si="49"/>
        <v>81</v>
      </c>
      <c r="G40" s="225">
        <f t="shared" si="49"/>
        <v>53</v>
      </c>
      <c r="H40" s="225">
        <f t="shared" si="49"/>
        <v>126</v>
      </c>
      <c r="I40" s="226">
        <f t="shared" si="49"/>
        <v>84</v>
      </c>
      <c r="J40" s="107">
        <f t="shared" si="49"/>
        <v>686</v>
      </c>
      <c r="K40" s="224">
        <f t="shared" ref="K40:BF40" si="50">SUM(K9:K39)</f>
        <v>12</v>
      </c>
      <c r="L40" s="225">
        <f t="shared" si="50"/>
        <v>9</v>
      </c>
      <c r="M40" s="225">
        <f t="shared" si="50"/>
        <v>19</v>
      </c>
      <c r="N40" s="225">
        <f t="shared" si="50"/>
        <v>10</v>
      </c>
      <c r="O40" s="225">
        <f t="shared" si="50"/>
        <v>5</v>
      </c>
      <c r="P40" s="225">
        <f t="shared" si="50"/>
        <v>12</v>
      </c>
      <c r="Q40" s="226">
        <f t="shared" si="50"/>
        <v>10</v>
      </c>
      <c r="R40" s="107">
        <f t="shared" si="50"/>
        <v>77</v>
      </c>
      <c r="S40" s="224">
        <f t="shared" si="50"/>
        <v>4</v>
      </c>
      <c r="T40" s="225">
        <f t="shared" si="50"/>
        <v>2</v>
      </c>
      <c r="U40" s="225">
        <f t="shared" si="50"/>
        <v>4</v>
      </c>
      <c r="V40" s="225">
        <f t="shared" si="50"/>
        <v>0</v>
      </c>
      <c r="W40" s="225">
        <f t="shared" si="50"/>
        <v>0</v>
      </c>
      <c r="X40" s="225">
        <f t="shared" si="50"/>
        <v>0</v>
      </c>
      <c r="Y40" s="226">
        <f t="shared" si="50"/>
        <v>0</v>
      </c>
      <c r="Z40" s="107">
        <f t="shared" si="50"/>
        <v>10</v>
      </c>
      <c r="AA40" s="224">
        <f t="shared" si="50"/>
        <v>8</v>
      </c>
      <c r="AB40" s="225">
        <f t="shared" si="50"/>
        <v>9</v>
      </c>
      <c r="AC40" s="225">
        <f t="shared" si="50"/>
        <v>10</v>
      </c>
      <c r="AD40" s="225">
        <f t="shared" si="50"/>
        <v>8</v>
      </c>
      <c r="AE40" s="225">
        <f t="shared" si="50"/>
        <v>10</v>
      </c>
      <c r="AF40" s="225">
        <v>10</v>
      </c>
      <c r="AG40" s="226">
        <f t="shared" si="50"/>
        <v>10</v>
      </c>
      <c r="AH40" s="107">
        <f t="shared" si="50"/>
        <v>65</v>
      </c>
      <c r="AI40" s="224">
        <f t="shared" ref="AI40:AP40" si="51">SUM(AI9:AI39)</f>
        <v>4</v>
      </c>
      <c r="AJ40" s="225">
        <f t="shared" si="51"/>
        <v>2</v>
      </c>
      <c r="AK40" s="225">
        <f t="shared" si="51"/>
        <v>6</v>
      </c>
      <c r="AL40" s="225">
        <f t="shared" si="51"/>
        <v>1</v>
      </c>
      <c r="AM40" s="225">
        <f t="shared" si="51"/>
        <v>3</v>
      </c>
      <c r="AN40" s="225">
        <f t="shared" si="51"/>
        <v>4</v>
      </c>
      <c r="AO40" s="226">
        <v>3</v>
      </c>
      <c r="AP40" s="484">
        <f t="shared" si="51"/>
        <v>23</v>
      </c>
      <c r="AQ40" s="224">
        <f>+AQ39</f>
        <v>3</v>
      </c>
      <c r="AR40" s="225">
        <f t="shared" ref="AR40:AX40" si="52">+AR39</f>
        <v>0</v>
      </c>
      <c r="AS40" s="225">
        <f t="shared" si="52"/>
        <v>0</v>
      </c>
      <c r="AT40" s="225">
        <f t="shared" si="52"/>
        <v>0</v>
      </c>
      <c r="AU40" s="225">
        <f t="shared" si="52"/>
        <v>1</v>
      </c>
      <c r="AV40" s="225">
        <f t="shared" si="52"/>
        <v>0</v>
      </c>
      <c r="AW40" s="226">
        <f t="shared" si="52"/>
        <v>0</v>
      </c>
      <c r="AX40" s="107">
        <f t="shared" si="52"/>
        <v>4</v>
      </c>
      <c r="AY40" s="224">
        <f t="shared" si="50"/>
        <v>0</v>
      </c>
      <c r="AZ40" s="225">
        <f t="shared" si="50"/>
        <v>0</v>
      </c>
      <c r="BA40" s="225">
        <f t="shared" si="50"/>
        <v>0</v>
      </c>
      <c r="BB40" s="225">
        <f t="shared" si="50"/>
        <v>0</v>
      </c>
      <c r="BC40" s="225">
        <f t="shared" si="50"/>
        <v>0</v>
      </c>
      <c r="BD40" s="225">
        <f t="shared" si="50"/>
        <v>0</v>
      </c>
      <c r="BE40" s="226">
        <f t="shared" si="50"/>
        <v>0</v>
      </c>
      <c r="BF40" s="107">
        <f t="shared" si="50"/>
        <v>0</v>
      </c>
      <c r="BG40" s="492">
        <f t="shared" ref="BG40:BV40" si="53">SUM(BG9:BG38)</f>
        <v>20</v>
      </c>
      <c r="BH40" s="493">
        <f t="shared" si="53"/>
        <v>20</v>
      </c>
      <c r="BI40" s="493">
        <f t="shared" si="53"/>
        <v>13.4</v>
      </c>
      <c r="BJ40" s="493">
        <f t="shared" si="53"/>
        <v>20</v>
      </c>
      <c r="BK40" s="493">
        <f t="shared" si="53"/>
        <v>16.100000000000001</v>
      </c>
      <c r="BL40" s="493">
        <f t="shared" si="53"/>
        <v>19.100000000000001</v>
      </c>
      <c r="BM40" s="501">
        <f t="shared" si="53"/>
        <v>17.100000000000001</v>
      </c>
      <c r="BN40" s="504">
        <f t="shared" si="53"/>
        <v>125.7</v>
      </c>
      <c r="BO40" s="492">
        <f t="shared" si="53"/>
        <v>110</v>
      </c>
      <c r="BP40" s="493">
        <f t="shared" si="53"/>
        <v>61</v>
      </c>
      <c r="BQ40" s="493">
        <f t="shared" si="53"/>
        <v>70</v>
      </c>
      <c r="BR40" s="493">
        <f t="shared" si="53"/>
        <v>109</v>
      </c>
      <c r="BS40" s="493">
        <f t="shared" si="53"/>
        <v>46</v>
      </c>
      <c r="BT40" s="493">
        <f t="shared" si="53"/>
        <v>122</v>
      </c>
      <c r="BU40" s="501">
        <f t="shared" si="53"/>
        <v>77</v>
      </c>
      <c r="BV40" s="504">
        <f t="shared" si="53"/>
        <v>595</v>
      </c>
      <c r="BW40" s="65"/>
      <c r="BX40" s="65"/>
      <c r="BY40" s="65"/>
      <c r="BZ40" s="65"/>
      <c r="CA40" s="65"/>
      <c r="CB40" s="65"/>
      <c r="CC40" s="65"/>
      <c r="CD40" s="65"/>
      <c r="CE40" s="65"/>
      <c r="CF40" s="65"/>
      <c r="CG40" s="65"/>
      <c r="CH40" s="65"/>
      <c r="CI40" s="65"/>
      <c r="CJ40" s="155"/>
      <c r="CK40" s="84"/>
      <c r="CL40" s="84"/>
      <c r="CM40" s="84"/>
      <c r="CN40" s="84"/>
      <c r="CO40" s="84"/>
      <c r="CP40" s="84"/>
      <c r="CQ40" s="84"/>
      <c r="CR40" s="84"/>
      <c r="CS40" s="84"/>
      <c r="CT40" s="84"/>
      <c r="CU40" s="454"/>
      <c r="CV40" s="454"/>
      <c r="CW40" s="83"/>
      <c r="CX40" s="83"/>
      <c r="CY40" s="83"/>
      <c r="CZ40" s="83"/>
      <c r="DA40" s="83"/>
      <c r="DB40" s="83"/>
      <c r="DC40" s="83"/>
      <c r="DD40" s="83"/>
      <c r="DE40" s="83"/>
      <c r="DF40" s="83"/>
      <c r="DG40" s="83"/>
      <c r="DH40" s="83"/>
      <c r="DI40" s="83"/>
      <c r="DJ40" s="83"/>
      <c r="DK40" s="83"/>
      <c r="DL40" s="83"/>
      <c r="DM40" s="83"/>
      <c r="DN40" s="83"/>
    </row>
    <row r="41" spans="1:118" ht="15" thickBot="1">
      <c r="A41" s="101"/>
      <c r="B41" s="102" t="s">
        <v>18</v>
      </c>
      <c r="C41" s="106" t="str">
        <f>IF($C$40&gt;$C$196,"W","L")</f>
        <v>W</v>
      </c>
      <c r="D41" s="103" t="str">
        <f>IF($D$40&gt;$E$235,"W","L")</f>
        <v>W</v>
      </c>
      <c r="E41" s="103" t="str">
        <f>IF($E$40&gt;$E$79,"W","L")</f>
        <v>W</v>
      </c>
      <c r="F41" s="103" t="str">
        <f>IF($F$40&gt;$G$118,"W","L")</f>
        <v>L</v>
      </c>
      <c r="G41" s="104" t="str">
        <f>IF($G$40&gt;$G$157,"W","L")</f>
        <v>W</v>
      </c>
      <c r="H41" s="229"/>
      <c r="I41" s="229"/>
      <c r="J41" s="9"/>
      <c r="K41" s="9"/>
      <c r="L41" s="9"/>
      <c r="M41" s="9"/>
      <c r="N41" s="9"/>
      <c r="O41" s="9"/>
      <c r="P41" s="9"/>
      <c r="Q41" s="9"/>
      <c r="R41" s="9"/>
      <c r="S41" s="9"/>
      <c r="T41" s="9"/>
      <c r="U41" s="9"/>
      <c r="V41" s="9"/>
      <c r="W41" s="9"/>
      <c r="X41" s="9"/>
      <c r="Y41" s="9"/>
      <c r="Z41" s="9"/>
      <c r="AA41" s="9"/>
      <c r="AB41" s="9"/>
      <c r="AC41" s="9"/>
      <c r="AD41" s="9"/>
      <c r="AE41" s="9"/>
      <c r="AF41" s="9"/>
      <c r="AG41" s="9"/>
      <c r="AH41" s="9"/>
      <c r="AQ41" s="9"/>
      <c r="AR41" s="9"/>
      <c r="AS41" s="9"/>
      <c r="AT41" s="9"/>
      <c r="AU41" s="9"/>
      <c r="AV41" s="9"/>
      <c r="AW41" s="9"/>
      <c r="AX41" s="9"/>
    </row>
    <row r="42" spans="1:118" ht="15.75" thickBot="1">
      <c r="A42" s="1023" t="s">
        <v>219</v>
      </c>
      <c r="B42" s="1023"/>
      <c r="C42" s="65"/>
      <c r="D42" s="65"/>
      <c r="E42" s="65"/>
      <c r="F42" s="65"/>
      <c r="G42" s="65"/>
      <c r="H42" s="65"/>
      <c r="I42" s="65"/>
    </row>
    <row r="43" spans="1:118" ht="15" thickBot="1">
      <c r="J43" s="9"/>
    </row>
    <row r="44" spans="1:118" s="240" customFormat="1" ht="26.25" thickBot="1">
      <c r="A44" s="170"/>
      <c r="B44" s="161" t="s">
        <v>48</v>
      </c>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Q44" s="171"/>
      <c r="AR44" s="171"/>
      <c r="AS44" s="171"/>
      <c r="AT44" s="171"/>
      <c r="AU44" s="171"/>
      <c r="AV44" s="171"/>
      <c r="AW44" s="171"/>
      <c r="AX44" s="171"/>
      <c r="AY44" s="171"/>
      <c r="AZ44" s="171"/>
      <c r="BA44" s="171"/>
      <c r="BB44" s="171"/>
      <c r="BC44" s="171"/>
      <c r="BD44" s="171"/>
      <c r="BE44" s="171"/>
      <c r="BF44" s="171"/>
      <c r="CJ44" s="241"/>
      <c r="CK44" s="242"/>
      <c r="CL44" s="242"/>
      <c r="CM44" s="242"/>
      <c r="CN44" s="242"/>
      <c r="CO44" s="242"/>
      <c r="CP44" s="242"/>
      <c r="CQ44" s="242"/>
      <c r="CR44" s="242"/>
      <c r="CS44" s="242"/>
      <c r="CT44" s="242"/>
      <c r="CU44" s="447"/>
      <c r="CV44" s="447"/>
      <c r="CW44" s="242"/>
      <c r="CX44" s="242"/>
      <c r="CY44" s="242"/>
      <c r="CZ44" s="242"/>
      <c r="DA44" s="242"/>
      <c r="DB44" s="242"/>
      <c r="DC44" s="242"/>
      <c r="DD44" s="242"/>
      <c r="DE44" s="242"/>
      <c r="DF44" s="242"/>
      <c r="DG44" s="242"/>
      <c r="DH44" s="242"/>
      <c r="DI44" s="242"/>
      <c r="DJ44" s="242"/>
      <c r="DK44" s="242"/>
      <c r="DL44" s="242"/>
      <c r="DM44" s="242"/>
      <c r="DN44" s="242"/>
    </row>
    <row r="45" spans="1:118" s="19" customFormat="1" ht="23.25" thickBot="1">
      <c r="A45" s="192"/>
      <c r="B45" s="1048" t="s">
        <v>1</v>
      </c>
      <c r="C45" s="1041" t="s">
        <v>2</v>
      </c>
      <c r="D45" s="1042"/>
      <c r="E45" s="1042"/>
      <c r="F45" s="1042"/>
      <c r="G45" s="220"/>
      <c r="H45" s="220"/>
      <c r="I45" s="220"/>
      <c r="J45" s="194"/>
      <c r="K45" s="1035" t="s">
        <v>3</v>
      </c>
      <c r="L45" s="1035"/>
      <c r="M45" s="1035"/>
      <c r="N45" s="1035"/>
      <c r="O45" s="193"/>
      <c r="P45" s="193"/>
      <c r="Q45" s="193"/>
      <c r="R45" s="194"/>
      <c r="S45" s="1034" t="s">
        <v>4</v>
      </c>
      <c r="T45" s="1035"/>
      <c r="U45" s="1035"/>
      <c r="V45" s="1035"/>
      <c r="W45" s="193"/>
      <c r="X45" s="193"/>
      <c r="Y45" s="193"/>
      <c r="Z45" s="194"/>
      <c r="AA45" s="1034" t="s">
        <v>5</v>
      </c>
      <c r="AB45" s="1035"/>
      <c r="AC45" s="1035"/>
      <c r="AD45" s="1035"/>
      <c r="AE45" s="193"/>
      <c r="AF45" s="193"/>
      <c r="AG45" s="193"/>
      <c r="AH45" s="194"/>
      <c r="AI45" s="1034" t="s">
        <v>6</v>
      </c>
      <c r="AJ45" s="1035"/>
      <c r="AK45" s="1035"/>
      <c r="AL45" s="1035"/>
      <c r="AM45" s="193"/>
      <c r="AN45" s="193"/>
      <c r="AO45" s="193"/>
      <c r="AP45" s="194"/>
      <c r="AQ45" s="1034" t="s">
        <v>7</v>
      </c>
      <c r="AR45" s="1035"/>
      <c r="AS45" s="1035"/>
      <c r="AT45" s="1035"/>
      <c r="AU45" s="193"/>
      <c r="AV45" s="193"/>
      <c r="AW45" s="193"/>
      <c r="AX45" s="194"/>
      <c r="AY45" s="1034" t="s">
        <v>129</v>
      </c>
      <c r="AZ45" s="1035"/>
      <c r="BA45" s="1035"/>
      <c r="BB45" s="1035"/>
      <c r="BC45" s="193"/>
      <c r="BD45" s="193"/>
      <c r="BE45" s="193"/>
      <c r="BF45" s="194"/>
      <c r="BG45" s="1034" t="s">
        <v>70</v>
      </c>
      <c r="BH45" s="1035"/>
      <c r="BI45" s="1035"/>
      <c r="BJ45" s="1035"/>
      <c r="BK45" s="193"/>
      <c r="BL45" s="193"/>
      <c r="BM45" s="193"/>
      <c r="BN45" s="194"/>
      <c r="BO45" s="1034" t="s">
        <v>217</v>
      </c>
      <c r="BP45" s="1035"/>
      <c r="BQ45" s="1035"/>
      <c r="BR45" s="1035"/>
      <c r="BS45" s="193"/>
      <c r="BT45" s="193"/>
      <c r="BU45" s="193"/>
      <c r="BV45" s="194"/>
      <c r="BW45" s="65"/>
      <c r="BX45" s="65"/>
      <c r="BY45" s="65"/>
      <c r="BZ45" s="65"/>
      <c r="CA45" s="65"/>
      <c r="CB45" s="65"/>
      <c r="CC45" s="65"/>
      <c r="CD45" s="65"/>
      <c r="CE45" s="65"/>
      <c r="CF45" s="65"/>
      <c r="CG45" s="65"/>
      <c r="CH45" s="65"/>
      <c r="CI45" s="65"/>
      <c r="CJ45" s="155"/>
      <c r="CK45" s="84"/>
      <c r="CL45" s="84"/>
      <c r="CM45" s="84"/>
      <c r="CN45" s="84"/>
      <c r="CO45" s="84"/>
      <c r="CP45" s="84"/>
      <c r="CQ45" s="84"/>
      <c r="CR45" s="84"/>
      <c r="CS45" s="84"/>
      <c r="CT45" s="84"/>
      <c r="CU45" s="448"/>
      <c r="CV45" s="448"/>
      <c r="CW45" s="198"/>
      <c r="CX45" s="198"/>
      <c r="CY45" s="198"/>
      <c r="CZ45" s="198"/>
      <c r="DA45" s="198"/>
      <c r="DB45" s="198"/>
      <c r="DC45" s="198"/>
      <c r="DD45" s="198"/>
      <c r="DE45" s="198"/>
      <c r="DF45" s="198"/>
      <c r="DG45" s="198"/>
      <c r="DH45" s="198"/>
      <c r="DI45" s="198"/>
      <c r="DJ45" s="198"/>
      <c r="DK45" s="198"/>
      <c r="DL45" s="198"/>
      <c r="DM45" s="198"/>
      <c r="DN45" s="198"/>
    </row>
    <row r="46" spans="1:118" ht="15.75" customHeight="1" thickBot="1">
      <c r="A46" s="172"/>
      <c r="B46" s="1049"/>
      <c r="C46" s="70">
        <v>7</v>
      </c>
      <c r="D46" s="71">
        <v>11</v>
      </c>
      <c r="E46" s="71">
        <v>13</v>
      </c>
      <c r="F46" s="71">
        <v>15</v>
      </c>
      <c r="G46" s="71">
        <v>16</v>
      </c>
      <c r="H46" s="924" t="s">
        <v>450</v>
      </c>
      <c r="I46" s="72"/>
      <c r="J46" s="1036" t="s">
        <v>8</v>
      </c>
      <c r="K46" s="70">
        <v>7</v>
      </c>
      <c r="L46" s="71">
        <v>11</v>
      </c>
      <c r="M46" s="71">
        <v>13</v>
      </c>
      <c r="N46" s="71">
        <v>15</v>
      </c>
      <c r="O46" s="71">
        <v>16</v>
      </c>
      <c r="P46" s="924" t="s">
        <v>450</v>
      </c>
      <c r="Q46" s="72"/>
      <c r="R46" s="1036" t="s">
        <v>8</v>
      </c>
      <c r="S46" s="70">
        <v>7</v>
      </c>
      <c r="T46" s="71">
        <v>11</v>
      </c>
      <c r="U46" s="71">
        <v>13</v>
      </c>
      <c r="V46" s="71">
        <v>15</v>
      </c>
      <c r="W46" s="71">
        <v>16</v>
      </c>
      <c r="X46" s="924" t="s">
        <v>450</v>
      </c>
      <c r="Y46" s="72"/>
      <c r="Z46" s="1036" t="s">
        <v>8</v>
      </c>
      <c r="AA46" s="70">
        <v>7</v>
      </c>
      <c r="AB46" s="71">
        <v>11</v>
      </c>
      <c r="AC46" s="71">
        <v>13</v>
      </c>
      <c r="AD46" s="71">
        <v>15</v>
      </c>
      <c r="AE46" s="71">
        <v>16</v>
      </c>
      <c r="AF46" s="924" t="s">
        <v>450</v>
      </c>
      <c r="AG46" s="72"/>
      <c r="AH46" s="1036" t="s">
        <v>8</v>
      </c>
      <c r="AI46" s="70">
        <v>7</v>
      </c>
      <c r="AJ46" s="71">
        <v>11</v>
      </c>
      <c r="AK46" s="71">
        <v>13</v>
      </c>
      <c r="AL46" s="71">
        <v>15</v>
      </c>
      <c r="AM46" s="71">
        <v>16</v>
      </c>
      <c r="AN46" s="924" t="s">
        <v>450</v>
      </c>
      <c r="AO46" s="72"/>
      <c r="AP46" s="1036" t="s">
        <v>8</v>
      </c>
      <c r="AQ46" s="70">
        <v>7</v>
      </c>
      <c r="AR46" s="71">
        <v>11</v>
      </c>
      <c r="AS46" s="71">
        <v>13</v>
      </c>
      <c r="AT46" s="71">
        <v>15</v>
      </c>
      <c r="AU46" s="71">
        <v>16</v>
      </c>
      <c r="AV46" s="924" t="s">
        <v>450</v>
      </c>
      <c r="AW46" s="72"/>
      <c r="AX46" s="1036" t="s">
        <v>8</v>
      </c>
      <c r="AY46" s="70">
        <v>7</v>
      </c>
      <c r="AZ46" s="71">
        <v>11</v>
      </c>
      <c r="BA46" s="71">
        <v>13</v>
      </c>
      <c r="BB46" s="71">
        <v>15</v>
      </c>
      <c r="BC46" s="71">
        <v>16</v>
      </c>
      <c r="BD46" s="924" t="s">
        <v>450</v>
      </c>
      <c r="BE46" s="72"/>
      <c r="BF46" s="1036" t="s">
        <v>8</v>
      </c>
      <c r="BG46" s="70">
        <v>7</v>
      </c>
      <c r="BH46" s="71">
        <v>11</v>
      </c>
      <c r="BI46" s="71">
        <v>13</v>
      </c>
      <c r="BJ46" s="71">
        <v>15</v>
      </c>
      <c r="BK46" s="71">
        <v>16</v>
      </c>
      <c r="BL46" s="924" t="s">
        <v>450</v>
      </c>
      <c r="BM46" s="72"/>
      <c r="BN46" s="1036" t="s">
        <v>8</v>
      </c>
      <c r="BO46" s="70">
        <v>7</v>
      </c>
      <c r="BP46" s="71">
        <v>11</v>
      </c>
      <c r="BQ46" s="71">
        <v>13</v>
      </c>
      <c r="BR46" s="71">
        <v>15</v>
      </c>
      <c r="BS46" s="71">
        <v>16</v>
      </c>
      <c r="BT46" s="924" t="s">
        <v>450</v>
      </c>
      <c r="BU46" s="72"/>
      <c r="BV46" s="1036" t="s">
        <v>8</v>
      </c>
      <c r="CK46" s="199" t="s">
        <v>13</v>
      </c>
      <c r="CL46" s="200"/>
      <c r="CM46" s="199" t="str">
        <f>+CK46</f>
        <v>Rampur</v>
      </c>
      <c r="CN46" s="200"/>
      <c r="CO46" s="199" t="str">
        <f>+CM46</f>
        <v>Rampur</v>
      </c>
      <c r="CP46" s="200"/>
      <c r="CQ46" s="199" t="str">
        <f>+CO46</f>
        <v>Rampur</v>
      </c>
      <c r="CR46" s="200"/>
      <c r="CS46" s="199" t="str">
        <f>+CQ46</f>
        <v>Rampur</v>
      </c>
      <c r="CT46" s="200"/>
      <c r="CU46" s="449" t="str">
        <f>+CS46</f>
        <v>Rampur</v>
      </c>
      <c r="CV46" s="450"/>
      <c r="CW46" s="199" t="str">
        <f>+CY46</f>
        <v>Rampur</v>
      </c>
      <c r="CX46" s="200"/>
      <c r="CY46" s="199" t="str">
        <f>+CU46</f>
        <v>Rampur</v>
      </c>
      <c r="CZ46" s="200"/>
      <c r="DA46" s="199" t="str">
        <f>+CW46</f>
        <v>Rampur</v>
      </c>
      <c r="DB46" s="200"/>
    </row>
    <row r="47" spans="1:118" ht="66.75" customHeight="1" thickBot="1">
      <c r="A47" s="20" t="s">
        <v>9</v>
      </c>
      <c r="B47" s="73" t="s">
        <v>10</v>
      </c>
      <c r="C47" s="236" t="s">
        <v>14</v>
      </c>
      <c r="D47" s="77" t="s">
        <v>15</v>
      </c>
      <c r="E47" s="237" t="s">
        <v>0</v>
      </c>
      <c r="F47" s="74" t="s">
        <v>12</v>
      </c>
      <c r="G47" s="238" t="s">
        <v>11</v>
      </c>
      <c r="H47" s="273" t="s">
        <v>26</v>
      </c>
      <c r="I47" s="239"/>
      <c r="J47" s="1037"/>
      <c r="K47" s="236" t="s">
        <v>14</v>
      </c>
      <c r="L47" s="77" t="s">
        <v>15</v>
      </c>
      <c r="M47" s="237" t="s">
        <v>0</v>
      </c>
      <c r="N47" s="74" t="s">
        <v>12</v>
      </c>
      <c r="O47" s="238" t="s">
        <v>11</v>
      </c>
      <c r="P47" s="273" t="s">
        <v>26</v>
      </c>
      <c r="Q47" s="239"/>
      <c r="R47" s="1037"/>
      <c r="S47" s="236" t="s">
        <v>14</v>
      </c>
      <c r="T47" s="77" t="s">
        <v>15</v>
      </c>
      <c r="U47" s="237" t="s">
        <v>0</v>
      </c>
      <c r="V47" s="74" t="s">
        <v>12</v>
      </c>
      <c r="W47" s="238" t="s">
        <v>11</v>
      </c>
      <c r="X47" s="273" t="s">
        <v>26</v>
      </c>
      <c r="Y47" s="239"/>
      <c r="Z47" s="1037"/>
      <c r="AA47" s="236" t="s">
        <v>14</v>
      </c>
      <c r="AB47" s="77" t="s">
        <v>15</v>
      </c>
      <c r="AC47" s="237" t="s">
        <v>0</v>
      </c>
      <c r="AD47" s="74" t="s">
        <v>12</v>
      </c>
      <c r="AE47" s="238" t="s">
        <v>11</v>
      </c>
      <c r="AF47" s="273" t="s">
        <v>26</v>
      </c>
      <c r="AG47" s="239"/>
      <c r="AH47" s="1037"/>
      <c r="AI47" s="236" t="s">
        <v>14</v>
      </c>
      <c r="AJ47" s="77" t="s">
        <v>15</v>
      </c>
      <c r="AK47" s="237" t="s">
        <v>0</v>
      </c>
      <c r="AL47" s="74" t="s">
        <v>12</v>
      </c>
      <c r="AM47" s="238" t="s">
        <v>11</v>
      </c>
      <c r="AN47" s="273" t="s">
        <v>26</v>
      </c>
      <c r="AO47" s="239"/>
      <c r="AP47" s="1037"/>
      <c r="AQ47" s="236" t="s">
        <v>14</v>
      </c>
      <c r="AR47" s="77" t="s">
        <v>15</v>
      </c>
      <c r="AS47" s="237" t="s">
        <v>0</v>
      </c>
      <c r="AT47" s="74" t="s">
        <v>12</v>
      </c>
      <c r="AU47" s="238" t="s">
        <v>11</v>
      </c>
      <c r="AV47" s="273" t="s">
        <v>26</v>
      </c>
      <c r="AW47" s="239"/>
      <c r="AX47" s="1037"/>
      <c r="AY47" s="236" t="s">
        <v>14</v>
      </c>
      <c r="AZ47" s="77" t="s">
        <v>15</v>
      </c>
      <c r="BA47" s="237" t="s">
        <v>0</v>
      </c>
      <c r="BB47" s="74" t="s">
        <v>12</v>
      </c>
      <c r="BC47" s="238" t="s">
        <v>11</v>
      </c>
      <c r="BD47" s="273" t="s">
        <v>26</v>
      </c>
      <c r="BE47" s="239"/>
      <c r="BF47" s="1037"/>
      <c r="BG47" s="236" t="s">
        <v>14</v>
      </c>
      <c r="BH47" s="77" t="s">
        <v>15</v>
      </c>
      <c r="BI47" s="237" t="s">
        <v>0</v>
      </c>
      <c r="BJ47" s="74" t="s">
        <v>12</v>
      </c>
      <c r="BK47" s="238" t="s">
        <v>11</v>
      </c>
      <c r="BL47" s="273" t="s">
        <v>26</v>
      </c>
      <c r="BM47" s="239"/>
      <c r="BN47" s="1037"/>
      <c r="BO47" s="236" t="s">
        <v>14</v>
      </c>
      <c r="BP47" s="77" t="s">
        <v>15</v>
      </c>
      <c r="BQ47" s="237" t="s">
        <v>0</v>
      </c>
      <c r="BR47" s="74" t="s">
        <v>12</v>
      </c>
      <c r="BS47" s="238" t="s">
        <v>11</v>
      </c>
      <c r="BT47" s="273" t="s">
        <v>26</v>
      </c>
      <c r="BU47" s="239"/>
      <c r="BV47" s="1037"/>
      <c r="CK47" s="202" t="s">
        <v>2</v>
      </c>
      <c r="CL47" s="203"/>
      <c r="CM47" s="202" t="s">
        <v>80</v>
      </c>
      <c r="CN47" s="203"/>
      <c r="CO47" s="202" t="s">
        <v>79</v>
      </c>
      <c r="CP47" s="203"/>
      <c r="CQ47" s="202" t="s">
        <v>5</v>
      </c>
      <c r="CR47" s="203"/>
      <c r="CS47" s="202" t="s">
        <v>6</v>
      </c>
      <c r="CT47" s="203"/>
      <c r="CU47" s="1043" t="s">
        <v>206</v>
      </c>
      <c r="CV47" s="1044"/>
      <c r="CW47" s="202" t="s">
        <v>133</v>
      </c>
      <c r="CX47" s="203"/>
      <c r="CY47" s="202" t="s">
        <v>90</v>
      </c>
      <c r="CZ47" s="203"/>
      <c r="DA47" s="204" t="s">
        <v>136</v>
      </c>
      <c r="DB47" s="205"/>
    </row>
    <row r="48" spans="1:118" s="84" customFormat="1">
      <c r="A48" s="78">
        <v>1</v>
      </c>
      <c r="B48" s="79" t="s">
        <v>273</v>
      </c>
      <c r="C48" s="80">
        <v>2</v>
      </c>
      <c r="D48" s="81">
        <v>2</v>
      </c>
      <c r="E48" s="81">
        <v>8</v>
      </c>
      <c r="F48" s="81" t="s">
        <v>113</v>
      </c>
      <c r="G48" s="81">
        <v>9</v>
      </c>
      <c r="H48" s="81">
        <v>10</v>
      </c>
      <c r="I48" s="222" t="s">
        <v>113</v>
      </c>
      <c r="J48" s="82">
        <f>SUM(C48:I48)</f>
        <v>31</v>
      </c>
      <c r="K48" s="80">
        <v>0</v>
      </c>
      <c r="L48" s="81">
        <v>0</v>
      </c>
      <c r="M48" s="81">
        <v>0</v>
      </c>
      <c r="N48" s="81" t="s">
        <v>113</v>
      </c>
      <c r="O48" s="81">
        <v>1</v>
      </c>
      <c r="P48" s="81">
        <v>2</v>
      </c>
      <c r="Q48" s="222" t="s">
        <v>113</v>
      </c>
      <c r="R48" s="82">
        <f>SUM(K48:Q48)</f>
        <v>3</v>
      </c>
      <c r="S48" s="80">
        <v>0</v>
      </c>
      <c r="T48" s="81">
        <v>0</v>
      </c>
      <c r="U48" s="81">
        <v>0</v>
      </c>
      <c r="V48" s="81" t="s">
        <v>113</v>
      </c>
      <c r="W48" s="81">
        <v>0</v>
      </c>
      <c r="X48" s="81">
        <v>0</v>
      </c>
      <c r="Y48" s="222" t="s">
        <v>113</v>
      </c>
      <c r="Z48" s="82">
        <f>SUM(S48:Y48)</f>
        <v>0</v>
      </c>
      <c r="AA48" s="80">
        <v>2</v>
      </c>
      <c r="AB48" s="81" t="s">
        <v>113</v>
      </c>
      <c r="AC48" s="81">
        <v>0</v>
      </c>
      <c r="AD48" s="81">
        <v>0</v>
      </c>
      <c r="AE48" s="81">
        <v>2</v>
      </c>
      <c r="AF48" s="81">
        <v>0</v>
      </c>
      <c r="AG48" s="222" t="s">
        <v>113</v>
      </c>
      <c r="AH48" s="82">
        <f>SUM(AA48:AG48)</f>
        <v>4</v>
      </c>
      <c r="AI48" s="80" t="s">
        <v>113</v>
      </c>
      <c r="AJ48" s="81" t="s">
        <v>113</v>
      </c>
      <c r="AK48" s="81" t="s">
        <v>113</v>
      </c>
      <c r="AL48" s="81" t="s">
        <v>113</v>
      </c>
      <c r="AM48" s="81" t="s">
        <v>113</v>
      </c>
      <c r="AN48" s="81" t="s">
        <v>113</v>
      </c>
      <c r="AO48" s="222" t="s">
        <v>113</v>
      </c>
      <c r="AP48" s="82">
        <f>SUM(AI48:AO48)</f>
        <v>0</v>
      </c>
      <c r="AQ48" s="80" t="s">
        <v>113</v>
      </c>
      <c r="AR48" s="81" t="s">
        <v>113</v>
      </c>
      <c r="AS48" s="81" t="s">
        <v>168</v>
      </c>
      <c r="AT48" s="81" t="s">
        <v>113</v>
      </c>
      <c r="AU48" s="81" t="s">
        <v>113</v>
      </c>
      <c r="AV48" s="81" t="s">
        <v>113</v>
      </c>
      <c r="AW48" s="222" t="s">
        <v>113</v>
      </c>
      <c r="AX48" s="82" t="s">
        <v>168</v>
      </c>
      <c r="AY48" s="80" t="s">
        <v>113</v>
      </c>
      <c r="AZ48" s="81" t="s">
        <v>113</v>
      </c>
      <c r="BA48" s="81" t="s">
        <v>113</v>
      </c>
      <c r="BB48" s="81" t="s">
        <v>113</v>
      </c>
      <c r="BC48" s="81" t="s">
        <v>113</v>
      </c>
      <c r="BD48" s="81" t="s">
        <v>113</v>
      </c>
      <c r="BE48" s="222" t="s">
        <v>113</v>
      </c>
      <c r="BF48" s="82">
        <f>SUM(AY48:BE48)</f>
        <v>0</v>
      </c>
      <c r="BG48" s="490">
        <v>4</v>
      </c>
      <c r="BH48" s="491" t="s">
        <v>113</v>
      </c>
      <c r="BI48" s="491">
        <v>1</v>
      </c>
      <c r="BJ48" s="491">
        <v>2</v>
      </c>
      <c r="BK48" s="491">
        <v>3</v>
      </c>
      <c r="BL48" s="491">
        <v>2</v>
      </c>
      <c r="BM48" s="498" t="s">
        <v>113</v>
      </c>
      <c r="BN48" s="82">
        <f>SUM(BG48:BM48)</f>
        <v>12</v>
      </c>
      <c r="BO48" s="490">
        <v>24</v>
      </c>
      <c r="BP48" s="491" t="s">
        <v>113</v>
      </c>
      <c r="BQ48" s="491">
        <v>15</v>
      </c>
      <c r="BR48" s="491">
        <v>9</v>
      </c>
      <c r="BS48" s="491">
        <v>10</v>
      </c>
      <c r="BT48" s="491">
        <v>24</v>
      </c>
      <c r="BU48" s="498" t="s">
        <v>113</v>
      </c>
      <c r="BV48" s="82">
        <f>SUM(BO48:BU48)</f>
        <v>82</v>
      </c>
      <c r="CJ48" s="155"/>
      <c r="CK48" s="206">
        <f>+J48</f>
        <v>31</v>
      </c>
      <c r="CL48" s="207" t="str">
        <f>+B48</f>
        <v>GAUTUM VYAS [R]</v>
      </c>
      <c r="CM48" s="208">
        <f>+R48</f>
        <v>3</v>
      </c>
      <c r="CN48" s="215" t="str">
        <f>+B48</f>
        <v>GAUTUM VYAS [R]</v>
      </c>
      <c r="CO48" s="206">
        <f>+Z48</f>
        <v>0</v>
      </c>
      <c r="CP48" s="207" t="str">
        <f>+B48</f>
        <v>GAUTUM VYAS [R]</v>
      </c>
      <c r="CQ48" s="208">
        <f>+AH48</f>
        <v>4</v>
      </c>
      <c r="CR48" s="207" t="str">
        <f>+B48</f>
        <v>GAUTUM VYAS [R]</v>
      </c>
      <c r="CS48" s="208">
        <f>+AP48</f>
        <v>0</v>
      </c>
      <c r="CT48" s="207" t="str">
        <f>+B48</f>
        <v>GAUTUM VYAS [R]</v>
      </c>
      <c r="CU48" s="1045">
        <f>SUM(AQ79:AW79)</f>
        <v>8</v>
      </c>
      <c r="CV48" s="451"/>
      <c r="CW48" s="208">
        <f t="shared" ref="CW48:CW77" si="54">+BF48</f>
        <v>0</v>
      </c>
      <c r="CX48" s="207" t="str">
        <f t="shared" ref="CX48:CX77" si="55">+B48</f>
        <v>GAUTUM VYAS [R]</v>
      </c>
      <c r="CY48" s="206">
        <f>CS48+CU48+CW48</f>
        <v>8</v>
      </c>
      <c r="CZ48" s="207" t="str">
        <f>+B48</f>
        <v>GAUTUM VYAS [R]</v>
      </c>
      <c r="DA48" s="208">
        <f>CQ48+CU48</f>
        <v>12</v>
      </c>
      <c r="DB48" s="207" t="str">
        <f>+B48</f>
        <v>GAUTUM VYAS [R]</v>
      </c>
    </row>
    <row r="49" spans="1:106" s="84" customFormat="1">
      <c r="A49" s="85">
        <v>2</v>
      </c>
      <c r="B49" s="79" t="s">
        <v>264</v>
      </c>
      <c r="C49" s="87">
        <v>11</v>
      </c>
      <c r="D49" s="88">
        <v>46</v>
      </c>
      <c r="E49" s="88">
        <v>11</v>
      </c>
      <c r="F49" s="669">
        <v>52</v>
      </c>
      <c r="G49" s="88">
        <v>2</v>
      </c>
      <c r="H49" s="88">
        <v>0</v>
      </c>
      <c r="I49" s="89" t="s">
        <v>113</v>
      </c>
      <c r="J49" s="90">
        <f t="shared" ref="J49:J78" si="56">SUM(C49:I49)</f>
        <v>122</v>
      </c>
      <c r="K49" s="87">
        <v>1</v>
      </c>
      <c r="L49" s="88">
        <v>7</v>
      </c>
      <c r="M49" s="88">
        <v>1</v>
      </c>
      <c r="N49" s="88">
        <v>5</v>
      </c>
      <c r="O49" s="88">
        <v>0</v>
      </c>
      <c r="P49" s="88">
        <v>0</v>
      </c>
      <c r="Q49" s="89" t="s">
        <v>113</v>
      </c>
      <c r="R49" s="90">
        <f t="shared" ref="R49:R77" si="57">SUM(K49:Q49)</f>
        <v>14</v>
      </c>
      <c r="S49" s="87">
        <v>0</v>
      </c>
      <c r="T49" s="88">
        <v>1</v>
      </c>
      <c r="U49" s="88">
        <v>1</v>
      </c>
      <c r="V49" s="88">
        <v>3</v>
      </c>
      <c r="W49" s="88">
        <v>0</v>
      </c>
      <c r="X49" s="88">
        <v>0</v>
      </c>
      <c r="Y49" s="89" t="s">
        <v>113</v>
      </c>
      <c r="Z49" s="90">
        <f t="shared" ref="Z49:Z77" si="58">SUM(S49:Y49)</f>
        <v>5</v>
      </c>
      <c r="AA49" s="87" t="s">
        <v>113</v>
      </c>
      <c r="AB49" s="88" t="s">
        <v>113</v>
      </c>
      <c r="AC49" s="88" t="s">
        <v>113</v>
      </c>
      <c r="AD49" s="88" t="s">
        <v>113</v>
      </c>
      <c r="AE49" s="88" t="s">
        <v>113</v>
      </c>
      <c r="AF49" s="88" t="s">
        <v>113</v>
      </c>
      <c r="AG49" s="89" t="s">
        <v>113</v>
      </c>
      <c r="AH49" s="90">
        <f t="shared" ref="AH49:AH77" si="59">SUM(AA49:AG49)</f>
        <v>0</v>
      </c>
      <c r="AI49" s="87" t="s">
        <v>113</v>
      </c>
      <c r="AJ49" s="88">
        <v>1</v>
      </c>
      <c r="AK49" s="88">
        <v>2</v>
      </c>
      <c r="AL49" s="88">
        <v>2</v>
      </c>
      <c r="AM49" s="88" t="s">
        <v>113</v>
      </c>
      <c r="AN49" s="88">
        <v>2</v>
      </c>
      <c r="AO49" s="89" t="s">
        <v>113</v>
      </c>
      <c r="AP49" s="90">
        <f t="shared" ref="AP49:AP77" si="60">SUM(AI49:AO49)</f>
        <v>7</v>
      </c>
      <c r="AQ49" s="87" t="s">
        <v>113</v>
      </c>
      <c r="AR49" s="88" t="s">
        <v>113</v>
      </c>
      <c r="AS49" s="88" t="s">
        <v>113</v>
      </c>
      <c r="AT49" s="88" t="s">
        <v>113</v>
      </c>
      <c r="AU49" s="88" t="s">
        <v>113</v>
      </c>
      <c r="AV49" s="88" t="s">
        <v>113</v>
      </c>
      <c r="AW49" s="89" t="s">
        <v>113</v>
      </c>
      <c r="AX49" s="90">
        <f t="shared" ref="AX49" si="61">SUM(AQ49:AW49)</f>
        <v>0</v>
      </c>
      <c r="AY49" s="87">
        <v>2</v>
      </c>
      <c r="AZ49" s="88">
        <v>1</v>
      </c>
      <c r="BA49" s="88" t="s">
        <v>113</v>
      </c>
      <c r="BB49" s="88" t="s">
        <v>113</v>
      </c>
      <c r="BC49" s="88">
        <v>1</v>
      </c>
      <c r="BD49" s="88" t="s">
        <v>113</v>
      </c>
      <c r="BE49" s="89" t="s">
        <v>113</v>
      </c>
      <c r="BF49" s="90">
        <f t="shared" ref="BF49:BF77" si="62">SUM(AY49:BE49)</f>
        <v>4</v>
      </c>
      <c r="BG49" s="87" t="s">
        <v>113</v>
      </c>
      <c r="BH49" s="88" t="s">
        <v>113</v>
      </c>
      <c r="BI49" s="88" t="s">
        <v>113</v>
      </c>
      <c r="BJ49" s="88" t="s">
        <v>113</v>
      </c>
      <c r="BK49" s="88" t="s">
        <v>113</v>
      </c>
      <c r="BL49" s="88" t="s">
        <v>113</v>
      </c>
      <c r="BM49" s="89" t="s">
        <v>113</v>
      </c>
      <c r="BN49" s="90">
        <f t="shared" ref="BN49:BN77" si="63">SUM(BG49:BM49)</f>
        <v>0</v>
      </c>
      <c r="BO49" s="87" t="s">
        <v>113</v>
      </c>
      <c r="BP49" s="88" t="s">
        <v>113</v>
      </c>
      <c r="BQ49" s="88" t="s">
        <v>113</v>
      </c>
      <c r="BR49" s="88" t="s">
        <v>113</v>
      </c>
      <c r="BS49" s="88" t="s">
        <v>113</v>
      </c>
      <c r="BT49" s="88" t="s">
        <v>113</v>
      </c>
      <c r="BU49" s="89" t="s">
        <v>113</v>
      </c>
      <c r="BV49" s="90">
        <f t="shared" ref="BV49:BV77" si="64">SUM(BO49:BU49)</f>
        <v>0</v>
      </c>
      <c r="CJ49" s="155"/>
      <c r="CK49" s="209">
        <f t="shared" ref="CK49:CK77" si="65">+J49</f>
        <v>122</v>
      </c>
      <c r="CL49" s="210" t="str">
        <f t="shared" ref="CL49:CL77" si="66">+B49</f>
        <v>KALPESH RAVAL [R]</v>
      </c>
      <c r="CM49" s="211">
        <f t="shared" ref="CM49:CM77" si="67">+R49</f>
        <v>14</v>
      </c>
      <c r="CN49" s="216" t="str">
        <f t="shared" ref="CN49:CN77" si="68">+B49</f>
        <v>KALPESH RAVAL [R]</v>
      </c>
      <c r="CO49" s="209">
        <f t="shared" ref="CO49:CO77" si="69">+Z49</f>
        <v>5</v>
      </c>
      <c r="CP49" s="210" t="str">
        <f t="shared" ref="CP49:CP77" si="70">+B49</f>
        <v>KALPESH RAVAL [R]</v>
      </c>
      <c r="CQ49" s="208">
        <f t="shared" ref="CQ49:CQ77" si="71">+AH49</f>
        <v>0</v>
      </c>
      <c r="CR49" s="210" t="str">
        <f t="shared" ref="CR49:CR77" si="72">+B49</f>
        <v>KALPESH RAVAL [R]</v>
      </c>
      <c r="CS49" s="208">
        <f t="shared" ref="CS49:CS77" si="73">+AP49</f>
        <v>7</v>
      </c>
      <c r="CT49" s="210" t="str">
        <f t="shared" ref="CT49:CT77" si="74">+B49</f>
        <v>KALPESH RAVAL [R]</v>
      </c>
      <c r="CU49" s="1046"/>
      <c r="CV49" s="452"/>
      <c r="CW49" s="211">
        <f t="shared" si="54"/>
        <v>4</v>
      </c>
      <c r="CX49" s="207" t="str">
        <f t="shared" si="55"/>
        <v>KALPESH RAVAL [R]</v>
      </c>
      <c r="CY49" s="209">
        <f t="shared" ref="CY49:CY77" si="75">CS49+CU49+CW49</f>
        <v>11</v>
      </c>
      <c r="CZ49" s="207" t="str">
        <f t="shared" ref="CZ49:CZ77" si="76">+B49</f>
        <v>KALPESH RAVAL [R]</v>
      </c>
      <c r="DA49" s="211">
        <f t="shared" ref="DA49:DA77" si="77">CQ49+CU49</f>
        <v>0</v>
      </c>
      <c r="DB49" s="210" t="str">
        <f t="shared" ref="DB49:DB77" si="78">+B49</f>
        <v>KALPESH RAVAL [R]</v>
      </c>
    </row>
    <row r="50" spans="1:106" s="84" customFormat="1">
      <c r="A50" s="78">
        <v>3</v>
      </c>
      <c r="B50" s="86" t="s">
        <v>265</v>
      </c>
      <c r="C50" s="87">
        <v>7</v>
      </c>
      <c r="D50" s="88">
        <v>8</v>
      </c>
      <c r="E50" s="88">
        <v>0</v>
      </c>
      <c r="F50" s="88" t="s">
        <v>113</v>
      </c>
      <c r="G50" s="88">
        <v>1</v>
      </c>
      <c r="H50" s="88">
        <v>9</v>
      </c>
      <c r="I50" s="89" t="s">
        <v>113</v>
      </c>
      <c r="J50" s="90">
        <f t="shared" si="56"/>
        <v>25</v>
      </c>
      <c r="K50" s="87">
        <v>1</v>
      </c>
      <c r="L50" s="88">
        <v>1</v>
      </c>
      <c r="M50" s="88">
        <v>0</v>
      </c>
      <c r="N50" s="88" t="s">
        <v>113</v>
      </c>
      <c r="O50" s="88">
        <v>0</v>
      </c>
      <c r="P50" s="88">
        <v>1</v>
      </c>
      <c r="Q50" s="89" t="s">
        <v>113</v>
      </c>
      <c r="R50" s="90">
        <f t="shared" si="57"/>
        <v>3</v>
      </c>
      <c r="S50" s="87">
        <v>0</v>
      </c>
      <c r="T50" s="88">
        <v>0</v>
      </c>
      <c r="U50" s="88">
        <v>0</v>
      </c>
      <c r="V50" s="88" t="s">
        <v>113</v>
      </c>
      <c r="W50" s="88">
        <v>0</v>
      </c>
      <c r="X50" s="88">
        <v>0</v>
      </c>
      <c r="Y50" s="89" t="s">
        <v>113</v>
      </c>
      <c r="Z50" s="90">
        <f t="shared" si="58"/>
        <v>0</v>
      </c>
      <c r="AA50" s="87">
        <v>4</v>
      </c>
      <c r="AB50" s="88">
        <v>2</v>
      </c>
      <c r="AC50" s="88">
        <v>1</v>
      </c>
      <c r="AD50" s="88">
        <v>2</v>
      </c>
      <c r="AE50" s="88">
        <v>2</v>
      </c>
      <c r="AF50" s="88">
        <v>0</v>
      </c>
      <c r="AG50" s="89" t="s">
        <v>113</v>
      </c>
      <c r="AH50" s="90">
        <f t="shared" si="59"/>
        <v>11</v>
      </c>
      <c r="AI50" s="87">
        <v>1</v>
      </c>
      <c r="AJ50" s="88">
        <v>1</v>
      </c>
      <c r="AK50" s="88">
        <v>1</v>
      </c>
      <c r="AL50" s="88">
        <v>1</v>
      </c>
      <c r="AM50" s="88" t="s">
        <v>113</v>
      </c>
      <c r="AN50" s="88" t="s">
        <v>113</v>
      </c>
      <c r="AO50" s="89" t="s">
        <v>113</v>
      </c>
      <c r="AP50" s="90">
        <f t="shared" si="60"/>
        <v>4</v>
      </c>
      <c r="AQ50" s="87" t="s">
        <v>113</v>
      </c>
      <c r="AR50" s="88" t="s">
        <v>113</v>
      </c>
      <c r="AS50" s="88" t="s">
        <v>113</v>
      </c>
      <c r="AT50" s="88" t="s">
        <v>113</v>
      </c>
      <c r="AU50" s="88" t="s">
        <v>160</v>
      </c>
      <c r="AV50" s="88" t="s">
        <v>168</v>
      </c>
      <c r="AW50" s="89" t="s">
        <v>113</v>
      </c>
      <c r="AX50" s="90" t="s">
        <v>161</v>
      </c>
      <c r="AY50" s="87" t="s">
        <v>113</v>
      </c>
      <c r="AZ50" s="88" t="s">
        <v>113</v>
      </c>
      <c r="BA50" s="88" t="s">
        <v>113</v>
      </c>
      <c r="BB50" s="88" t="s">
        <v>113</v>
      </c>
      <c r="BC50" s="88" t="s">
        <v>113</v>
      </c>
      <c r="BD50" s="88" t="s">
        <v>113</v>
      </c>
      <c r="BE50" s="89" t="s">
        <v>113</v>
      </c>
      <c r="BF50" s="90">
        <f t="shared" si="62"/>
        <v>0</v>
      </c>
      <c r="BG50" s="87">
        <v>4</v>
      </c>
      <c r="BH50" s="88">
        <v>4</v>
      </c>
      <c r="BI50" s="88">
        <v>4</v>
      </c>
      <c r="BJ50" s="88">
        <v>2.1</v>
      </c>
      <c r="BK50" s="88">
        <v>4</v>
      </c>
      <c r="BL50" s="88">
        <v>3</v>
      </c>
      <c r="BM50" s="89" t="s">
        <v>113</v>
      </c>
      <c r="BN50" s="90">
        <f t="shared" si="63"/>
        <v>21.1</v>
      </c>
      <c r="BO50" s="87">
        <v>25</v>
      </c>
      <c r="BP50" s="88">
        <v>24</v>
      </c>
      <c r="BQ50" s="88">
        <v>23</v>
      </c>
      <c r="BR50" s="88">
        <v>2</v>
      </c>
      <c r="BS50" s="88">
        <v>19</v>
      </c>
      <c r="BT50" s="88">
        <v>19</v>
      </c>
      <c r="BU50" s="89" t="s">
        <v>113</v>
      </c>
      <c r="BV50" s="90">
        <f t="shared" si="64"/>
        <v>112</v>
      </c>
      <c r="CJ50" s="155"/>
      <c r="CK50" s="209">
        <f t="shared" si="65"/>
        <v>25</v>
      </c>
      <c r="CL50" s="210" t="str">
        <f t="shared" si="66"/>
        <v>KANU RAVAL [R]</v>
      </c>
      <c r="CM50" s="211">
        <f t="shared" si="67"/>
        <v>3</v>
      </c>
      <c r="CN50" s="216" t="str">
        <f t="shared" si="68"/>
        <v>KANU RAVAL [R]</v>
      </c>
      <c r="CO50" s="209">
        <f t="shared" si="69"/>
        <v>0</v>
      </c>
      <c r="CP50" s="210" t="str">
        <f t="shared" si="70"/>
        <v>KANU RAVAL [R]</v>
      </c>
      <c r="CQ50" s="208">
        <f t="shared" si="71"/>
        <v>11</v>
      </c>
      <c r="CR50" s="210" t="str">
        <f t="shared" si="72"/>
        <v>KANU RAVAL [R]</v>
      </c>
      <c r="CS50" s="208">
        <f t="shared" si="73"/>
        <v>4</v>
      </c>
      <c r="CT50" s="210" t="str">
        <f t="shared" si="74"/>
        <v>KANU RAVAL [R]</v>
      </c>
      <c r="CU50" s="1046"/>
      <c r="CV50" s="452"/>
      <c r="CW50" s="211">
        <f t="shared" si="54"/>
        <v>0</v>
      </c>
      <c r="CX50" s="207" t="str">
        <f t="shared" si="55"/>
        <v>KANU RAVAL [R]</v>
      </c>
      <c r="CY50" s="209">
        <f t="shared" si="75"/>
        <v>4</v>
      </c>
      <c r="CZ50" s="207" t="str">
        <f t="shared" si="76"/>
        <v>KANU RAVAL [R]</v>
      </c>
      <c r="DA50" s="211">
        <f t="shared" si="77"/>
        <v>11</v>
      </c>
      <c r="DB50" s="210" t="str">
        <f t="shared" si="78"/>
        <v>KANU RAVAL [R]</v>
      </c>
    </row>
    <row r="51" spans="1:106" s="84" customFormat="1">
      <c r="A51" s="85">
        <v>4</v>
      </c>
      <c r="B51" s="86" t="s">
        <v>266</v>
      </c>
      <c r="C51" s="87">
        <v>1</v>
      </c>
      <c r="D51" s="88">
        <v>2</v>
      </c>
      <c r="E51" s="88">
        <v>4</v>
      </c>
      <c r="F51" s="88" t="s">
        <v>113</v>
      </c>
      <c r="G51" s="88">
        <v>7</v>
      </c>
      <c r="H51" s="88" t="s">
        <v>113</v>
      </c>
      <c r="I51" s="89" t="s">
        <v>113</v>
      </c>
      <c r="J51" s="90">
        <f t="shared" si="56"/>
        <v>14</v>
      </c>
      <c r="K51" s="87">
        <v>0</v>
      </c>
      <c r="L51" s="88">
        <v>0</v>
      </c>
      <c r="M51" s="88">
        <v>0</v>
      </c>
      <c r="N51" s="88" t="s">
        <v>113</v>
      </c>
      <c r="O51" s="88">
        <v>1</v>
      </c>
      <c r="P51" s="88" t="s">
        <v>113</v>
      </c>
      <c r="Q51" s="89" t="s">
        <v>113</v>
      </c>
      <c r="R51" s="90">
        <f t="shared" si="57"/>
        <v>1</v>
      </c>
      <c r="S51" s="87">
        <v>0</v>
      </c>
      <c r="T51" s="88">
        <v>0</v>
      </c>
      <c r="U51" s="88">
        <v>0</v>
      </c>
      <c r="V51" s="88" t="s">
        <v>113</v>
      </c>
      <c r="W51" s="88">
        <v>0</v>
      </c>
      <c r="X51" s="88" t="s">
        <v>113</v>
      </c>
      <c r="Y51" s="89" t="s">
        <v>113</v>
      </c>
      <c r="Z51" s="90">
        <f t="shared" si="58"/>
        <v>0</v>
      </c>
      <c r="AA51" s="87" t="s">
        <v>113</v>
      </c>
      <c r="AB51" s="88" t="s">
        <v>113</v>
      </c>
      <c r="AC51" s="88" t="s">
        <v>113</v>
      </c>
      <c r="AD51" s="88">
        <v>1</v>
      </c>
      <c r="AE51" s="88" t="s">
        <v>113</v>
      </c>
      <c r="AF51" s="88" t="s">
        <v>113</v>
      </c>
      <c r="AG51" s="89" t="s">
        <v>113</v>
      </c>
      <c r="AH51" s="90">
        <f t="shared" si="59"/>
        <v>1</v>
      </c>
      <c r="AI51" s="87" t="s">
        <v>113</v>
      </c>
      <c r="AJ51" s="88" t="s">
        <v>113</v>
      </c>
      <c r="AK51" s="88" t="s">
        <v>113</v>
      </c>
      <c r="AL51" s="88">
        <v>1</v>
      </c>
      <c r="AM51" s="88" t="s">
        <v>113</v>
      </c>
      <c r="AN51" s="88" t="s">
        <v>113</v>
      </c>
      <c r="AO51" s="89" t="s">
        <v>113</v>
      </c>
      <c r="AP51" s="90">
        <f t="shared" si="60"/>
        <v>1</v>
      </c>
      <c r="AQ51" s="87" t="s">
        <v>113</v>
      </c>
      <c r="AR51" s="88" t="s">
        <v>113</v>
      </c>
      <c r="AS51" s="88" t="s">
        <v>113</v>
      </c>
      <c r="AT51" s="88" t="s">
        <v>113</v>
      </c>
      <c r="AU51" s="88" t="s">
        <v>113</v>
      </c>
      <c r="AV51" s="88" t="s">
        <v>113</v>
      </c>
      <c r="AW51" s="89" t="s">
        <v>113</v>
      </c>
      <c r="AX51" s="90">
        <f t="shared" ref="AX51:AX54" si="79">SUM(AQ51:AW51)</f>
        <v>0</v>
      </c>
      <c r="AY51" s="87" t="s">
        <v>113</v>
      </c>
      <c r="AZ51" s="88" t="s">
        <v>113</v>
      </c>
      <c r="BA51" s="88" t="s">
        <v>113</v>
      </c>
      <c r="BB51" s="88" t="s">
        <v>113</v>
      </c>
      <c r="BC51" s="88" t="s">
        <v>113</v>
      </c>
      <c r="BD51" s="88" t="s">
        <v>113</v>
      </c>
      <c r="BE51" s="89" t="s">
        <v>113</v>
      </c>
      <c r="BF51" s="90">
        <f t="shared" si="62"/>
        <v>0</v>
      </c>
      <c r="BG51" s="87" t="s">
        <v>113</v>
      </c>
      <c r="BH51" s="88" t="s">
        <v>113</v>
      </c>
      <c r="BI51" s="88" t="s">
        <v>113</v>
      </c>
      <c r="BJ51" s="88">
        <v>3</v>
      </c>
      <c r="BK51" s="88" t="s">
        <v>113</v>
      </c>
      <c r="BL51" s="88" t="s">
        <v>113</v>
      </c>
      <c r="BM51" s="89" t="s">
        <v>113</v>
      </c>
      <c r="BN51" s="90">
        <f t="shared" si="63"/>
        <v>3</v>
      </c>
      <c r="BO51" s="87" t="s">
        <v>113</v>
      </c>
      <c r="BP51" s="88" t="s">
        <v>113</v>
      </c>
      <c r="BQ51" s="88" t="s">
        <v>113</v>
      </c>
      <c r="BR51" s="88">
        <v>15</v>
      </c>
      <c r="BS51" s="88" t="s">
        <v>113</v>
      </c>
      <c r="BT51" s="88" t="s">
        <v>113</v>
      </c>
      <c r="BU51" s="89" t="s">
        <v>113</v>
      </c>
      <c r="BV51" s="90">
        <f t="shared" si="64"/>
        <v>15</v>
      </c>
      <c r="CJ51" s="155"/>
      <c r="CK51" s="209">
        <f t="shared" si="65"/>
        <v>14</v>
      </c>
      <c r="CL51" s="210" t="str">
        <f t="shared" si="66"/>
        <v>BHAVIK PANDYA [R]</v>
      </c>
      <c r="CM51" s="211">
        <f t="shared" si="67"/>
        <v>1</v>
      </c>
      <c r="CN51" s="216" t="str">
        <f t="shared" si="68"/>
        <v>BHAVIK PANDYA [R]</v>
      </c>
      <c r="CO51" s="209">
        <f t="shared" si="69"/>
        <v>0</v>
      </c>
      <c r="CP51" s="210" t="str">
        <f t="shared" si="70"/>
        <v>BHAVIK PANDYA [R]</v>
      </c>
      <c r="CQ51" s="208">
        <f t="shared" si="71"/>
        <v>1</v>
      </c>
      <c r="CR51" s="210" t="str">
        <f t="shared" si="72"/>
        <v>BHAVIK PANDYA [R]</v>
      </c>
      <c r="CS51" s="208">
        <f t="shared" si="73"/>
        <v>1</v>
      </c>
      <c r="CT51" s="210" t="str">
        <f t="shared" si="74"/>
        <v>BHAVIK PANDYA [R]</v>
      </c>
      <c r="CU51" s="1046"/>
      <c r="CV51" s="452"/>
      <c r="CW51" s="211">
        <f t="shared" si="54"/>
        <v>0</v>
      </c>
      <c r="CX51" s="207" t="str">
        <f t="shared" si="55"/>
        <v>BHAVIK PANDYA [R]</v>
      </c>
      <c r="CY51" s="209">
        <f t="shared" si="75"/>
        <v>1</v>
      </c>
      <c r="CZ51" s="207" t="str">
        <f t="shared" si="76"/>
        <v>BHAVIK PANDYA [R]</v>
      </c>
      <c r="DA51" s="211">
        <f t="shared" si="77"/>
        <v>1</v>
      </c>
      <c r="DB51" s="210" t="str">
        <f t="shared" si="78"/>
        <v>BHAVIK PANDYA [R]</v>
      </c>
    </row>
    <row r="52" spans="1:106" s="84" customFormat="1">
      <c r="A52" s="78">
        <v>5</v>
      </c>
      <c r="B52" s="86" t="s">
        <v>267</v>
      </c>
      <c r="C52" s="87">
        <v>14</v>
      </c>
      <c r="D52" s="88">
        <v>41</v>
      </c>
      <c r="E52" s="88">
        <v>5</v>
      </c>
      <c r="F52" s="88" t="s">
        <v>113</v>
      </c>
      <c r="G52" s="88">
        <v>29</v>
      </c>
      <c r="H52" s="88">
        <v>8</v>
      </c>
      <c r="I52" s="89" t="s">
        <v>113</v>
      </c>
      <c r="J52" s="90">
        <f t="shared" si="56"/>
        <v>97</v>
      </c>
      <c r="K52" s="87">
        <v>2</v>
      </c>
      <c r="L52" s="88">
        <v>3</v>
      </c>
      <c r="M52" s="88">
        <v>0</v>
      </c>
      <c r="N52" s="88" t="s">
        <v>113</v>
      </c>
      <c r="O52" s="88">
        <v>4</v>
      </c>
      <c r="P52" s="88">
        <v>0</v>
      </c>
      <c r="Q52" s="89" t="s">
        <v>113</v>
      </c>
      <c r="R52" s="90">
        <f t="shared" si="57"/>
        <v>9</v>
      </c>
      <c r="S52" s="87">
        <v>0</v>
      </c>
      <c r="T52" s="88">
        <v>0</v>
      </c>
      <c r="U52" s="88">
        <v>0</v>
      </c>
      <c r="V52" s="88" t="s">
        <v>113</v>
      </c>
      <c r="W52" s="88">
        <v>0</v>
      </c>
      <c r="X52" s="88">
        <v>0</v>
      </c>
      <c r="Y52" s="89" t="s">
        <v>113</v>
      </c>
      <c r="Z52" s="90">
        <f t="shared" si="58"/>
        <v>0</v>
      </c>
      <c r="AA52" s="87">
        <v>1</v>
      </c>
      <c r="AB52" s="88">
        <v>1</v>
      </c>
      <c r="AC52" s="88">
        <v>2</v>
      </c>
      <c r="AD52" s="88">
        <v>2</v>
      </c>
      <c r="AE52" s="88">
        <v>0</v>
      </c>
      <c r="AF52" s="88">
        <v>2</v>
      </c>
      <c r="AG52" s="89" t="s">
        <v>113</v>
      </c>
      <c r="AH52" s="90">
        <f t="shared" si="59"/>
        <v>8</v>
      </c>
      <c r="AI52" s="87" t="s">
        <v>113</v>
      </c>
      <c r="AJ52" s="88" t="s">
        <v>232</v>
      </c>
      <c r="AK52" s="88" t="s">
        <v>113</v>
      </c>
      <c r="AL52" s="88">
        <v>1</v>
      </c>
      <c r="AM52" s="88" t="s">
        <v>113</v>
      </c>
      <c r="AN52" s="88" t="s">
        <v>113</v>
      </c>
      <c r="AO52" s="89" t="s">
        <v>113</v>
      </c>
      <c r="AP52" s="90">
        <v>2</v>
      </c>
      <c r="AQ52" s="87" t="s">
        <v>113</v>
      </c>
      <c r="AR52" s="88" t="s">
        <v>113</v>
      </c>
      <c r="AS52" s="88" t="s">
        <v>113</v>
      </c>
      <c r="AT52" s="88" t="s">
        <v>113</v>
      </c>
      <c r="AU52" s="88" t="s">
        <v>113</v>
      </c>
      <c r="AV52" s="88" t="s">
        <v>113</v>
      </c>
      <c r="AW52" s="89" t="s">
        <v>113</v>
      </c>
      <c r="AX52" s="90">
        <f t="shared" si="79"/>
        <v>0</v>
      </c>
      <c r="AY52" s="87" t="s">
        <v>113</v>
      </c>
      <c r="AZ52" s="88" t="s">
        <v>113</v>
      </c>
      <c r="BA52" s="88" t="s">
        <v>113</v>
      </c>
      <c r="BB52" s="88" t="s">
        <v>113</v>
      </c>
      <c r="BC52" s="88" t="s">
        <v>113</v>
      </c>
      <c r="BD52" s="88" t="s">
        <v>113</v>
      </c>
      <c r="BE52" s="89" t="s">
        <v>113</v>
      </c>
      <c r="BF52" s="90">
        <f t="shared" si="62"/>
        <v>0</v>
      </c>
      <c r="BG52" s="87">
        <v>2.2999999999999998</v>
      </c>
      <c r="BH52" s="88">
        <v>4</v>
      </c>
      <c r="BI52" s="88">
        <v>4</v>
      </c>
      <c r="BJ52" s="88">
        <v>3</v>
      </c>
      <c r="BK52" s="88">
        <v>4</v>
      </c>
      <c r="BL52" s="88">
        <v>3</v>
      </c>
      <c r="BM52" s="89" t="s">
        <v>113</v>
      </c>
      <c r="BN52" s="90">
        <f t="shared" si="63"/>
        <v>20.3</v>
      </c>
      <c r="BO52" s="87">
        <v>8</v>
      </c>
      <c r="BP52" s="88">
        <v>31</v>
      </c>
      <c r="BQ52" s="88">
        <v>21</v>
      </c>
      <c r="BR52" s="88">
        <v>17</v>
      </c>
      <c r="BS52" s="88">
        <v>21</v>
      </c>
      <c r="BT52" s="88">
        <v>20</v>
      </c>
      <c r="BU52" s="89" t="s">
        <v>113</v>
      </c>
      <c r="BV52" s="90">
        <f t="shared" si="64"/>
        <v>118</v>
      </c>
      <c r="CJ52" s="155"/>
      <c r="CK52" s="209">
        <f t="shared" si="65"/>
        <v>97</v>
      </c>
      <c r="CL52" s="210" t="str">
        <f t="shared" si="66"/>
        <v>KETAN RAVAL [R]</v>
      </c>
      <c r="CM52" s="211">
        <f t="shared" si="67"/>
        <v>9</v>
      </c>
      <c r="CN52" s="216" t="str">
        <f t="shared" si="68"/>
        <v>KETAN RAVAL [R]</v>
      </c>
      <c r="CO52" s="209">
        <f t="shared" si="69"/>
        <v>0</v>
      </c>
      <c r="CP52" s="210" t="str">
        <f t="shared" si="70"/>
        <v>KETAN RAVAL [R]</v>
      </c>
      <c r="CQ52" s="208">
        <f t="shared" si="71"/>
        <v>8</v>
      </c>
      <c r="CR52" s="210" t="str">
        <f t="shared" si="72"/>
        <v>KETAN RAVAL [R]</v>
      </c>
      <c r="CS52" s="208">
        <f t="shared" si="73"/>
        <v>2</v>
      </c>
      <c r="CT52" s="210" t="str">
        <f t="shared" si="74"/>
        <v>KETAN RAVAL [R]</v>
      </c>
      <c r="CU52" s="1046"/>
      <c r="CV52" s="452"/>
      <c r="CW52" s="211">
        <f t="shared" si="54"/>
        <v>0</v>
      </c>
      <c r="CX52" s="207" t="str">
        <f t="shared" si="55"/>
        <v>KETAN RAVAL [R]</v>
      </c>
      <c r="CY52" s="209">
        <f t="shared" si="75"/>
        <v>2</v>
      </c>
      <c r="CZ52" s="207" t="str">
        <f t="shared" si="76"/>
        <v>KETAN RAVAL [R]</v>
      </c>
      <c r="DA52" s="211">
        <f t="shared" si="77"/>
        <v>8</v>
      </c>
      <c r="DB52" s="210" t="str">
        <f t="shared" si="78"/>
        <v>KETAN RAVAL [R]</v>
      </c>
    </row>
    <row r="53" spans="1:106" s="84" customFormat="1">
      <c r="A53" s="85">
        <v>6</v>
      </c>
      <c r="B53" s="86" t="s">
        <v>268</v>
      </c>
      <c r="C53" s="434">
        <v>29</v>
      </c>
      <c r="D53" s="88" t="s">
        <v>113</v>
      </c>
      <c r="E53" s="88">
        <v>11</v>
      </c>
      <c r="F53" s="88" t="s">
        <v>113</v>
      </c>
      <c r="G53" s="88">
        <v>18</v>
      </c>
      <c r="H53" s="669">
        <v>58</v>
      </c>
      <c r="I53" s="89" t="s">
        <v>113</v>
      </c>
      <c r="J53" s="90">
        <f t="shared" si="56"/>
        <v>116</v>
      </c>
      <c r="K53" s="87">
        <v>1</v>
      </c>
      <c r="L53" s="88" t="s">
        <v>113</v>
      </c>
      <c r="M53" s="88">
        <v>2</v>
      </c>
      <c r="N53" s="88" t="s">
        <v>113</v>
      </c>
      <c r="O53" s="88">
        <v>1</v>
      </c>
      <c r="P53" s="88">
        <v>7</v>
      </c>
      <c r="Q53" s="89" t="s">
        <v>113</v>
      </c>
      <c r="R53" s="90">
        <f t="shared" si="57"/>
        <v>11</v>
      </c>
      <c r="S53" s="87">
        <v>0</v>
      </c>
      <c r="T53" s="88" t="s">
        <v>113</v>
      </c>
      <c r="U53" s="88" t="s">
        <v>113</v>
      </c>
      <c r="V53" s="88" t="s">
        <v>113</v>
      </c>
      <c r="W53" s="88">
        <v>1</v>
      </c>
      <c r="X53" s="88">
        <v>0</v>
      </c>
      <c r="Y53" s="89" t="s">
        <v>113</v>
      </c>
      <c r="Z53" s="90">
        <f t="shared" si="58"/>
        <v>1</v>
      </c>
      <c r="AA53" s="87" t="s">
        <v>113</v>
      </c>
      <c r="AB53" s="88" t="s">
        <v>113</v>
      </c>
      <c r="AC53" s="88">
        <v>0</v>
      </c>
      <c r="AD53" s="88" t="s">
        <v>113</v>
      </c>
      <c r="AE53" s="88">
        <v>0</v>
      </c>
      <c r="AF53" s="88">
        <v>0</v>
      </c>
      <c r="AG53" s="89" t="s">
        <v>113</v>
      </c>
      <c r="AH53" s="90">
        <f t="shared" si="59"/>
        <v>0</v>
      </c>
      <c r="AI53" s="87">
        <v>2</v>
      </c>
      <c r="AJ53" s="88" t="s">
        <v>113</v>
      </c>
      <c r="AK53" s="88" t="s">
        <v>113</v>
      </c>
      <c r="AL53" s="88" t="s">
        <v>113</v>
      </c>
      <c r="AM53" s="88" t="s">
        <v>113</v>
      </c>
      <c r="AN53" s="88">
        <v>1</v>
      </c>
      <c r="AO53" s="89" t="s">
        <v>113</v>
      </c>
      <c r="AP53" s="90">
        <f t="shared" si="60"/>
        <v>3</v>
      </c>
      <c r="AQ53" s="87" t="s">
        <v>113</v>
      </c>
      <c r="AR53" s="88" t="s">
        <v>113</v>
      </c>
      <c r="AS53" s="88" t="s">
        <v>113</v>
      </c>
      <c r="AT53" s="88" t="s">
        <v>113</v>
      </c>
      <c r="AU53" s="88" t="s">
        <v>113</v>
      </c>
      <c r="AV53" s="88" t="s">
        <v>113</v>
      </c>
      <c r="AW53" s="89" t="s">
        <v>113</v>
      </c>
      <c r="AX53" s="90">
        <f t="shared" si="79"/>
        <v>0</v>
      </c>
      <c r="AY53" s="87" t="s">
        <v>113</v>
      </c>
      <c r="AZ53" s="88" t="s">
        <v>113</v>
      </c>
      <c r="BA53" s="88" t="s">
        <v>113</v>
      </c>
      <c r="BB53" s="88" t="s">
        <v>113</v>
      </c>
      <c r="BC53" s="88" t="s">
        <v>113</v>
      </c>
      <c r="BD53" s="88" t="s">
        <v>113</v>
      </c>
      <c r="BE53" s="89" t="s">
        <v>113</v>
      </c>
      <c r="BF53" s="90">
        <f t="shared" si="62"/>
        <v>0</v>
      </c>
      <c r="BG53" s="87" t="s">
        <v>113</v>
      </c>
      <c r="BH53" s="88" t="s">
        <v>113</v>
      </c>
      <c r="BI53" s="88">
        <v>3</v>
      </c>
      <c r="BJ53" s="88" t="s">
        <v>113</v>
      </c>
      <c r="BK53" s="88">
        <v>2</v>
      </c>
      <c r="BL53" s="88">
        <v>3</v>
      </c>
      <c r="BM53" s="89" t="s">
        <v>113</v>
      </c>
      <c r="BN53" s="90">
        <f t="shared" si="63"/>
        <v>8</v>
      </c>
      <c r="BO53" s="87" t="s">
        <v>113</v>
      </c>
      <c r="BP53" s="88" t="s">
        <v>113</v>
      </c>
      <c r="BQ53" s="88">
        <v>32</v>
      </c>
      <c r="BR53" s="88" t="s">
        <v>113</v>
      </c>
      <c r="BS53" s="88">
        <v>13</v>
      </c>
      <c r="BT53" s="88">
        <v>22</v>
      </c>
      <c r="BU53" s="89" t="s">
        <v>113</v>
      </c>
      <c r="BV53" s="90">
        <f t="shared" si="64"/>
        <v>67</v>
      </c>
      <c r="CJ53" s="155"/>
      <c r="CK53" s="209">
        <f t="shared" si="65"/>
        <v>116</v>
      </c>
      <c r="CL53" s="210" t="str">
        <f t="shared" si="66"/>
        <v>BHAVESH VYAS [R]</v>
      </c>
      <c r="CM53" s="211">
        <f t="shared" si="67"/>
        <v>11</v>
      </c>
      <c r="CN53" s="216" t="str">
        <f t="shared" si="68"/>
        <v>BHAVESH VYAS [R]</v>
      </c>
      <c r="CO53" s="209">
        <f t="shared" si="69"/>
        <v>1</v>
      </c>
      <c r="CP53" s="210" t="str">
        <f t="shared" si="70"/>
        <v>BHAVESH VYAS [R]</v>
      </c>
      <c r="CQ53" s="208">
        <f t="shared" si="71"/>
        <v>0</v>
      </c>
      <c r="CR53" s="210" t="str">
        <f t="shared" si="72"/>
        <v>BHAVESH VYAS [R]</v>
      </c>
      <c r="CS53" s="208">
        <f t="shared" si="73"/>
        <v>3</v>
      </c>
      <c r="CT53" s="210" t="str">
        <f t="shared" si="74"/>
        <v>BHAVESH VYAS [R]</v>
      </c>
      <c r="CU53" s="1046"/>
      <c r="CV53" s="452"/>
      <c r="CW53" s="211">
        <f t="shared" si="54"/>
        <v>0</v>
      </c>
      <c r="CX53" s="207" t="str">
        <f t="shared" si="55"/>
        <v>BHAVESH VYAS [R]</v>
      </c>
      <c r="CY53" s="209">
        <f t="shared" si="75"/>
        <v>3</v>
      </c>
      <c r="CZ53" s="207" t="str">
        <f t="shared" si="76"/>
        <v>BHAVESH VYAS [R]</v>
      </c>
      <c r="DA53" s="211">
        <f t="shared" si="77"/>
        <v>0</v>
      </c>
      <c r="DB53" s="210" t="str">
        <f t="shared" si="78"/>
        <v>BHAVESH VYAS [R]</v>
      </c>
    </row>
    <row r="54" spans="1:106" s="84" customFormat="1">
      <c r="A54" s="78">
        <v>7</v>
      </c>
      <c r="B54" s="86" t="s">
        <v>269</v>
      </c>
      <c r="C54" s="87">
        <v>0</v>
      </c>
      <c r="D54" s="88">
        <v>6</v>
      </c>
      <c r="E54" s="88">
        <v>12</v>
      </c>
      <c r="F54" s="88" t="s">
        <v>113</v>
      </c>
      <c r="G54" s="88">
        <v>11</v>
      </c>
      <c r="H54" s="669">
        <v>28</v>
      </c>
      <c r="I54" s="89" t="s">
        <v>113</v>
      </c>
      <c r="J54" s="90">
        <f t="shared" si="56"/>
        <v>57</v>
      </c>
      <c r="K54" s="87">
        <v>0</v>
      </c>
      <c r="L54" s="88">
        <v>1</v>
      </c>
      <c r="M54" s="88">
        <v>1</v>
      </c>
      <c r="N54" s="88" t="s">
        <v>113</v>
      </c>
      <c r="O54" s="88">
        <v>1</v>
      </c>
      <c r="P54" s="88">
        <v>6</v>
      </c>
      <c r="Q54" s="89" t="s">
        <v>113</v>
      </c>
      <c r="R54" s="90">
        <f t="shared" si="57"/>
        <v>9</v>
      </c>
      <c r="S54" s="87">
        <v>0</v>
      </c>
      <c r="T54" s="88">
        <v>0</v>
      </c>
      <c r="U54" s="88">
        <v>0</v>
      </c>
      <c r="V54" s="88" t="s">
        <v>113</v>
      </c>
      <c r="W54" s="88">
        <v>0</v>
      </c>
      <c r="X54" s="88">
        <v>0</v>
      </c>
      <c r="Y54" s="89" t="s">
        <v>113</v>
      </c>
      <c r="Z54" s="90">
        <f t="shared" si="58"/>
        <v>0</v>
      </c>
      <c r="AA54" s="87" t="s">
        <v>113</v>
      </c>
      <c r="AB54" s="88" t="s">
        <v>113</v>
      </c>
      <c r="AC54" s="88" t="s">
        <v>113</v>
      </c>
      <c r="AD54" s="88">
        <v>0</v>
      </c>
      <c r="AE54" s="88" t="s">
        <v>113</v>
      </c>
      <c r="AF54" s="88" t="s">
        <v>113</v>
      </c>
      <c r="AG54" s="89" t="s">
        <v>113</v>
      </c>
      <c r="AH54" s="90">
        <f t="shared" si="59"/>
        <v>0</v>
      </c>
      <c r="AI54" s="87" t="s">
        <v>113</v>
      </c>
      <c r="AJ54" s="88" t="s">
        <v>113</v>
      </c>
      <c r="AK54" s="88" t="s">
        <v>113</v>
      </c>
      <c r="AL54" s="88" t="s">
        <v>113</v>
      </c>
      <c r="AM54" s="88" t="s">
        <v>113</v>
      </c>
      <c r="AN54" s="88" t="s">
        <v>113</v>
      </c>
      <c r="AO54" s="89" t="s">
        <v>113</v>
      </c>
      <c r="AP54" s="90">
        <f t="shared" si="60"/>
        <v>0</v>
      </c>
      <c r="AQ54" s="87" t="s">
        <v>113</v>
      </c>
      <c r="AR54" s="88" t="s">
        <v>113</v>
      </c>
      <c r="AS54" s="88" t="s">
        <v>113</v>
      </c>
      <c r="AT54" s="88" t="s">
        <v>113</v>
      </c>
      <c r="AU54" s="88" t="s">
        <v>113</v>
      </c>
      <c r="AV54" s="88" t="s">
        <v>113</v>
      </c>
      <c r="AW54" s="89" t="s">
        <v>113</v>
      </c>
      <c r="AX54" s="90">
        <f t="shared" si="79"/>
        <v>0</v>
      </c>
      <c r="AY54" s="87" t="s">
        <v>113</v>
      </c>
      <c r="AZ54" s="88" t="s">
        <v>113</v>
      </c>
      <c r="BA54" s="88" t="s">
        <v>113</v>
      </c>
      <c r="BB54" s="88" t="s">
        <v>113</v>
      </c>
      <c r="BC54" s="88" t="s">
        <v>113</v>
      </c>
      <c r="BD54" s="88" t="s">
        <v>113</v>
      </c>
      <c r="BE54" s="89" t="s">
        <v>113</v>
      </c>
      <c r="BF54" s="90">
        <f t="shared" si="62"/>
        <v>0</v>
      </c>
      <c r="BG54" s="87" t="s">
        <v>113</v>
      </c>
      <c r="BH54" s="88" t="s">
        <v>113</v>
      </c>
      <c r="BI54" s="88" t="s">
        <v>113</v>
      </c>
      <c r="BJ54" s="88">
        <v>2</v>
      </c>
      <c r="BK54" s="88" t="s">
        <v>113</v>
      </c>
      <c r="BL54" s="88" t="s">
        <v>113</v>
      </c>
      <c r="BM54" s="89" t="s">
        <v>113</v>
      </c>
      <c r="BN54" s="90">
        <f t="shared" si="63"/>
        <v>2</v>
      </c>
      <c r="BO54" s="87" t="s">
        <v>113</v>
      </c>
      <c r="BP54" s="88" t="s">
        <v>113</v>
      </c>
      <c r="BQ54" s="88" t="s">
        <v>113</v>
      </c>
      <c r="BR54" s="88">
        <v>10</v>
      </c>
      <c r="BS54" s="88" t="s">
        <v>113</v>
      </c>
      <c r="BT54" s="88" t="s">
        <v>113</v>
      </c>
      <c r="BU54" s="89" t="s">
        <v>113</v>
      </c>
      <c r="BV54" s="90">
        <f t="shared" si="64"/>
        <v>10</v>
      </c>
      <c r="CJ54" s="155"/>
      <c r="CK54" s="209">
        <f t="shared" ref="CK54:CK73" si="80">+J54</f>
        <v>57</v>
      </c>
      <c r="CL54" s="210" t="str">
        <f t="shared" ref="CL54:CL73" si="81">+B54</f>
        <v>MANISH PANDYA [R]</v>
      </c>
      <c r="CM54" s="211">
        <f t="shared" ref="CM54:CM73" si="82">+R54</f>
        <v>9</v>
      </c>
      <c r="CN54" s="216" t="str">
        <f t="shared" ref="CN54:CN73" si="83">+B54</f>
        <v>MANISH PANDYA [R]</v>
      </c>
      <c r="CO54" s="209">
        <f t="shared" ref="CO54:CO73" si="84">+Z54</f>
        <v>0</v>
      </c>
      <c r="CP54" s="210" t="str">
        <f t="shared" ref="CP54:CP73" si="85">+B54</f>
        <v>MANISH PANDYA [R]</v>
      </c>
      <c r="CQ54" s="208">
        <f t="shared" ref="CQ54:CQ73" si="86">+AH54</f>
        <v>0</v>
      </c>
      <c r="CR54" s="210" t="str">
        <f t="shared" ref="CR54:CR73" si="87">+B54</f>
        <v>MANISH PANDYA [R]</v>
      </c>
      <c r="CS54" s="208">
        <f t="shared" si="73"/>
        <v>0</v>
      </c>
      <c r="CT54" s="210" t="str">
        <f t="shared" ref="CT54:CT73" si="88">+B54</f>
        <v>MANISH PANDYA [R]</v>
      </c>
      <c r="CU54" s="1046"/>
      <c r="CV54" s="452"/>
      <c r="CW54" s="211">
        <f t="shared" ref="CW54:CW73" si="89">+BF54</f>
        <v>0</v>
      </c>
      <c r="CX54" s="207" t="str">
        <f t="shared" ref="CX54:CX73" si="90">+B54</f>
        <v>MANISH PANDYA [R]</v>
      </c>
      <c r="CY54" s="209">
        <f t="shared" ref="CY54:CY73" si="91">CS54+CU54+CW54</f>
        <v>0</v>
      </c>
      <c r="CZ54" s="207" t="str">
        <f t="shared" ref="CZ54:CZ73" si="92">+B54</f>
        <v>MANISH PANDYA [R]</v>
      </c>
      <c r="DA54" s="211">
        <f t="shared" ref="DA54:DA73" si="93">CQ54+CU54</f>
        <v>0</v>
      </c>
      <c r="DB54" s="210" t="str">
        <f t="shared" ref="DB54:DB73" si="94">+B54</f>
        <v>MANISH PANDYA [R]</v>
      </c>
    </row>
    <row r="55" spans="1:106" s="84" customFormat="1">
      <c r="A55" s="85">
        <v>8</v>
      </c>
      <c r="B55" s="86" t="s">
        <v>270</v>
      </c>
      <c r="C55" s="87">
        <v>19</v>
      </c>
      <c r="D55" s="88">
        <v>0</v>
      </c>
      <c r="E55" s="88">
        <v>9</v>
      </c>
      <c r="F55" s="88" t="s">
        <v>113</v>
      </c>
      <c r="G55" s="88">
        <v>13</v>
      </c>
      <c r="H55" s="88">
        <v>6</v>
      </c>
      <c r="I55" s="89" t="s">
        <v>113</v>
      </c>
      <c r="J55" s="90">
        <f t="shared" si="56"/>
        <v>47</v>
      </c>
      <c r="K55" s="87">
        <v>1</v>
      </c>
      <c r="L55" s="88">
        <v>0</v>
      </c>
      <c r="M55" s="88">
        <v>0</v>
      </c>
      <c r="N55" s="88" t="s">
        <v>113</v>
      </c>
      <c r="O55" s="88">
        <v>1</v>
      </c>
      <c r="P55" s="88">
        <v>1</v>
      </c>
      <c r="Q55" s="89" t="s">
        <v>113</v>
      </c>
      <c r="R55" s="90">
        <f t="shared" si="57"/>
        <v>3</v>
      </c>
      <c r="S55" s="87">
        <v>0</v>
      </c>
      <c r="T55" s="88">
        <v>0</v>
      </c>
      <c r="U55" s="88">
        <v>1</v>
      </c>
      <c r="V55" s="88" t="s">
        <v>113</v>
      </c>
      <c r="W55" s="88">
        <v>0</v>
      </c>
      <c r="X55" s="88">
        <v>0</v>
      </c>
      <c r="Y55" s="89" t="s">
        <v>113</v>
      </c>
      <c r="Z55" s="90">
        <f t="shared" si="58"/>
        <v>1</v>
      </c>
      <c r="AA55" s="87">
        <v>0</v>
      </c>
      <c r="AB55" s="88" t="s">
        <v>113</v>
      </c>
      <c r="AC55" s="88" t="s">
        <v>113</v>
      </c>
      <c r="AD55" s="88">
        <v>1</v>
      </c>
      <c r="AE55" s="88" t="s">
        <v>113</v>
      </c>
      <c r="AF55" s="88" t="s">
        <v>113</v>
      </c>
      <c r="AG55" s="89" t="s">
        <v>113</v>
      </c>
      <c r="AH55" s="90">
        <f t="shared" si="59"/>
        <v>1</v>
      </c>
      <c r="AI55" s="87" t="s">
        <v>113</v>
      </c>
      <c r="AJ55" s="88" t="s">
        <v>113</v>
      </c>
      <c r="AK55" s="88" t="s">
        <v>113</v>
      </c>
      <c r="AL55" s="88" t="s">
        <v>113</v>
      </c>
      <c r="AM55" s="88" t="s">
        <v>113</v>
      </c>
      <c r="AN55" s="88" t="s">
        <v>113</v>
      </c>
      <c r="AO55" s="89" t="s">
        <v>113</v>
      </c>
      <c r="AP55" s="90">
        <f t="shared" si="60"/>
        <v>0</v>
      </c>
      <c r="AQ55" s="87" t="s">
        <v>113</v>
      </c>
      <c r="AR55" s="88" t="s">
        <v>168</v>
      </c>
      <c r="AS55" s="88" t="s">
        <v>113</v>
      </c>
      <c r="AT55" s="88" t="s">
        <v>113</v>
      </c>
      <c r="AU55" s="88" t="s">
        <v>113</v>
      </c>
      <c r="AV55" s="88" t="s">
        <v>113</v>
      </c>
      <c r="AW55" s="89" t="s">
        <v>113</v>
      </c>
      <c r="AX55" s="90" t="s">
        <v>168</v>
      </c>
      <c r="AY55" s="87" t="s">
        <v>113</v>
      </c>
      <c r="AZ55" s="88" t="s">
        <v>113</v>
      </c>
      <c r="BA55" s="88" t="s">
        <v>113</v>
      </c>
      <c r="BB55" s="88" t="s">
        <v>113</v>
      </c>
      <c r="BC55" s="88" t="s">
        <v>113</v>
      </c>
      <c r="BD55" s="88" t="s">
        <v>113</v>
      </c>
      <c r="BE55" s="89" t="s">
        <v>113</v>
      </c>
      <c r="BF55" s="90">
        <f t="shared" si="62"/>
        <v>0</v>
      </c>
      <c r="BG55" s="87">
        <v>1</v>
      </c>
      <c r="BH55" s="88" t="s">
        <v>113</v>
      </c>
      <c r="BI55" s="88" t="s">
        <v>113</v>
      </c>
      <c r="BJ55" s="88">
        <v>2</v>
      </c>
      <c r="BK55" s="88" t="s">
        <v>113</v>
      </c>
      <c r="BL55" s="88" t="s">
        <v>113</v>
      </c>
      <c r="BM55" s="89" t="s">
        <v>113</v>
      </c>
      <c r="BN55" s="90">
        <f t="shared" si="63"/>
        <v>3</v>
      </c>
      <c r="BO55" s="87">
        <v>12</v>
      </c>
      <c r="BP55" s="88" t="s">
        <v>113</v>
      </c>
      <c r="BQ55" s="88" t="s">
        <v>113</v>
      </c>
      <c r="BR55" s="88">
        <v>3</v>
      </c>
      <c r="BS55" s="88" t="s">
        <v>113</v>
      </c>
      <c r="BT55" s="88" t="s">
        <v>113</v>
      </c>
      <c r="BU55" s="89" t="s">
        <v>113</v>
      </c>
      <c r="BV55" s="90">
        <f t="shared" si="64"/>
        <v>15</v>
      </c>
      <c r="CJ55" s="155"/>
      <c r="CK55" s="209">
        <f t="shared" si="80"/>
        <v>47</v>
      </c>
      <c r="CL55" s="210" t="str">
        <f t="shared" si="81"/>
        <v>JANAK VYAS [R]</v>
      </c>
      <c r="CM55" s="211">
        <f t="shared" si="82"/>
        <v>3</v>
      </c>
      <c r="CN55" s="216" t="str">
        <f t="shared" si="83"/>
        <v>JANAK VYAS [R]</v>
      </c>
      <c r="CO55" s="209">
        <f t="shared" si="84"/>
        <v>1</v>
      </c>
      <c r="CP55" s="210" t="str">
        <f t="shared" si="85"/>
        <v>JANAK VYAS [R]</v>
      </c>
      <c r="CQ55" s="208">
        <f t="shared" si="86"/>
        <v>1</v>
      </c>
      <c r="CR55" s="210" t="str">
        <f t="shared" si="87"/>
        <v>JANAK VYAS [R]</v>
      </c>
      <c r="CS55" s="208">
        <f t="shared" si="73"/>
        <v>0</v>
      </c>
      <c r="CT55" s="210" t="str">
        <f t="shared" si="88"/>
        <v>JANAK VYAS [R]</v>
      </c>
      <c r="CU55" s="1046"/>
      <c r="CV55" s="452"/>
      <c r="CW55" s="211">
        <f t="shared" si="89"/>
        <v>0</v>
      </c>
      <c r="CX55" s="207" t="str">
        <f t="shared" si="90"/>
        <v>JANAK VYAS [R]</v>
      </c>
      <c r="CY55" s="209">
        <f t="shared" si="91"/>
        <v>0</v>
      </c>
      <c r="CZ55" s="207" t="str">
        <f t="shared" si="92"/>
        <v>JANAK VYAS [R]</v>
      </c>
      <c r="DA55" s="211">
        <f t="shared" si="93"/>
        <v>1</v>
      </c>
      <c r="DB55" s="210" t="str">
        <f t="shared" si="94"/>
        <v>JANAK VYAS [R]</v>
      </c>
    </row>
    <row r="56" spans="1:106" s="84" customFormat="1">
      <c r="A56" s="78">
        <v>9</v>
      </c>
      <c r="B56" s="86" t="s">
        <v>271</v>
      </c>
      <c r="C56" s="87">
        <v>0</v>
      </c>
      <c r="D56" s="669">
        <v>2</v>
      </c>
      <c r="E56" s="88">
        <v>1</v>
      </c>
      <c r="F56" s="88">
        <v>4</v>
      </c>
      <c r="G56" s="88">
        <v>0</v>
      </c>
      <c r="H56" s="88" t="s">
        <v>113</v>
      </c>
      <c r="I56" s="89" t="s">
        <v>113</v>
      </c>
      <c r="J56" s="90">
        <f t="shared" si="56"/>
        <v>7</v>
      </c>
      <c r="K56" s="87">
        <v>0</v>
      </c>
      <c r="L56" s="88">
        <v>0</v>
      </c>
      <c r="M56" s="88">
        <v>0</v>
      </c>
      <c r="N56" s="88">
        <v>1</v>
      </c>
      <c r="O56" s="88">
        <v>0</v>
      </c>
      <c r="P56" s="88" t="s">
        <v>113</v>
      </c>
      <c r="Q56" s="89" t="s">
        <v>113</v>
      </c>
      <c r="R56" s="90">
        <f t="shared" si="57"/>
        <v>1</v>
      </c>
      <c r="S56" s="87">
        <v>0</v>
      </c>
      <c r="T56" s="88">
        <v>0</v>
      </c>
      <c r="U56" s="88">
        <v>0</v>
      </c>
      <c r="V56" s="88">
        <v>0</v>
      </c>
      <c r="W56" s="88">
        <v>0</v>
      </c>
      <c r="X56" s="88" t="s">
        <v>113</v>
      </c>
      <c r="Y56" s="89" t="s">
        <v>113</v>
      </c>
      <c r="Z56" s="90">
        <f t="shared" si="58"/>
        <v>0</v>
      </c>
      <c r="AA56" s="87">
        <v>2</v>
      </c>
      <c r="AB56" s="88">
        <v>1</v>
      </c>
      <c r="AC56" s="88">
        <v>1</v>
      </c>
      <c r="AD56" s="88" t="s">
        <v>113</v>
      </c>
      <c r="AE56" s="88">
        <v>0</v>
      </c>
      <c r="AF56" s="88">
        <v>0</v>
      </c>
      <c r="AG56" s="89" t="s">
        <v>113</v>
      </c>
      <c r="AH56" s="90">
        <f t="shared" si="59"/>
        <v>4</v>
      </c>
      <c r="AI56" s="87" t="s">
        <v>113</v>
      </c>
      <c r="AJ56" s="88" t="s">
        <v>113</v>
      </c>
      <c r="AK56" s="88">
        <v>1</v>
      </c>
      <c r="AL56" s="88" t="s">
        <v>113</v>
      </c>
      <c r="AM56" s="88" t="s">
        <v>113</v>
      </c>
      <c r="AN56" s="88" t="s">
        <v>113</v>
      </c>
      <c r="AO56" s="89" t="s">
        <v>113</v>
      </c>
      <c r="AP56" s="90">
        <f t="shared" si="60"/>
        <v>1</v>
      </c>
      <c r="AQ56" s="87" t="s">
        <v>113</v>
      </c>
      <c r="AR56" s="88" t="s">
        <v>113</v>
      </c>
      <c r="AS56" s="88" t="s">
        <v>113</v>
      </c>
      <c r="AT56" s="88" t="s">
        <v>113</v>
      </c>
      <c r="AU56" s="88" t="s">
        <v>113</v>
      </c>
      <c r="AV56" s="88" t="s">
        <v>113</v>
      </c>
      <c r="AW56" s="89" t="s">
        <v>113</v>
      </c>
      <c r="AX56" s="90">
        <f t="shared" ref="AX56" si="95">SUM(AQ56:AW56)</f>
        <v>0</v>
      </c>
      <c r="AY56" s="87" t="s">
        <v>113</v>
      </c>
      <c r="AZ56" s="88" t="s">
        <v>113</v>
      </c>
      <c r="BA56" s="88" t="s">
        <v>113</v>
      </c>
      <c r="BB56" s="88" t="s">
        <v>113</v>
      </c>
      <c r="BC56" s="88" t="s">
        <v>113</v>
      </c>
      <c r="BD56" s="88" t="s">
        <v>113</v>
      </c>
      <c r="BE56" s="89" t="s">
        <v>113</v>
      </c>
      <c r="BF56" s="90">
        <f t="shared" si="62"/>
        <v>0</v>
      </c>
      <c r="BG56" s="87">
        <v>4</v>
      </c>
      <c r="BH56" s="88">
        <v>4</v>
      </c>
      <c r="BI56" s="88">
        <v>4</v>
      </c>
      <c r="BJ56" s="88" t="s">
        <v>113</v>
      </c>
      <c r="BK56" s="88">
        <v>3</v>
      </c>
      <c r="BL56" s="88">
        <v>3</v>
      </c>
      <c r="BM56" s="89" t="s">
        <v>113</v>
      </c>
      <c r="BN56" s="90">
        <f t="shared" si="63"/>
        <v>18</v>
      </c>
      <c r="BO56" s="87">
        <v>16</v>
      </c>
      <c r="BP56" s="88">
        <v>9</v>
      </c>
      <c r="BQ56" s="88">
        <v>49</v>
      </c>
      <c r="BR56" s="88" t="s">
        <v>113</v>
      </c>
      <c r="BS56" s="88">
        <v>17</v>
      </c>
      <c r="BT56" s="88">
        <v>20</v>
      </c>
      <c r="BU56" s="89" t="s">
        <v>113</v>
      </c>
      <c r="BV56" s="90">
        <f t="shared" si="64"/>
        <v>111</v>
      </c>
      <c r="CJ56" s="155"/>
      <c r="CK56" s="209">
        <f t="shared" si="80"/>
        <v>7</v>
      </c>
      <c r="CL56" s="210" t="str">
        <f t="shared" si="81"/>
        <v>MITTUL PANDYA [R]</v>
      </c>
      <c r="CM56" s="211">
        <f t="shared" si="82"/>
        <v>1</v>
      </c>
      <c r="CN56" s="216" t="str">
        <f t="shared" si="83"/>
        <v>MITTUL PANDYA [R]</v>
      </c>
      <c r="CO56" s="209">
        <f t="shared" si="84"/>
        <v>0</v>
      </c>
      <c r="CP56" s="210" t="str">
        <f t="shared" si="85"/>
        <v>MITTUL PANDYA [R]</v>
      </c>
      <c r="CQ56" s="208">
        <f t="shared" si="86"/>
        <v>4</v>
      </c>
      <c r="CR56" s="210" t="str">
        <f t="shared" si="87"/>
        <v>MITTUL PANDYA [R]</v>
      </c>
      <c r="CS56" s="208">
        <f t="shared" si="73"/>
        <v>1</v>
      </c>
      <c r="CT56" s="210" t="str">
        <f t="shared" si="88"/>
        <v>MITTUL PANDYA [R]</v>
      </c>
      <c r="CU56" s="1046"/>
      <c r="CV56" s="452"/>
      <c r="CW56" s="211">
        <f t="shared" si="89"/>
        <v>0</v>
      </c>
      <c r="CX56" s="207" t="str">
        <f t="shared" si="90"/>
        <v>MITTUL PANDYA [R]</v>
      </c>
      <c r="CY56" s="209">
        <f t="shared" si="91"/>
        <v>1</v>
      </c>
      <c r="CZ56" s="207" t="str">
        <f t="shared" si="92"/>
        <v>MITTUL PANDYA [R]</v>
      </c>
      <c r="DA56" s="211">
        <f t="shared" si="93"/>
        <v>4</v>
      </c>
      <c r="DB56" s="210" t="str">
        <f t="shared" si="94"/>
        <v>MITTUL PANDYA [R]</v>
      </c>
    </row>
    <row r="57" spans="1:106" s="84" customFormat="1">
      <c r="A57" s="85">
        <v>10</v>
      </c>
      <c r="B57" s="86" t="s">
        <v>272</v>
      </c>
      <c r="C57" s="87" t="s">
        <v>113</v>
      </c>
      <c r="D57" s="669">
        <v>0</v>
      </c>
      <c r="E57" s="669">
        <v>0</v>
      </c>
      <c r="F57" s="669">
        <v>13</v>
      </c>
      <c r="G57" s="669">
        <v>1</v>
      </c>
      <c r="H57" s="88" t="s">
        <v>113</v>
      </c>
      <c r="I57" s="89" t="s">
        <v>113</v>
      </c>
      <c r="J57" s="90">
        <f t="shared" si="56"/>
        <v>14</v>
      </c>
      <c r="K57" s="87" t="s">
        <v>113</v>
      </c>
      <c r="L57" s="88">
        <v>0</v>
      </c>
      <c r="M57" s="88">
        <v>0</v>
      </c>
      <c r="N57" s="88">
        <v>2</v>
      </c>
      <c r="O57" s="88">
        <v>0</v>
      </c>
      <c r="P57" s="88" t="s">
        <v>113</v>
      </c>
      <c r="Q57" s="89" t="s">
        <v>113</v>
      </c>
      <c r="R57" s="90">
        <f t="shared" si="57"/>
        <v>2</v>
      </c>
      <c r="S57" s="87" t="s">
        <v>113</v>
      </c>
      <c r="T57" s="88">
        <v>0</v>
      </c>
      <c r="U57" s="88">
        <v>0</v>
      </c>
      <c r="V57" s="88">
        <v>0</v>
      </c>
      <c r="W57" s="88">
        <v>0</v>
      </c>
      <c r="X57" s="88" t="s">
        <v>113</v>
      </c>
      <c r="Y57" s="89" t="s">
        <v>113</v>
      </c>
      <c r="Z57" s="90">
        <f t="shared" si="58"/>
        <v>0</v>
      </c>
      <c r="AA57" s="87">
        <v>1</v>
      </c>
      <c r="AB57" s="88">
        <v>2</v>
      </c>
      <c r="AC57" s="88">
        <v>2</v>
      </c>
      <c r="AD57" s="88">
        <v>3</v>
      </c>
      <c r="AE57" s="88">
        <v>3</v>
      </c>
      <c r="AF57" s="88">
        <v>1</v>
      </c>
      <c r="AG57" s="89" t="s">
        <v>113</v>
      </c>
      <c r="AH57" s="90">
        <f t="shared" si="59"/>
        <v>12</v>
      </c>
      <c r="AI57" s="87" t="s">
        <v>113</v>
      </c>
      <c r="AJ57" s="88" t="s">
        <v>113</v>
      </c>
      <c r="AK57" s="88" t="s">
        <v>113</v>
      </c>
      <c r="AL57" s="88" t="s">
        <v>113</v>
      </c>
      <c r="AM57" s="88" t="s">
        <v>113</v>
      </c>
      <c r="AN57" s="88" t="s">
        <v>113</v>
      </c>
      <c r="AO57" s="89" t="s">
        <v>113</v>
      </c>
      <c r="AP57" s="90">
        <f t="shared" si="60"/>
        <v>0</v>
      </c>
      <c r="AQ57" s="87" t="s">
        <v>113</v>
      </c>
      <c r="AR57" s="88" t="s">
        <v>168</v>
      </c>
      <c r="AS57" s="88" t="s">
        <v>113</v>
      </c>
      <c r="AT57" s="88" t="s">
        <v>168</v>
      </c>
      <c r="AU57" s="88" t="s">
        <v>168</v>
      </c>
      <c r="AV57" s="88" t="s">
        <v>113</v>
      </c>
      <c r="AW57" s="89" t="s">
        <v>113</v>
      </c>
      <c r="AX57" s="90" t="s">
        <v>161</v>
      </c>
      <c r="AY57" s="87" t="s">
        <v>113</v>
      </c>
      <c r="AZ57" s="88" t="s">
        <v>113</v>
      </c>
      <c r="BA57" s="88" t="s">
        <v>113</v>
      </c>
      <c r="BB57" s="88" t="s">
        <v>113</v>
      </c>
      <c r="BC57" s="88" t="s">
        <v>113</v>
      </c>
      <c r="BD57" s="88" t="s">
        <v>113</v>
      </c>
      <c r="BE57" s="89" t="s">
        <v>113</v>
      </c>
      <c r="BF57" s="90">
        <f t="shared" si="62"/>
        <v>0</v>
      </c>
      <c r="BG57" s="87">
        <v>4</v>
      </c>
      <c r="BH57" s="88">
        <v>4</v>
      </c>
      <c r="BI57" s="88">
        <v>4</v>
      </c>
      <c r="BJ57" s="88">
        <v>4</v>
      </c>
      <c r="BK57" s="88">
        <v>4</v>
      </c>
      <c r="BL57" s="88">
        <v>4</v>
      </c>
      <c r="BM57" s="89" t="s">
        <v>113</v>
      </c>
      <c r="BN57" s="90">
        <f t="shared" si="63"/>
        <v>24</v>
      </c>
      <c r="BO57" s="87">
        <v>18</v>
      </c>
      <c r="BP57" s="88">
        <v>15</v>
      </c>
      <c r="BQ57" s="88">
        <v>20</v>
      </c>
      <c r="BR57" s="88">
        <v>12</v>
      </c>
      <c r="BS57" s="88">
        <v>18</v>
      </c>
      <c r="BT57" s="88">
        <v>34</v>
      </c>
      <c r="BU57" s="89" t="s">
        <v>113</v>
      </c>
      <c r="BV57" s="90">
        <f t="shared" si="64"/>
        <v>117</v>
      </c>
      <c r="CJ57" s="155"/>
      <c r="CK57" s="209">
        <f t="shared" si="80"/>
        <v>14</v>
      </c>
      <c r="CL57" s="210" t="str">
        <f t="shared" si="81"/>
        <v>KULDEEP K RAVAL [R]</v>
      </c>
      <c r="CM57" s="211">
        <f t="shared" si="82"/>
        <v>2</v>
      </c>
      <c r="CN57" s="216" t="str">
        <f t="shared" si="83"/>
        <v>KULDEEP K RAVAL [R]</v>
      </c>
      <c r="CO57" s="209">
        <f t="shared" si="84"/>
        <v>0</v>
      </c>
      <c r="CP57" s="210" t="str">
        <f t="shared" si="85"/>
        <v>KULDEEP K RAVAL [R]</v>
      </c>
      <c r="CQ57" s="208">
        <f t="shared" si="86"/>
        <v>12</v>
      </c>
      <c r="CR57" s="210" t="str">
        <f t="shared" si="87"/>
        <v>KULDEEP K RAVAL [R]</v>
      </c>
      <c r="CS57" s="208">
        <f t="shared" si="73"/>
        <v>0</v>
      </c>
      <c r="CT57" s="210" t="str">
        <f t="shared" si="88"/>
        <v>KULDEEP K RAVAL [R]</v>
      </c>
      <c r="CU57" s="1046"/>
      <c r="CV57" s="452"/>
      <c r="CW57" s="211">
        <f t="shared" si="89"/>
        <v>0</v>
      </c>
      <c r="CX57" s="207" t="str">
        <f t="shared" si="90"/>
        <v>KULDEEP K RAVAL [R]</v>
      </c>
      <c r="CY57" s="209">
        <f t="shared" si="91"/>
        <v>0</v>
      </c>
      <c r="CZ57" s="207" t="str">
        <f t="shared" si="92"/>
        <v>KULDEEP K RAVAL [R]</v>
      </c>
      <c r="DA57" s="211">
        <f t="shared" si="93"/>
        <v>12</v>
      </c>
      <c r="DB57" s="210" t="str">
        <f t="shared" si="94"/>
        <v>KULDEEP K RAVAL [R]</v>
      </c>
    </row>
    <row r="58" spans="1:106" s="84" customFormat="1">
      <c r="A58" s="78">
        <v>11</v>
      </c>
      <c r="B58" s="86" t="s">
        <v>401</v>
      </c>
      <c r="C58" s="87" t="s">
        <v>113</v>
      </c>
      <c r="D58" s="88">
        <v>7</v>
      </c>
      <c r="E58" s="88" t="s">
        <v>113</v>
      </c>
      <c r="F58" s="88" t="s">
        <v>113</v>
      </c>
      <c r="G58" s="88" t="s">
        <v>113</v>
      </c>
      <c r="H58" s="88" t="s">
        <v>113</v>
      </c>
      <c r="I58" s="89" t="s">
        <v>113</v>
      </c>
      <c r="J58" s="90">
        <f t="shared" si="56"/>
        <v>7</v>
      </c>
      <c r="K58" s="87" t="s">
        <v>113</v>
      </c>
      <c r="L58" s="88">
        <v>0</v>
      </c>
      <c r="M58" s="88" t="s">
        <v>113</v>
      </c>
      <c r="N58" s="88" t="s">
        <v>113</v>
      </c>
      <c r="O58" s="88" t="s">
        <v>113</v>
      </c>
      <c r="P58" s="88" t="s">
        <v>113</v>
      </c>
      <c r="Q58" s="89" t="s">
        <v>113</v>
      </c>
      <c r="R58" s="90">
        <f t="shared" si="57"/>
        <v>0</v>
      </c>
      <c r="S58" s="87" t="s">
        <v>113</v>
      </c>
      <c r="T58" s="88">
        <v>1</v>
      </c>
      <c r="U58" s="88">
        <v>0</v>
      </c>
      <c r="V58" s="88" t="s">
        <v>113</v>
      </c>
      <c r="W58" s="88" t="s">
        <v>113</v>
      </c>
      <c r="X58" s="88" t="s">
        <v>113</v>
      </c>
      <c r="Y58" s="89" t="s">
        <v>113</v>
      </c>
      <c r="Z58" s="90">
        <f t="shared" si="58"/>
        <v>1</v>
      </c>
      <c r="AA58" s="87" t="s">
        <v>113</v>
      </c>
      <c r="AB58" s="88">
        <v>0</v>
      </c>
      <c r="AC58" s="88" t="s">
        <v>113</v>
      </c>
      <c r="AD58" s="88" t="s">
        <v>113</v>
      </c>
      <c r="AE58" s="88" t="s">
        <v>113</v>
      </c>
      <c r="AF58" s="88" t="s">
        <v>113</v>
      </c>
      <c r="AG58" s="89" t="s">
        <v>113</v>
      </c>
      <c r="AH58" s="90">
        <f t="shared" si="59"/>
        <v>0</v>
      </c>
      <c r="AI58" s="87" t="s">
        <v>113</v>
      </c>
      <c r="AJ58" s="88" t="s">
        <v>113</v>
      </c>
      <c r="AK58" s="88" t="s">
        <v>113</v>
      </c>
      <c r="AL58" s="88" t="s">
        <v>113</v>
      </c>
      <c r="AM58" s="88" t="s">
        <v>113</v>
      </c>
      <c r="AN58" s="88" t="s">
        <v>113</v>
      </c>
      <c r="AO58" s="89" t="s">
        <v>113</v>
      </c>
      <c r="AP58" s="90">
        <f t="shared" si="60"/>
        <v>0</v>
      </c>
      <c r="AQ58" s="87" t="s">
        <v>113</v>
      </c>
      <c r="AR58" s="88" t="s">
        <v>113</v>
      </c>
      <c r="AS58" s="88" t="s">
        <v>113</v>
      </c>
      <c r="AT58" s="88" t="s">
        <v>113</v>
      </c>
      <c r="AU58" s="88" t="s">
        <v>113</v>
      </c>
      <c r="AV58" s="88" t="s">
        <v>113</v>
      </c>
      <c r="AW58" s="89" t="s">
        <v>113</v>
      </c>
      <c r="AX58" s="90">
        <f t="shared" ref="AX58:AX59" si="96">SUM(AQ58:AW58)</f>
        <v>0</v>
      </c>
      <c r="AY58" s="87" t="s">
        <v>113</v>
      </c>
      <c r="AZ58" s="88" t="s">
        <v>113</v>
      </c>
      <c r="BA58" s="88" t="s">
        <v>113</v>
      </c>
      <c r="BB58" s="88" t="s">
        <v>113</v>
      </c>
      <c r="BC58" s="88" t="s">
        <v>113</v>
      </c>
      <c r="BD58" s="88" t="s">
        <v>113</v>
      </c>
      <c r="BE58" s="89" t="s">
        <v>113</v>
      </c>
      <c r="BF58" s="90">
        <f t="shared" si="62"/>
        <v>0</v>
      </c>
      <c r="BG58" s="87" t="s">
        <v>113</v>
      </c>
      <c r="BH58" s="88">
        <v>2</v>
      </c>
      <c r="BI58" s="88" t="s">
        <v>113</v>
      </c>
      <c r="BJ58" s="88" t="s">
        <v>113</v>
      </c>
      <c r="BK58" s="88" t="s">
        <v>113</v>
      </c>
      <c r="BL58" s="88" t="s">
        <v>113</v>
      </c>
      <c r="BM58" s="89" t="s">
        <v>113</v>
      </c>
      <c r="BN58" s="90">
        <f t="shared" si="63"/>
        <v>2</v>
      </c>
      <c r="BO58" s="87" t="s">
        <v>113</v>
      </c>
      <c r="BP58" s="88">
        <v>9</v>
      </c>
      <c r="BQ58" s="88" t="s">
        <v>113</v>
      </c>
      <c r="BR58" s="88" t="s">
        <v>113</v>
      </c>
      <c r="BS58" s="88" t="s">
        <v>113</v>
      </c>
      <c r="BT58" s="88" t="s">
        <v>113</v>
      </c>
      <c r="BU58" s="89" t="s">
        <v>113</v>
      </c>
      <c r="BV58" s="90">
        <f t="shared" si="64"/>
        <v>9</v>
      </c>
      <c r="CJ58" s="155"/>
      <c r="CK58" s="209">
        <f t="shared" si="80"/>
        <v>7</v>
      </c>
      <c r="CL58" s="210" t="str">
        <f t="shared" si="81"/>
        <v>JIGAR VYAS [R]</v>
      </c>
      <c r="CM58" s="211">
        <f t="shared" si="82"/>
        <v>0</v>
      </c>
      <c r="CN58" s="216" t="str">
        <f t="shared" si="83"/>
        <v>JIGAR VYAS [R]</v>
      </c>
      <c r="CO58" s="209">
        <f t="shared" si="84"/>
        <v>1</v>
      </c>
      <c r="CP58" s="210" t="str">
        <f t="shared" si="85"/>
        <v>JIGAR VYAS [R]</v>
      </c>
      <c r="CQ58" s="208">
        <f t="shared" si="86"/>
        <v>0</v>
      </c>
      <c r="CR58" s="210" t="str">
        <f t="shared" si="87"/>
        <v>JIGAR VYAS [R]</v>
      </c>
      <c r="CS58" s="208">
        <f t="shared" si="73"/>
        <v>0</v>
      </c>
      <c r="CT58" s="210" t="str">
        <f t="shared" si="88"/>
        <v>JIGAR VYAS [R]</v>
      </c>
      <c r="CU58" s="1046"/>
      <c r="CV58" s="452"/>
      <c r="CW58" s="211">
        <f t="shared" si="89"/>
        <v>0</v>
      </c>
      <c r="CX58" s="207" t="str">
        <f t="shared" si="90"/>
        <v>JIGAR VYAS [R]</v>
      </c>
      <c r="CY58" s="209">
        <f t="shared" si="91"/>
        <v>0</v>
      </c>
      <c r="CZ58" s="207" t="str">
        <f t="shared" si="92"/>
        <v>JIGAR VYAS [R]</v>
      </c>
      <c r="DA58" s="211">
        <f t="shared" si="93"/>
        <v>0</v>
      </c>
      <c r="DB58" s="210" t="str">
        <f t="shared" si="94"/>
        <v>JIGAR VYAS [R]</v>
      </c>
    </row>
    <row r="59" spans="1:106" s="84" customFormat="1" ht="15" thickBot="1">
      <c r="A59" s="85">
        <v>12</v>
      </c>
      <c r="B59" s="86" t="s">
        <v>402</v>
      </c>
      <c r="C59" s="87" t="s">
        <v>113</v>
      </c>
      <c r="D59" s="88" t="s">
        <v>113</v>
      </c>
      <c r="E59" s="88">
        <v>1</v>
      </c>
      <c r="F59" s="88" t="s">
        <v>113</v>
      </c>
      <c r="G59" s="88">
        <v>3</v>
      </c>
      <c r="H59" s="88" t="s">
        <v>113</v>
      </c>
      <c r="I59" s="89" t="s">
        <v>113</v>
      </c>
      <c r="J59" s="90">
        <f t="shared" si="56"/>
        <v>4</v>
      </c>
      <c r="K59" s="87" t="s">
        <v>113</v>
      </c>
      <c r="L59" s="88" t="s">
        <v>113</v>
      </c>
      <c r="M59" s="88">
        <v>0</v>
      </c>
      <c r="N59" s="88" t="s">
        <v>113</v>
      </c>
      <c r="O59" s="88">
        <v>0</v>
      </c>
      <c r="P59" s="88" t="s">
        <v>113</v>
      </c>
      <c r="Q59" s="89" t="s">
        <v>113</v>
      </c>
      <c r="R59" s="90">
        <f t="shared" si="57"/>
        <v>0</v>
      </c>
      <c r="S59" s="87" t="s">
        <v>113</v>
      </c>
      <c r="T59" s="88" t="s">
        <v>113</v>
      </c>
      <c r="U59" s="88" t="s">
        <v>113</v>
      </c>
      <c r="V59" s="88" t="s">
        <v>113</v>
      </c>
      <c r="W59" s="88">
        <v>0</v>
      </c>
      <c r="X59" s="88" t="s">
        <v>113</v>
      </c>
      <c r="Y59" s="89" t="s">
        <v>113</v>
      </c>
      <c r="Z59" s="90">
        <f t="shared" si="58"/>
        <v>0</v>
      </c>
      <c r="AA59" s="87" t="s">
        <v>113</v>
      </c>
      <c r="AB59" s="88">
        <v>1</v>
      </c>
      <c r="AC59" s="88" t="s">
        <v>113</v>
      </c>
      <c r="AD59" s="88" t="s">
        <v>113</v>
      </c>
      <c r="AE59" s="88" t="s">
        <v>113</v>
      </c>
      <c r="AF59" s="88" t="s">
        <v>113</v>
      </c>
      <c r="AG59" s="89" t="s">
        <v>113</v>
      </c>
      <c r="AH59" s="90">
        <f t="shared" si="59"/>
        <v>1</v>
      </c>
      <c r="AI59" s="87" t="s">
        <v>113</v>
      </c>
      <c r="AJ59" s="88" t="s">
        <v>113</v>
      </c>
      <c r="AK59" s="88" t="s">
        <v>113</v>
      </c>
      <c r="AL59" s="88" t="s">
        <v>113</v>
      </c>
      <c r="AM59" s="88" t="s">
        <v>113</v>
      </c>
      <c r="AN59" s="88" t="s">
        <v>113</v>
      </c>
      <c r="AO59" s="89" t="s">
        <v>113</v>
      </c>
      <c r="AP59" s="90">
        <f t="shared" si="60"/>
        <v>0</v>
      </c>
      <c r="AQ59" s="87" t="s">
        <v>113</v>
      </c>
      <c r="AR59" s="88" t="s">
        <v>113</v>
      </c>
      <c r="AS59" s="88" t="s">
        <v>113</v>
      </c>
      <c r="AT59" s="88" t="s">
        <v>113</v>
      </c>
      <c r="AU59" s="88" t="s">
        <v>113</v>
      </c>
      <c r="AV59" s="88" t="s">
        <v>113</v>
      </c>
      <c r="AW59" s="89" t="s">
        <v>113</v>
      </c>
      <c r="AX59" s="90">
        <f t="shared" si="96"/>
        <v>0</v>
      </c>
      <c r="AY59" s="87" t="s">
        <v>113</v>
      </c>
      <c r="AZ59" s="88" t="s">
        <v>113</v>
      </c>
      <c r="BA59" s="88" t="s">
        <v>113</v>
      </c>
      <c r="BB59" s="88" t="s">
        <v>113</v>
      </c>
      <c r="BC59" s="88" t="s">
        <v>113</v>
      </c>
      <c r="BD59" s="88" t="s">
        <v>113</v>
      </c>
      <c r="BE59" s="89" t="s">
        <v>113</v>
      </c>
      <c r="BF59" s="90">
        <f t="shared" si="62"/>
        <v>0</v>
      </c>
      <c r="BG59" s="87" t="s">
        <v>113</v>
      </c>
      <c r="BH59" s="88">
        <v>2</v>
      </c>
      <c r="BI59" s="88" t="s">
        <v>113</v>
      </c>
      <c r="BJ59" s="88" t="s">
        <v>113</v>
      </c>
      <c r="BK59" s="88" t="s">
        <v>113</v>
      </c>
      <c r="BL59" s="88" t="s">
        <v>113</v>
      </c>
      <c r="BM59" s="89" t="s">
        <v>113</v>
      </c>
      <c r="BN59" s="90">
        <f t="shared" si="63"/>
        <v>2</v>
      </c>
      <c r="BO59" s="87" t="s">
        <v>113</v>
      </c>
      <c r="BP59" s="88">
        <v>10</v>
      </c>
      <c r="BQ59" s="88" t="s">
        <v>113</v>
      </c>
      <c r="BR59" s="88" t="s">
        <v>113</v>
      </c>
      <c r="BS59" s="88" t="s">
        <v>113</v>
      </c>
      <c r="BT59" s="88" t="s">
        <v>113</v>
      </c>
      <c r="BU59" s="89" t="s">
        <v>113</v>
      </c>
      <c r="BV59" s="90">
        <f t="shared" si="64"/>
        <v>10</v>
      </c>
      <c r="CJ59" s="155"/>
      <c r="CK59" s="209">
        <f t="shared" si="80"/>
        <v>4</v>
      </c>
      <c r="CL59" s="210" t="str">
        <f t="shared" si="81"/>
        <v>PRAKASH JOSHI</v>
      </c>
      <c r="CM59" s="211">
        <f t="shared" si="82"/>
        <v>0</v>
      </c>
      <c r="CN59" s="216" t="str">
        <f t="shared" si="83"/>
        <v>PRAKASH JOSHI</v>
      </c>
      <c r="CO59" s="209">
        <f t="shared" si="84"/>
        <v>0</v>
      </c>
      <c r="CP59" s="210" t="str">
        <f t="shared" si="85"/>
        <v>PRAKASH JOSHI</v>
      </c>
      <c r="CQ59" s="208">
        <f t="shared" si="86"/>
        <v>1</v>
      </c>
      <c r="CR59" s="210" t="str">
        <f t="shared" si="87"/>
        <v>PRAKASH JOSHI</v>
      </c>
      <c r="CS59" s="208">
        <f t="shared" si="73"/>
        <v>0</v>
      </c>
      <c r="CT59" s="210" t="str">
        <f t="shared" si="88"/>
        <v>PRAKASH JOSHI</v>
      </c>
      <c r="CU59" s="1046"/>
      <c r="CV59" s="452"/>
      <c r="CW59" s="211">
        <f t="shared" si="89"/>
        <v>0</v>
      </c>
      <c r="CX59" s="207" t="str">
        <f t="shared" si="90"/>
        <v>PRAKASH JOSHI</v>
      </c>
      <c r="CY59" s="209">
        <f t="shared" si="91"/>
        <v>0</v>
      </c>
      <c r="CZ59" s="207" t="str">
        <f t="shared" si="92"/>
        <v>PRAKASH JOSHI</v>
      </c>
      <c r="DA59" s="211">
        <f t="shared" si="93"/>
        <v>1</v>
      </c>
      <c r="DB59" s="210" t="str">
        <f t="shared" si="94"/>
        <v>PRAKASH JOSHI</v>
      </c>
    </row>
    <row r="60" spans="1:106" s="84" customFormat="1" ht="15" hidden="1" customHeight="1" thickBot="1">
      <c r="A60" s="78">
        <v>13</v>
      </c>
      <c r="B60" s="86" t="s">
        <v>113</v>
      </c>
      <c r="C60" s="87" t="s">
        <v>113</v>
      </c>
      <c r="D60" s="88" t="s">
        <v>113</v>
      </c>
      <c r="E60" s="88" t="s">
        <v>113</v>
      </c>
      <c r="F60" s="88" t="s">
        <v>113</v>
      </c>
      <c r="G60" s="88" t="s">
        <v>113</v>
      </c>
      <c r="H60" s="88" t="s">
        <v>113</v>
      </c>
      <c r="I60" s="89" t="s">
        <v>113</v>
      </c>
      <c r="J60" s="90">
        <f t="shared" si="56"/>
        <v>0</v>
      </c>
      <c r="K60" s="87" t="s">
        <v>113</v>
      </c>
      <c r="L60" s="88" t="s">
        <v>113</v>
      </c>
      <c r="M60" s="88" t="s">
        <v>113</v>
      </c>
      <c r="N60" s="88" t="s">
        <v>113</v>
      </c>
      <c r="O60" s="88" t="s">
        <v>113</v>
      </c>
      <c r="P60" s="88" t="s">
        <v>113</v>
      </c>
      <c r="Q60" s="89" t="s">
        <v>113</v>
      </c>
      <c r="R60" s="90">
        <f t="shared" si="57"/>
        <v>0</v>
      </c>
      <c r="S60" s="87" t="s">
        <v>113</v>
      </c>
      <c r="T60" s="88" t="s">
        <v>113</v>
      </c>
      <c r="U60" s="88" t="s">
        <v>113</v>
      </c>
      <c r="V60" s="88" t="s">
        <v>113</v>
      </c>
      <c r="W60" s="88" t="s">
        <v>113</v>
      </c>
      <c r="X60" s="88" t="s">
        <v>113</v>
      </c>
      <c r="Y60" s="89" t="s">
        <v>113</v>
      </c>
      <c r="Z60" s="90">
        <f t="shared" si="58"/>
        <v>0</v>
      </c>
      <c r="AA60" s="87" t="s">
        <v>113</v>
      </c>
      <c r="AB60" s="88" t="s">
        <v>113</v>
      </c>
      <c r="AC60" s="88" t="s">
        <v>113</v>
      </c>
      <c r="AD60" s="88" t="s">
        <v>113</v>
      </c>
      <c r="AE60" s="88" t="s">
        <v>113</v>
      </c>
      <c r="AF60" s="88" t="s">
        <v>113</v>
      </c>
      <c r="AG60" s="89" t="s">
        <v>113</v>
      </c>
      <c r="AH60" s="90">
        <f t="shared" si="59"/>
        <v>0</v>
      </c>
      <c r="AI60" s="87" t="s">
        <v>113</v>
      </c>
      <c r="AJ60" s="88" t="s">
        <v>113</v>
      </c>
      <c r="AK60" s="88" t="s">
        <v>113</v>
      </c>
      <c r="AL60" s="88" t="s">
        <v>113</v>
      </c>
      <c r="AM60" s="88" t="s">
        <v>113</v>
      </c>
      <c r="AN60" s="88" t="s">
        <v>113</v>
      </c>
      <c r="AO60" s="89" t="s">
        <v>113</v>
      </c>
      <c r="AP60" s="90">
        <f t="shared" si="60"/>
        <v>0</v>
      </c>
      <c r="AQ60" s="87" t="s">
        <v>113</v>
      </c>
      <c r="AR60" s="88" t="s">
        <v>113</v>
      </c>
      <c r="AS60" s="88" t="s">
        <v>113</v>
      </c>
      <c r="AT60" s="88" t="s">
        <v>113</v>
      </c>
      <c r="AU60" s="88" t="s">
        <v>113</v>
      </c>
      <c r="AV60" s="88" t="s">
        <v>113</v>
      </c>
      <c r="AW60" s="89" t="s">
        <v>113</v>
      </c>
      <c r="AX60" s="90">
        <f t="shared" ref="AX60:AX77" si="97">SUM(AQ60:AW60)</f>
        <v>0</v>
      </c>
      <c r="AY60" s="87" t="s">
        <v>113</v>
      </c>
      <c r="AZ60" s="88" t="s">
        <v>113</v>
      </c>
      <c r="BA60" s="88" t="s">
        <v>113</v>
      </c>
      <c r="BB60" s="88" t="s">
        <v>113</v>
      </c>
      <c r="BC60" s="88" t="s">
        <v>113</v>
      </c>
      <c r="BD60" s="88" t="s">
        <v>113</v>
      </c>
      <c r="BE60" s="89" t="s">
        <v>113</v>
      </c>
      <c r="BF60" s="90">
        <f t="shared" si="62"/>
        <v>0</v>
      </c>
      <c r="BG60" s="87" t="s">
        <v>113</v>
      </c>
      <c r="BH60" s="88" t="s">
        <v>113</v>
      </c>
      <c r="BI60" s="88" t="s">
        <v>113</v>
      </c>
      <c r="BJ60" s="88" t="s">
        <v>113</v>
      </c>
      <c r="BK60" s="88" t="s">
        <v>113</v>
      </c>
      <c r="BL60" s="88" t="s">
        <v>113</v>
      </c>
      <c r="BM60" s="89" t="s">
        <v>113</v>
      </c>
      <c r="BN60" s="90">
        <f t="shared" si="63"/>
        <v>0</v>
      </c>
      <c r="BO60" s="87" t="s">
        <v>113</v>
      </c>
      <c r="BP60" s="88" t="s">
        <v>113</v>
      </c>
      <c r="BQ60" s="88" t="s">
        <v>113</v>
      </c>
      <c r="BR60" s="88" t="s">
        <v>113</v>
      </c>
      <c r="BS60" s="88" t="s">
        <v>113</v>
      </c>
      <c r="BT60" s="88" t="s">
        <v>113</v>
      </c>
      <c r="BU60" s="89" t="s">
        <v>113</v>
      </c>
      <c r="BV60" s="90">
        <f t="shared" si="64"/>
        <v>0</v>
      </c>
      <c r="CJ60" s="155"/>
      <c r="CK60" s="209">
        <f t="shared" si="80"/>
        <v>0</v>
      </c>
      <c r="CL60" s="210" t="str">
        <f t="shared" si="81"/>
        <v>-</v>
      </c>
      <c r="CM60" s="211">
        <f t="shared" si="82"/>
        <v>0</v>
      </c>
      <c r="CN60" s="216" t="str">
        <f t="shared" si="83"/>
        <v>-</v>
      </c>
      <c r="CO60" s="209">
        <f t="shared" si="84"/>
        <v>0</v>
      </c>
      <c r="CP60" s="210" t="str">
        <f t="shared" si="85"/>
        <v>-</v>
      </c>
      <c r="CQ60" s="208">
        <f t="shared" si="86"/>
        <v>0</v>
      </c>
      <c r="CR60" s="210" t="str">
        <f t="shared" si="87"/>
        <v>-</v>
      </c>
      <c r="CS60" s="208">
        <f t="shared" si="73"/>
        <v>0</v>
      </c>
      <c r="CT60" s="210" t="str">
        <f t="shared" si="88"/>
        <v>-</v>
      </c>
      <c r="CU60" s="1046"/>
      <c r="CV60" s="452"/>
      <c r="CW60" s="211">
        <f t="shared" si="89"/>
        <v>0</v>
      </c>
      <c r="CX60" s="207" t="str">
        <f t="shared" si="90"/>
        <v>-</v>
      </c>
      <c r="CY60" s="209">
        <f t="shared" si="91"/>
        <v>0</v>
      </c>
      <c r="CZ60" s="207" t="str">
        <f t="shared" si="92"/>
        <v>-</v>
      </c>
      <c r="DA60" s="211">
        <f t="shared" si="93"/>
        <v>0</v>
      </c>
      <c r="DB60" s="210" t="str">
        <f t="shared" si="94"/>
        <v>-</v>
      </c>
    </row>
    <row r="61" spans="1:106" s="84" customFormat="1" ht="15" hidden="1" customHeight="1" thickBot="1">
      <c r="A61" s="85">
        <v>14</v>
      </c>
      <c r="B61" s="86" t="s">
        <v>113</v>
      </c>
      <c r="C61" s="87" t="s">
        <v>113</v>
      </c>
      <c r="D61" s="88" t="s">
        <v>113</v>
      </c>
      <c r="E61" s="88" t="s">
        <v>113</v>
      </c>
      <c r="F61" s="88" t="s">
        <v>113</v>
      </c>
      <c r="G61" s="88" t="s">
        <v>113</v>
      </c>
      <c r="H61" s="88" t="s">
        <v>113</v>
      </c>
      <c r="I61" s="89" t="s">
        <v>113</v>
      </c>
      <c r="J61" s="90">
        <f t="shared" si="56"/>
        <v>0</v>
      </c>
      <c r="K61" s="87" t="s">
        <v>113</v>
      </c>
      <c r="L61" s="88" t="s">
        <v>113</v>
      </c>
      <c r="M61" s="88" t="s">
        <v>113</v>
      </c>
      <c r="N61" s="88" t="s">
        <v>113</v>
      </c>
      <c r="O61" s="88" t="s">
        <v>113</v>
      </c>
      <c r="P61" s="88" t="s">
        <v>113</v>
      </c>
      <c r="Q61" s="89" t="s">
        <v>113</v>
      </c>
      <c r="R61" s="90">
        <f t="shared" si="57"/>
        <v>0</v>
      </c>
      <c r="S61" s="87" t="s">
        <v>113</v>
      </c>
      <c r="T61" s="88" t="s">
        <v>113</v>
      </c>
      <c r="U61" s="88" t="s">
        <v>113</v>
      </c>
      <c r="V61" s="88" t="s">
        <v>113</v>
      </c>
      <c r="W61" s="88" t="s">
        <v>113</v>
      </c>
      <c r="X61" s="88" t="s">
        <v>113</v>
      </c>
      <c r="Y61" s="89" t="s">
        <v>113</v>
      </c>
      <c r="Z61" s="90">
        <f t="shared" si="58"/>
        <v>0</v>
      </c>
      <c r="AA61" s="87" t="s">
        <v>113</v>
      </c>
      <c r="AB61" s="88" t="s">
        <v>113</v>
      </c>
      <c r="AC61" s="88" t="s">
        <v>113</v>
      </c>
      <c r="AD61" s="88" t="s">
        <v>113</v>
      </c>
      <c r="AE61" s="88" t="s">
        <v>113</v>
      </c>
      <c r="AF61" s="88" t="s">
        <v>113</v>
      </c>
      <c r="AG61" s="89" t="s">
        <v>113</v>
      </c>
      <c r="AH61" s="90">
        <f t="shared" si="59"/>
        <v>0</v>
      </c>
      <c r="AI61" s="87" t="s">
        <v>113</v>
      </c>
      <c r="AJ61" s="88" t="s">
        <v>113</v>
      </c>
      <c r="AK61" s="88" t="s">
        <v>113</v>
      </c>
      <c r="AL61" s="88" t="s">
        <v>113</v>
      </c>
      <c r="AM61" s="88" t="s">
        <v>113</v>
      </c>
      <c r="AN61" s="88" t="s">
        <v>113</v>
      </c>
      <c r="AO61" s="89" t="s">
        <v>113</v>
      </c>
      <c r="AP61" s="90">
        <f t="shared" si="60"/>
        <v>0</v>
      </c>
      <c r="AQ61" s="87" t="s">
        <v>113</v>
      </c>
      <c r="AR61" s="88" t="s">
        <v>113</v>
      </c>
      <c r="AS61" s="88" t="s">
        <v>113</v>
      </c>
      <c r="AT61" s="88" t="s">
        <v>113</v>
      </c>
      <c r="AU61" s="88" t="s">
        <v>113</v>
      </c>
      <c r="AV61" s="88" t="s">
        <v>113</v>
      </c>
      <c r="AW61" s="89" t="s">
        <v>113</v>
      </c>
      <c r="AX61" s="90">
        <f t="shared" si="97"/>
        <v>0</v>
      </c>
      <c r="AY61" s="87" t="s">
        <v>113</v>
      </c>
      <c r="AZ61" s="88" t="s">
        <v>113</v>
      </c>
      <c r="BA61" s="88" t="s">
        <v>113</v>
      </c>
      <c r="BB61" s="88" t="s">
        <v>113</v>
      </c>
      <c r="BC61" s="88" t="s">
        <v>113</v>
      </c>
      <c r="BD61" s="88" t="s">
        <v>113</v>
      </c>
      <c r="BE61" s="89" t="s">
        <v>113</v>
      </c>
      <c r="BF61" s="90">
        <f t="shared" si="62"/>
        <v>0</v>
      </c>
      <c r="BG61" s="87" t="s">
        <v>113</v>
      </c>
      <c r="BH61" s="88" t="s">
        <v>113</v>
      </c>
      <c r="BI61" s="88" t="s">
        <v>113</v>
      </c>
      <c r="BJ61" s="88" t="s">
        <v>113</v>
      </c>
      <c r="BK61" s="88" t="s">
        <v>113</v>
      </c>
      <c r="BL61" s="88" t="s">
        <v>113</v>
      </c>
      <c r="BM61" s="89" t="s">
        <v>113</v>
      </c>
      <c r="BN61" s="90">
        <f t="shared" si="63"/>
        <v>0</v>
      </c>
      <c r="BO61" s="87" t="s">
        <v>113</v>
      </c>
      <c r="BP61" s="88" t="s">
        <v>113</v>
      </c>
      <c r="BQ61" s="88" t="s">
        <v>113</v>
      </c>
      <c r="BR61" s="88" t="s">
        <v>113</v>
      </c>
      <c r="BS61" s="88" t="s">
        <v>113</v>
      </c>
      <c r="BT61" s="88" t="s">
        <v>113</v>
      </c>
      <c r="BU61" s="89" t="s">
        <v>113</v>
      </c>
      <c r="BV61" s="90">
        <f t="shared" si="64"/>
        <v>0</v>
      </c>
      <c r="CJ61" s="155"/>
      <c r="CK61" s="209">
        <f t="shared" si="80"/>
        <v>0</v>
      </c>
      <c r="CL61" s="210" t="str">
        <f t="shared" si="81"/>
        <v>-</v>
      </c>
      <c r="CM61" s="211">
        <f t="shared" si="82"/>
        <v>0</v>
      </c>
      <c r="CN61" s="216" t="str">
        <f t="shared" si="83"/>
        <v>-</v>
      </c>
      <c r="CO61" s="209">
        <f t="shared" si="84"/>
        <v>0</v>
      </c>
      <c r="CP61" s="210" t="str">
        <f t="shared" si="85"/>
        <v>-</v>
      </c>
      <c r="CQ61" s="208">
        <f t="shared" si="86"/>
        <v>0</v>
      </c>
      <c r="CR61" s="210" t="str">
        <f t="shared" si="87"/>
        <v>-</v>
      </c>
      <c r="CS61" s="208">
        <f t="shared" si="73"/>
        <v>0</v>
      </c>
      <c r="CT61" s="210" t="str">
        <f t="shared" si="88"/>
        <v>-</v>
      </c>
      <c r="CU61" s="1046"/>
      <c r="CV61" s="452"/>
      <c r="CW61" s="211">
        <f t="shared" si="89"/>
        <v>0</v>
      </c>
      <c r="CX61" s="207" t="str">
        <f t="shared" si="90"/>
        <v>-</v>
      </c>
      <c r="CY61" s="209">
        <f t="shared" si="91"/>
        <v>0</v>
      </c>
      <c r="CZ61" s="207" t="str">
        <f t="shared" si="92"/>
        <v>-</v>
      </c>
      <c r="DA61" s="211">
        <f t="shared" si="93"/>
        <v>0</v>
      </c>
      <c r="DB61" s="210" t="str">
        <f t="shared" si="94"/>
        <v>-</v>
      </c>
    </row>
    <row r="62" spans="1:106" s="84" customFormat="1" ht="15" hidden="1" customHeight="1" thickBot="1">
      <c r="A62" s="78">
        <v>15</v>
      </c>
      <c r="B62" s="86" t="s">
        <v>113</v>
      </c>
      <c r="C62" s="87" t="s">
        <v>113</v>
      </c>
      <c r="D62" s="88" t="s">
        <v>113</v>
      </c>
      <c r="E62" s="88" t="s">
        <v>113</v>
      </c>
      <c r="F62" s="88" t="s">
        <v>113</v>
      </c>
      <c r="G62" s="88" t="s">
        <v>113</v>
      </c>
      <c r="H62" s="88" t="s">
        <v>113</v>
      </c>
      <c r="I62" s="89" t="s">
        <v>113</v>
      </c>
      <c r="J62" s="90">
        <f t="shared" si="56"/>
        <v>0</v>
      </c>
      <c r="K62" s="87" t="s">
        <v>113</v>
      </c>
      <c r="L62" s="88" t="s">
        <v>113</v>
      </c>
      <c r="M62" s="88" t="s">
        <v>113</v>
      </c>
      <c r="N62" s="88" t="s">
        <v>113</v>
      </c>
      <c r="O62" s="88" t="s">
        <v>113</v>
      </c>
      <c r="P62" s="88" t="s">
        <v>113</v>
      </c>
      <c r="Q62" s="89" t="s">
        <v>113</v>
      </c>
      <c r="R62" s="90">
        <f t="shared" si="57"/>
        <v>0</v>
      </c>
      <c r="S62" s="87" t="s">
        <v>113</v>
      </c>
      <c r="T62" s="88" t="s">
        <v>113</v>
      </c>
      <c r="U62" s="88" t="s">
        <v>113</v>
      </c>
      <c r="V62" s="88" t="s">
        <v>113</v>
      </c>
      <c r="W62" s="88" t="s">
        <v>113</v>
      </c>
      <c r="X62" s="88" t="s">
        <v>113</v>
      </c>
      <c r="Y62" s="89" t="s">
        <v>113</v>
      </c>
      <c r="Z62" s="90">
        <f t="shared" si="58"/>
        <v>0</v>
      </c>
      <c r="AA62" s="87" t="s">
        <v>113</v>
      </c>
      <c r="AB62" s="88" t="s">
        <v>113</v>
      </c>
      <c r="AC62" s="88" t="s">
        <v>113</v>
      </c>
      <c r="AD62" s="88" t="s">
        <v>113</v>
      </c>
      <c r="AE62" s="88" t="s">
        <v>113</v>
      </c>
      <c r="AF62" s="88" t="s">
        <v>113</v>
      </c>
      <c r="AG62" s="89" t="s">
        <v>113</v>
      </c>
      <c r="AH62" s="90">
        <f t="shared" si="59"/>
        <v>0</v>
      </c>
      <c r="AI62" s="87" t="s">
        <v>113</v>
      </c>
      <c r="AJ62" s="88" t="s">
        <v>113</v>
      </c>
      <c r="AK62" s="88" t="s">
        <v>113</v>
      </c>
      <c r="AL62" s="88" t="s">
        <v>113</v>
      </c>
      <c r="AM62" s="88" t="s">
        <v>113</v>
      </c>
      <c r="AN62" s="88" t="s">
        <v>113</v>
      </c>
      <c r="AO62" s="89" t="s">
        <v>113</v>
      </c>
      <c r="AP62" s="90">
        <f t="shared" si="60"/>
        <v>0</v>
      </c>
      <c r="AQ62" s="87" t="s">
        <v>113</v>
      </c>
      <c r="AR62" s="88" t="s">
        <v>113</v>
      </c>
      <c r="AS62" s="88" t="s">
        <v>113</v>
      </c>
      <c r="AT62" s="88" t="s">
        <v>113</v>
      </c>
      <c r="AU62" s="88" t="s">
        <v>113</v>
      </c>
      <c r="AV62" s="88" t="s">
        <v>113</v>
      </c>
      <c r="AW62" s="89" t="s">
        <v>113</v>
      </c>
      <c r="AX62" s="90">
        <f t="shared" si="97"/>
        <v>0</v>
      </c>
      <c r="AY62" s="87" t="s">
        <v>113</v>
      </c>
      <c r="AZ62" s="88" t="s">
        <v>113</v>
      </c>
      <c r="BA62" s="88" t="s">
        <v>113</v>
      </c>
      <c r="BB62" s="88" t="s">
        <v>113</v>
      </c>
      <c r="BC62" s="88" t="s">
        <v>113</v>
      </c>
      <c r="BD62" s="88" t="s">
        <v>113</v>
      </c>
      <c r="BE62" s="89" t="s">
        <v>113</v>
      </c>
      <c r="BF62" s="90">
        <f t="shared" si="62"/>
        <v>0</v>
      </c>
      <c r="BG62" s="87" t="s">
        <v>113</v>
      </c>
      <c r="BH62" s="88" t="s">
        <v>113</v>
      </c>
      <c r="BI62" s="88" t="s">
        <v>113</v>
      </c>
      <c r="BJ62" s="88" t="s">
        <v>113</v>
      </c>
      <c r="BK62" s="88" t="s">
        <v>113</v>
      </c>
      <c r="BL62" s="88" t="s">
        <v>113</v>
      </c>
      <c r="BM62" s="89" t="s">
        <v>113</v>
      </c>
      <c r="BN62" s="90">
        <f t="shared" si="63"/>
        <v>0</v>
      </c>
      <c r="BO62" s="87" t="s">
        <v>113</v>
      </c>
      <c r="BP62" s="88" t="s">
        <v>113</v>
      </c>
      <c r="BQ62" s="88" t="s">
        <v>113</v>
      </c>
      <c r="BR62" s="88" t="s">
        <v>113</v>
      </c>
      <c r="BS62" s="88" t="s">
        <v>113</v>
      </c>
      <c r="BT62" s="88" t="s">
        <v>113</v>
      </c>
      <c r="BU62" s="89" t="s">
        <v>113</v>
      </c>
      <c r="BV62" s="90">
        <f t="shared" si="64"/>
        <v>0</v>
      </c>
      <c r="CJ62" s="155"/>
      <c r="CK62" s="209">
        <f t="shared" si="80"/>
        <v>0</v>
      </c>
      <c r="CL62" s="210" t="str">
        <f t="shared" si="81"/>
        <v>-</v>
      </c>
      <c r="CM62" s="211">
        <f t="shared" si="82"/>
        <v>0</v>
      </c>
      <c r="CN62" s="216" t="str">
        <f t="shared" si="83"/>
        <v>-</v>
      </c>
      <c r="CO62" s="209">
        <f t="shared" si="84"/>
        <v>0</v>
      </c>
      <c r="CP62" s="210" t="str">
        <f t="shared" si="85"/>
        <v>-</v>
      </c>
      <c r="CQ62" s="208">
        <f t="shared" si="86"/>
        <v>0</v>
      </c>
      <c r="CR62" s="210" t="str">
        <f t="shared" si="87"/>
        <v>-</v>
      </c>
      <c r="CS62" s="208">
        <f t="shared" si="73"/>
        <v>0</v>
      </c>
      <c r="CT62" s="210" t="str">
        <f t="shared" si="88"/>
        <v>-</v>
      </c>
      <c r="CU62" s="1046"/>
      <c r="CV62" s="452"/>
      <c r="CW62" s="211">
        <f t="shared" si="89"/>
        <v>0</v>
      </c>
      <c r="CX62" s="207" t="str">
        <f t="shared" si="90"/>
        <v>-</v>
      </c>
      <c r="CY62" s="209">
        <f t="shared" si="91"/>
        <v>0</v>
      </c>
      <c r="CZ62" s="207" t="str">
        <f t="shared" si="92"/>
        <v>-</v>
      </c>
      <c r="DA62" s="211">
        <f t="shared" si="93"/>
        <v>0</v>
      </c>
      <c r="DB62" s="210" t="str">
        <f t="shared" si="94"/>
        <v>-</v>
      </c>
    </row>
    <row r="63" spans="1:106" s="84" customFormat="1" ht="15" hidden="1" customHeight="1" thickBot="1">
      <c r="A63" s="85">
        <v>16</v>
      </c>
      <c r="B63" s="86" t="s">
        <v>113</v>
      </c>
      <c r="C63" s="87" t="s">
        <v>113</v>
      </c>
      <c r="D63" s="88" t="s">
        <v>113</v>
      </c>
      <c r="E63" s="88" t="s">
        <v>113</v>
      </c>
      <c r="F63" s="88" t="s">
        <v>113</v>
      </c>
      <c r="G63" s="88" t="s">
        <v>113</v>
      </c>
      <c r="H63" s="88" t="s">
        <v>113</v>
      </c>
      <c r="I63" s="89" t="s">
        <v>113</v>
      </c>
      <c r="J63" s="90">
        <f t="shared" si="56"/>
        <v>0</v>
      </c>
      <c r="K63" s="87" t="s">
        <v>113</v>
      </c>
      <c r="L63" s="88" t="s">
        <v>113</v>
      </c>
      <c r="M63" s="88" t="s">
        <v>113</v>
      </c>
      <c r="N63" s="88" t="s">
        <v>113</v>
      </c>
      <c r="O63" s="88" t="s">
        <v>113</v>
      </c>
      <c r="P63" s="88" t="s">
        <v>113</v>
      </c>
      <c r="Q63" s="89" t="s">
        <v>113</v>
      </c>
      <c r="R63" s="90">
        <f t="shared" si="57"/>
        <v>0</v>
      </c>
      <c r="S63" s="87" t="s">
        <v>113</v>
      </c>
      <c r="T63" s="88" t="s">
        <v>113</v>
      </c>
      <c r="U63" s="88" t="s">
        <v>113</v>
      </c>
      <c r="V63" s="88" t="s">
        <v>113</v>
      </c>
      <c r="W63" s="88" t="s">
        <v>113</v>
      </c>
      <c r="X63" s="88" t="s">
        <v>113</v>
      </c>
      <c r="Y63" s="89" t="s">
        <v>113</v>
      </c>
      <c r="Z63" s="90">
        <f t="shared" si="58"/>
        <v>0</v>
      </c>
      <c r="AA63" s="87" t="s">
        <v>113</v>
      </c>
      <c r="AB63" s="88" t="s">
        <v>113</v>
      </c>
      <c r="AC63" s="88" t="s">
        <v>113</v>
      </c>
      <c r="AD63" s="88" t="s">
        <v>113</v>
      </c>
      <c r="AE63" s="88" t="s">
        <v>113</v>
      </c>
      <c r="AF63" s="88" t="s">
        <v>113</v>
      </c>
      <c r="AG63" s="89" t="s">
        <v>113</v>
      </c>
      <c r="AH63" s="90">
        <f t="shared" si="59"/>
        <v>0</v>
      </c>
      <c r="AI63" s="87" t="s">
        <v>113</v>
      </c>
      <c r="AJ63" s="88" t="s">
        <v>113</v>
      </c>
      <c r="AK63" s="88" t="s">
        <v>113</v>
      </c>
      <c r="AL63" s="88" t="s">
        <v>113</v>
      </c>
      <c r="AM63" s="88" t="s">
        <v>113</v>
      </c>
      <c r="AN63" s="88" t="s">
        <v>113</v>
      </c>
      <c r="AO63" s="89" t="s">
        <v>113</v>
      </c>
      <c r="AP63" s="90">
        <f t="shared" si="60"/>
        <v>0</v>
      </c>
      <c r="AQ63" s="87" t="s">
        <v>113</v>
      </c>
      <c r="AR63" s="88" t="s">
        <v>113</v>
      </c>
      <c r="AS63" s="88" t="s">
        <v>113</v>
      </c>
      <c r="AT63" s="88" t="s">
        <v>113</v>
      </c>
      <c r="AU63" s="88" t="s">
        <v>113</v>
      </c>
      <c r="AV63" s="88" t="s">
        <v>113</v>
      </c>
      <c r="AW63" s="89" t="s">
        <v>113</v>
      </c>
      <c r="AX63" s="90">
        <f t="shared" si="97"/>
        <v>0</v>
      </c>
      <c r="AY63" s="87" t="s">
        <v>113</v>
      </c>
      <c r="AZ63" s="88" t="s">
        <v>113</v>
      </c>
      <c r="BA63" s="88" t="s">
        <v>113</v>
      </c>
      <c r="BB63" s="88" t="s">
        <v>113</v>
      </c>
      <c r="BC63" s="88" t="s">
        <v>113</v>
      </c>
      <c r="BD63" s="88" t="s">
        <v>113</v>
      </c>
      <c r="BE63" s="89" t="s">
        <v>113</v>
      </c>
      <c r="BF63" s="90">
        <f t="shared" si="62"/>
        <v>0</v>
      </c>
      <c r="BG63" s="87" t="s">
        <v>113</v>
      </c>
      <c r="BH63" s="88" t="s">
        <v>113</v>
      </c>
      <c r="BI63" s="88" t="s">
        <v>113</v>
      </c>
      <c r="BJ63" s="88" t="s">
        <v>113</v>
      </c>
      <c r="BK63" s="88" t="s">
        <v>113</v>
      </c>
      <c r="BL63" s="88" t="s">
        <v>113</v>
      </c>
      <c r="BM63" s="89" t="s">
        <v>113</v>
      </c>
      <c r="BN63" s="90">
        <f t="shared" si="63"/>
        <v>0</v>
      </c>
      <c r="BO63" s="87" t="s">
        <v>113</v>
      </c>
      <c r="BP63" s="88" t="s">
        <v>113</v>
      </c>
      <c r="BQ63" s="88" t="s">
        <v>113</v>
      </c>
      <c r="BR63" s="88" t="s">
        <v>113</v>
      </c>
      <c r="BS63" s="88" t="s">
        <v>113</v>
      </c>
      <c r="BT63" s="88" t="s">
        <v>113</v>
      </c>
      <c r="BU63" s="89" t="s">
        <v>113</v>
      </c>
      <c r="BV63" s="90">
        <f t="shared" si="64"/>
        <v>0</v>
      </c>
      <c r="CJ63" s="155"/>
      <c r="CK63" s="209">
        <f t="shared" si="80"/>
        <v>0</v>
      </c>
      <c r="CL63" s="210" t="str">
        <f t="shared" si="81"/>
        <v>-</v>
      </c>
      <c r="CM63" s="211">
        <f t="shared" si="82"/>
        <v>0</v>
      </c>
      <c r="CN63" s="216" t="str">
        <f t="shared" si="83"/>
        <v>-</v>
      </c>
      <c r="CO63" s="209">
        <f t="shared" si="84"/>
        <v>0</v>
      </c>
      <c r="CP63" s="210" t="str">
        <f t="shared" si="85"/>
        <v>-</v>
      </c>
      <c r="CQ63" s="208">
        <f t="shared" si="86"/>
        <v>0</v>
      </c>
      <c r="CR63" s="210" t="str">
        <f t="shared" si="87"/>
        <v>-</v>
      </c>
      <c r="CS63" s="208">
        <f t="shared" si="73"/>
        <v>0</v>
      </c>
      <c r="CT63" s="210" t="str">
        <f t="shared" si="88"/>
        <v>-</v>
      </c>
      <c r="CU63" s="1046"/>
      <c r="CV63" s="452"/>
      <c r="CW63" s="211">
        <f t="shared" si="89"/>
        <v>0</v>
      </c>
      <c r="CX63" s="207" t="str">
        <f t="shared" si="90"/>
        <v>-</v>
      </c>
      <c r="CY63" s="209">
        <f t="shared" si="91"/>
        <v>0</v>
      </c>
      <c r="CZ63" s="207" t="str">
        <f t="shared" si="92"/>
        <v>-</v>
      </c>
      <c r="DA63" s="211">
        <f t="shared" si="93"/>
        <v>0</v>
      </c>
      <c r="DB63" s="210" t="str">
        <f t="shared" si="94"/>
        <v>-</v>
      </c>
    </row>
    <row r="64" spans="1:106" s="84" customFormat="1" ht="15" hidden="1" customHeight="1" thickBot="1">
      <c r="A64" s="78">
        <v>17</v>
      </c>
      <c r="B64" s="86" t="s">
        <v>113</v>
      </c>
      <c r="C64" s="87" t="s">
        <v>113</v>
      </c>
      <c r="D64" s="88" t="s">
        <v>113</v>
      </c>
      <c r="E64" s="88" t="s">
        <v>113</v>
      </c>
      <c r="F64" s="88" t="s">
        <v>113</v>
      </c>
      <c r="G64" s="88" t="s">
        <v>113</v>
      </c>
      <c r="H64" s="88" t="s">
        <v>113</v>
      </c>
      <c r="I64" s="89" t="s">
        <v>113</v>
      </c>
      <c r="J64" s="90">
        <f t="shared" si="56"/>
        <v>0</v>
      </c>
      <c r="K64" s="87" t="s">
        <v>113</v>
      </c>
      <c r="L64" s="88" t="s">
        <v>113</v>
      </c>
      <c r="M64" s="88" t="s">
        <v>113</v>
      </c>
      <c r="N64" s="88" t="s">
        <v>113</v>
      </c>
      <c r="O64" s="88" t="s">
        <v>113</v>
      </c>
      <c r="P64" s="88" t="s">
        <v>113</v>
      </c>
      <c r="Q64" s="89" t="s">
        <v>113</v>
      </c>
      <c r="R64" s="90">
        <f t="shared" si="57"/>
        <v>0</v>
      </c>
      <c r="S64" s="87" t="s">
        <v>113</v>
      </c>
      <c r="T64" s="88" t="s">
        <v>113</v>
      </c>
      <c r="U64" s="88" t="s">
        <v>113</v>
      </c>
      <c r="V64" s="88" t="s">
        <v>113</v>
      </c>
      <c r="W64" s="88" t="s">
        <v>113</v>
      </c>
      <c r="X64" s="88" t="s">
        <v>113</v>
      </c>
      <c r="Y64" s="89" t="s">
        <v>113</v>
      </c>
      <c r="Z64" s="90">
        <f t="shared" si="58"/>
        <v>0</v>
      </c>
      <c r="AA64" s="87" t="s">
        <v>113</v>
      </c>
      <c r="AB64" s="88" t="s">
        <v>113</v>
      </c>
      <c r="AC64" s="88" t="s">
        <v>113</v>
      </c>
      <c r="AD64" s="88" t="s">
        <v>113</v>
      </c>
      <c r="AE64" s="88" t="s">
        <v>113</v>
      </c>
      <c r="AF64" s="88" t="s">
        <v>113</v>
      </c>
      <c r="AG64" s="89" t="s">
        <v>113</v>
      </c>
      <c r="AH64" s="90">
        <f t="shared" si="59"/>
        <v>0</v>
      </c>
      <c r="AI64" s="87" t="s">
        <v>113</v>
      </c>
      <c r="AJ64" s="88" t="s">
        <v>113</v>
      </c>
      <c r="AK64" s="88" t="s">
        <v>113</v>
      </c>
      <c r="AL64" s="88" t="s">
        <v>113</v>
      </c>
      <c r="AM64" s="88" t="s">
        <v>113</v>
      </c>
      <c r="AN64" s="88" t="s">
        <v>113</v>
      </c>
      <c r="AO64" s="89" t="s">
        <v>113</v>
      </c>
      <c r="AP64" s="90">
        <f t="shared" si="60"/>
        <v>0</v>
      </c>
      <c r="AQ64" s="87" t="s">
        <v>113</v>
      </c>
      <c r="AR64" s="88" t="s">
        <v>113</v>
      </c>
      <c r="AS64" s="88" t="s">
        <v>113</v>
      </c>
      <c r="AT64" s="88" t="s">
        <v>113</v>
      </c>
      <c r="AU64" s="88" t="s">
        <v>113</v>
      </c>
      <c r="AV64" s="88" t="s">
        <v>113</v>
      </c>
      <c r="AW64" s="89" t="s">
        <v>113</v>
      </c>
      <c r="AX64" s="90">
        <f t="shared" si="97"/>
        <v>0</v>
      </c>
      <c r="AY64" s="87" t="s">
        <v>113</v>
      </c>
      <c r="AZ64" s="88" t="s">
        <v>113</v>
      </c>
      <c r="BA64" s="88" t="s">
        <v>113</v>
      </c>
      <c r="BB64" s="88" t="s">
        <v>113</v>
      </c>
      <c r="BC64" s="88" t="s">
        <v>113</v>
      </c>
      <c r="BD64" s="88" t="s">
        <v>113</v>
      </c>
      <c r="BE64" s="89" t="s">
        <v>113</v>
      </c>
      <c r="BF64" s="90">
        <f t="shared" si="62"/>
        <v>0</v>
      </c>
      <c r="BG64" s="87" t="s">
        <v>113</v>
      </c>
      <c r="BH64" s="88" t="s">
        <v>113</v>
      </c>
      <c r="BI64" s="88" t="s">
        <v>113</v>
      </c>
      <c r="BJ64" s="88" t="s">
        <v>113</v>
      </c>
      <c r="BK64" s="88" t="s">
        <v>113</v>
      </c>
      <c r="BL64" s="88" t="s">
        <v>113</v>
      </c>
      <c r="BM64" s="89" t="s">
        <v>113</v>
      </c>
      <c r="BN64" s="90">
        <f t="shared" si="63"/>
        <v>0</v>
      </c>
      <c r="BO64" s="87" t="s">
        <v>113</v>
      </c>
      <c r="BP64" s="88" t="s">
        <v>113</v>
      </c>
      <c r="BQ64" s="88" t="s">
        <v>113</v>
      </c>
      <c r="BR64" s="88" t="s">
        <v>113</v>
      </c>
      <c r="BS64" s="88" t="s">
        <v>113</v>
      </c>
      <c r="BT64" s="88" t="s">
        <v>113</v>
      </c>
      <c r="BU64" s="89" t="s">
        <v>113</v>
      </c>
      <c r="BV64" s="90">
        <f t="shared" si="64"/>
        <v>0</v>
      </c>
      <c r="CJ64" s="155"/>
      <c r="CK64" s="209">
        <f t="shared" si="80"/>
        <v>0</v>
      </c>
      <c r="CL64" s="210" t="str">
        <f t="shared" si="81"/>
        <v>-</v>
      </c>
      <c r="CM64" s="211">
        <f t="shared" si="82"/>
        <v>0</v>
      </c>
      <c r="CN64" s="216" t="str">
        <f t="shared" si="83"/>
        <v>-</v>
      </c>
      <c r="CO64" s="209">
        <f t="shared" si="84"/>
        <v>0</v>
      </c>
      <c r="CP64" s="210" t="str">
        <f t="shared" si="85"/>
        <v>-</v>
      </c>
      <c r="CQ64" s="208">
        <f t="shared" si="86"/>
        <v>0</v>
      </c>
      <c r="CR64" s="210" t="str">
        <f t="shared" si="87"/>
        <v>-</v>
      </c>
      <c r="CS64" s="208">
        <f t="shared" si="73"/>
        <v>0</v>
      </c>
      <c r="CT64" s="210" t="str">
        <f t="shared" si="88"/>
        <v>-</v>
      </c>
      <c r="CU64" s="1046"/>
      <c r="CV64" s="452"/>
      <c r="CW64" s="211">
        <f t="shared" si="89"/>
        <v>0</v>
      </c>
      <c r="CX64" s="207" t="str">
        <f t="shared" si="90"/>
        <v>-</v>
      </c>
      <c r="CY64" s="209">
        <f t="shared" si="91"/>
        <v>0</v>
      </c>
      <c r="CZ64" s="207" t="str">
        <f t="shared" si="92"/>
        <v>-</v>
      </c>
      <c r="DA64" s="211">
        <f t="shared" si="93"/>
        <v>0</v>
      </c>
      <c r="DB64" s="210" t="str">
        <f t="shared" si="94"/>
        <v>-</v>
      </c>
    </row>
    <row r="65" spans="1:106" s="84" customFormat="1" ht="15" hidden="1" customHeight="1" thickBot="1">
      <c r="A65" s="85">
        <v>18</v>
      </c>
      <c r="B65" s="86" t="s">
        <v>113</v>
      </c>
      <c r="C65" s="87" t="s">
        <v>113</v>
      </c>
      <c r="D65" s="88" t="s">
        <v>113</v>
      </c>
      <c r="E65" s="88" t="s">
        <v>113</v>
      </c>
      <c r="F65" s="88" t="s">
        <v>113</v>
      </c>
      <c r="G65" s="88" t="s">
        <v>113</v>
      </c>
      <c r="H65" s="88" t="s">
        <v>113</v>
      </c>
      <c r="I65" s="89" t="s">
        <v>113</v>
      </c>
      <c r="J65" s="90">
        <f t="shared" si="56"/>
        <v>0</v>
      </c>
      <c r="K65" s="87" t="s">
        <v>113</v>
      </c>
      <c r="L65" s="88" t="s">
        <v>113</v>
      </c>
      <c r="M65" s="88" t="s">
        <v>113</v>
      </c>
      <c r="N65" s="88" t="s">
        <v>113</v>
      </c>
      <c r="O65" s="88" t="s">
        <v>113</v>
      </c>
      <c r="P65" s="88" t="s">
        <v>113</v>
      </c>
      <c r="Q65" s="89" t="s">
        <v>113</v>
      </c>
      <c r="R65" s="90">
        <f t="shared" si="57"/>
        <v>0</v>
      </c>
      <c r="S65" s="87" t="s">
        <v>113</v>
      </c>
      <c r="T65" s="88" t="s">
        <v>113</v>
      </c>
      <c r="U65" s="88" t="s">
        <v>113</v>
      </c>
      <c r="V65" s="88" t="s">
        <v>113</v>
      </c>
      <c r="W65" s="88" t="s">
        <v>113</v>
      </c>
      <c r="X65" s="88" t="s">
        <v>113</v>
      </c>
      <c r="Y65" s="89" t="s">
        <v>113</v>
      </c>
      <c r="Z65" s="90">
        <f t="shared" si="58"/>
        <v>0</v>
      </c>
      <c r="AA65" s="87" t="s">
        <v>113</v>
      </c>
      <c r="AB65" s="88" t="s">
        <v>113</v>
      </c>
      <c r="AC65" s="88" t="s">
        <v>113</v>
      </c>
      <c r="AD65" s="88" t="s">
        <v>113</v>
      </c>
      <c r="AE65" s="88" t="s">
        <v>113</v>
      </c>
      <c r="AF65" s="88" t="s">
        <v>113</v>
      </c>
      <c r="AG65" s="89" t="s">
        <v>113</v>
      </c>
      <c r="AH65" s="90">
        <f t="shared" si="59"/>
        <v>0</v>
      </c>
      <c r="AI65" s="87" t="s">
        <v>113</v>
      </c>
      <c r="AJ65" s="88" t="s">
        <v>113</v>
      </c>
      <c r="AK65" s="88" t="s">
        <v>113</v>
      </c>
      <c r="AL65" s="88" t="s">
        <v>113</v>
      </c>
      <c r="AM65" s="88" t="s">
        <v>113</v>
      </c>
      <c r="AN65" s="88" t="s">
        <v>113</v>
      </c>
      <c r="AO65" s="89" t="s">
        <v>113</v>
      </c>
      <c r="AP65" s="90">
        <f t="shared" si="60"/>
        <v>0</v>
      </c>
      <c r="AQ65" s="87" t="s">
        <v>113</v>
      </c>
      <c r="AR65" s="88" t="s">
        <v>113</v>
      </c>
      <c r="AS65" s="88" t="s">
        <v>113</v>
      </c>
      <c r="AT65" s="88" t="s">
        <v>113</v>
      </c>
      <c r="AU65" s="88" t="s">
        <v>113</v>
      </c>
      <c r="AV65" s="88" t="s">
        <v>113</v>
      </c>
      <c r="AW65" s="89" t="s">
        <v>113</v>
      </c>
      <c r="AX65" s="90">
        <f t="shared" si="97"/>
        <v>0</v>
      </c>
      <c r="AY65" s="87" t="s">
        <v>113</v>
      </c>
      <c r="AZ65" s="88" t="s">
        <v>113</v>
      </c>
      <c r="BA65" s="88" t="s">
        <v>113</v>
      </c>
      <c r="BB65" s="88" t="s">
        <v>113</v>
      </c>
      <c r="BC65" s="88" t="s">
        <v>113</v>
      </c>
      <c r="BD65" s="88" t="s">
        <v>113</v>
      </c>
      <c r="BE65" s="89" t="s">
        <v>113</v>
      </c>
      <c r="BF65" s="90">
        <f t="shared" si="62"/>
        <v>0</v>
      </c>
      <c r="BG65" s="87" t="s">
        <v>113</v>
      </c>
      <c r="BH65" s="88" t="s">
        <v>113</v>
      </c>
      <c r="BI65" s="88" t="s">
        <v>113</v>
      </c>
      <c r="BJ65" s="88" t="s">
        <v>113</v>
      </c>
      <c r="BK65" s="88" t="s">
        <v>113</v>
      </c>
      <c r="BL65" s="88" t="s">
        <v>113</v>
      </c>
      <c r="BM65" s="89" t="s">
        <v>113</v>
      </c>
      <c r="BN65" s="90">
        <f t="shared" si="63"/>
        <v>0</v>
      </c>
      <c r="BO65" s="87" t="s">
        <v>113</v>
      </c>
      <c r="BP65" s="88" t="s">
        <v>113</v>
      </c>
      <c r="BQ65" s="88" t="s">
        <v>113</v>
      </c>
      <c r="BR65" s="88" t="s">
        <v>113</v>
      </c>
      <c r="BS65" s="88" t="s">
        <v>113</v>
      </c>
      <c r="BT65" s="88" t="s">
        <v>113</v>
      </c>
      <c r="BU65" s="89" t="s">
        <v>113</v>
      </c>
      <c r="BV65" s="90">
        <f t="shared" si="64"/>
        <v>0</v>
      </c>
      <c r="CJ65" s="155"/>
      <c r="CK65" s="209">
        <f t="shared" si="80"/>
        <v>0</v>
      </c>
      <c r="CL65" s="210" t="str">
        <f t="shared" si="81"/>
        <v>-</v>
      </c>
      <c r="CM65" s="211">
        <f t="shared" si="82"/>
        <v>0</v>
      </c>
      <c r="CN65" s="216" t="str">
        <f t="shared" si="83"/>
        <v>-</v>
      </c>
      <c r="CO65" s="209">
        <f t="shared" si="84"/>
        <v>0</v>
      </c>
      <c r="CP65" s="210" t="str">
        <f t="shared" si="85"/>
        <v>-</v>
      </c>
      <c r="CQ65" s="208">
        <f t="shared" si="86"/>
        <v>0</v>
      </c>
      <c r="CR65" s="210" t="str">
        <f t="shared" si="87"/>
        <v>-</v>
      </c>
      <c r="CS65" s="208">
        <f t="shared" si="73"/>
        <v>0</v>
      </c>
      <c r="CT65" s="210" t="str">
        <f t="shared" si="88"/>
        <v>-</v>
      </c>
      <c r="CU65" s="1046"/>
      <c r="CV65" s="452"/>
      <c r="CW65" s="211">
        <f t="shared" si="89"/>
        <v>0</v>
      </c>
      <c r="CX65" s="207" t="str">
        <f t="shared" si="90"/>
        <v>-</v>
      </c>
      <c r="CY65" s="209">
        <f t="shared" si="91"/>
        <v>0</v>
      </c>
      <c r="CZ65" s="207" t="str">
        <f t="shared" si="92"/>
        <v>-</v>
      </c>
      <c r="DA65" s="211">
        <f t="shared" si="93"/>
        <v>0</v>
      </c>
      <c r="DB65" s="210" t="str">
        <f t="shared" si="94"/>
        <v>-</v>
      </c>
    </row>
    <row r="66" spans="1:106" s="84" customFormat="1" ht="15" hidden="1" customHeight="1" thickBot="1">
      <c r="A66" s="78">
        <v>19</v>
      </c>
      <c r="B66" s="86" t="s">
        <v>113</v>
      </c>
      <c r="C66" s="87" t="s">
        <v>113</v>
      </c>
      <c r="D66" s="88" t="s">
        <v>113</v>
      </c>
      <c r="E66" s="88" t="s">
        <v>113</v>
      </c>
      <c r="F66" s="88" t="s">
        <v>113</v>
      </c>
      <c r="G66" s="88" t="s">
        <v>113</v>
      </c>
      <c r="H66" s="88" t="s">
        <v>113</v>
      </c>
      <c r="I66" s="89" t="s">
        <v>113</v>
      </c>
      <c r="J66" s="90">
        <f t="shared" si="56"/>
        <v>0</v>
      </c>
      <c r="K66" s="87" t="s">
        <v>113</v>
      </c>
      <c r="L66" s="88" t="s">
        <v>113</v>
      </c>
      <c r="M66" s="88" t="s">
        <v>113</v>
      </c>
      <c r="N66" s="88" t="s">
        <v>113</v>
      </c>
      <c r="O66" s="88" t="s">
        <v>113</v>
      </c>
      <c r="P66" s="88" t="s">
        <v>113</v>
      </c>
      <c r="Q66" s="89" t="s">
        <v>113</v>
      </c>
      <c r="R66" s="90">
        <f t="shared" si="57"/>
        <v>0</v>
      </c>
      <c r="S66" s="87" t="s">
        <v>113</v>
      </c>
      <c r="T66" s="88" t="s">
        <v>113</v>
      </c>
      <c r="U66" s="88" t="s">
        <v>113</v>
      </c>
      <c r="V66" s="88" t="s">
        <v>113</v>
      </c>
      <c r="W66" s="88" t="s">
        <v>113</v>
      </c>
      <c r="X66" s="88" t="s">
        <v>113</v>
      </c>
      <c r="Y66" s="89" t="s">
        <v>113</v>
      </c>
      <c r="Z66" s="90">
        <f t="shared" si="58"/>
        <v>0</v>
      </c>
      <c r="AA66" s="87" t="s">
        <v>113</v>
      </c>
      <c r="AB66" s="88" t="s">
        <v>113</v>
      </c>
      <c r="AC66" s="88" t="s">
        <v>113</v>
      </c>
      <c r="AD66" s="88" t="s">
        <v>113</v>
      </c>
      <c r="AE66" s="88" t="s">
        <v>113</v>
      </c>
      <c r="AF66" s="88" t="s">
        <v>113</v>
      </c>
      <c r="AG66" s="89" t="s">
        <v>113</v>
      </c>
      <c r="AH66" s="90">
        <f t="shared" si="59"/>
        <v>0</v>
      </c>
      <c r="AI66" s="87" t="s">
        <v>113</v>
      </c>
      <c r="AJ66" s="88" t="s">
        <v>113</v>
      </c>
      <c r="AK66" s="88" t="s">
        <v>113</v>
      </c>
      <c r="AL66" s="88" t="s">
        <v>113</v>
      </c>
      <c r="AM66" s="88" t="s">
        <v>113</v>
      </c>
      <c r="AN66" s="88" t="s">
        <v>113</v>
      </c>
      <c r="AO66" s="89" t="s">
        <v>113</v>
      </c>
      <c r="AP66" s="90">
        <f t="shared" si="60"/>
        <v>0</v>
      </c>
      <c r="AQ66" s="87" t="s">
        <v>113</v>
      </c>
      <c r="AR66" s="88" t="s">
        <v>113</v>
      </c>
      <c r="AS66" s="88" t="s">
        <v>113</v>
      </c>
      <c r="AT66" s="88" t="s">
        <v>113</v>
      </c>
      <c r="AU66" s="88" t="s">
        <v>113</v>
      </c>
      <c r="AV66" s="88" t="s">
        <v>113</v>
      </c>
      <c r="AW66" s="89" t="s">
        <v>113</v>
      </c>
      <c r="AX66" s="90">
        <f t="shared" si="97"/>
        <v>0</v>
      </c>
      <c r="AY66" s="87" t="s">
        <v>113</v>
      </c>
      <c r="AZ66" s="88" t="s">
        <v>113</v>
      </c>
      <c r="BA66" s="88" t="s">
        <v>113</v>
      </c>
      <c r="BB66" s="88" t="s">
        <v>113</v>
      </c>
      <c r="BC66" s="88" t="s">
        <v>113</v>
      </c>
      <c r="BD66" s="88" t="s">
        <v>113</v>
      </c>
      <c r="BE66" s="89" t="s">
        <v>113</v>
      </c>
      <c r="BF66" s="90">
        <f t="shared" si="62"/>
        <v>0</v>
      </c>
      <c r="BG66" s="87" t="s">
        <v>113</v>
      </c>
      <c r="BH66" s="88" t="s">
        <v>113</v>
      </c>
      <c r="BI66" s="88" t="s">
        <v>113</v>
      </c>
      <c r="BJ66" s="88" t="s">
        <v>113</v>
      </c>
      <c r="BK66" s="88" t="s">
        <v>113</v>
      </c>
      <c r="BL66" s="88" t="s">
        <v>113</v>
      </c>
      <c r="BM66" s="89" t="s">
        <v>113</v>
      </c>
      <c r="BN66" s="90">
        <f t="shared" si="63"/>
        <v>0</v>
      </c>
      <c r="BO66" s="87" t="s">
        <v>113</v>
      </c>
      <c r="BP66" s="88" t="s">
        <v>113</v>
      </c>
      <c r="BQ66" s="88" t="s">
        <v>113</v>
      </c>
      <c r="BR66" s="88" t="s">
        <v>113</v>
      </c>
      <c r="BS66" s="88" t="s">
        <v>113</v>
      </c>
      <c r="BT66" s="88" t="s">
        <v>113</v>
      </c>
      <c r="BU66" s="89" t="s">
        <v>113</v>
      </c>
      <c r="BV66" s="90">
        <f t="shared" si="64"/>
        <v>0</v>
      </c>
      <c r="CJ66" s="155"/>
      <c r="CK66" s="209">
        <f t="shared" si="80"/>
        <v>0</v>
      </c>
      <c r="CL66" s="210" t="str">
        <f t="shared" si="81"/>
        <v>-</v>
      </c>
      <c r="CM66" s="211">
        <f t="shared" si="82"/>
        <v>0</v>
      </c>
      <c r="CN66" s="216" t="str">
        <f t="shared" si="83"/>
        <v>-</v>
      </c>
      <c r="CO66" s="209">
        <f t="shared" si="84"/>
        <v>0</v>
      </c>
      <c r="CP66" s="210" t="str">
        <f t="shared" si="85"/>
        <v>-</v>
      </c>
      <c r="CQ66" s="208">
        <f t="shared" si="86"/>
        <v>0</v>
      </c>
      <c r="CR66" s="210" t="str">
        <f t="shared" si="87"/>
        <v>-</v>
      </c>
      <c r="CS66" s="208">
        <f t="shared" si="73"/>
        <v>0</v>
      </c>
      <c r="CT66" s="210" t="str">
        <f t="shared" si="88"/>
        <v>-</v>
      </c>
      <c r="CU66" s="1046"/>
      <c r="CV66" s="452"/>
      <c r="CW66" s="211">
        <f t="shared" si="89"/>
        <v>0</v>
      </c>
      <c r="CX66" s="207" t="str">
        <f t="shared" si="90"/>
        <v>-</v>
      </c>
      <c r="CY66" s="209">
        <f t="shared" si="91"/>
        <v>0</v>
      </c>
      <c r="CZ66" s="207" t="str">
        <f t="shared" si="92"/>
        <v>-</v>
      </c>
      <c r="DA66" s="211">
        <f t="shared" si="93"/>
        <v>0</v>
      </c>
      <c r="DB66" s="210" t="str">
        <f t="shared" si="94"/>
        <v>-</v>
      </c>
    </row>
    <row r="67" spans="1:106" s="84" customFormat="1" ht="15" hidden="1" customHeight="1" thickBot="1">
      <c r="A67" s="85">
        <v>20</v>
      </c>
      <c r="B67" s="86" t="s">
        <v>113</v>
      </c>
      <c r="C67" s="87" t="s">
        <v>113</v>
      </c>
      <c r="D67" s="88" t="s">
        <v>113</v>
      </c>
      <c r="E67" s="88" t="s">
        <v>113</v>
      </c>
      <c r="F67" s="88" t="s">
        <v>113</v>
      </c>
      <c r="G67" s="88" t="s">
        <v>113</v>
      </c>
      <c r="H67" s="88" t="s">
        <v>113</v>
      </c>
      <c r="I67" s="89" t="s">
        <v>113</v>
      </c>
      <c r="J67" s="90">
        <f t="shared" si="56"/>
        <v>0</v>
      </c>
      <c r="K67" s="87" t="s">
        <v>113</v>
      </c>
      <c r="L67" s="88" t="s">
        <v>113</v>
      </c>
      <c r="M67" s="88" t="s">
        <v>113</v>
      </c>
      <c r="N67" s="88" t="s">
        <v>113</v>
      </c>
      <c r="O67" s="88" t="s">
        <v>113</v>
      </c>
      <c r="P67" s="88" t="s">
        <v>113</v>
      </c>
      <c r="Q67" s="89" t="s">
        <v>113</v>
      </c>
      <c r="R67" s="90">
        <f t="shared" si="57"/>
        <v>0</v>
      </c>
      <c r="S67" s="87" t="s">
        <v>113</v>
      </c>
      <c r="T67" s="88" t="s">
        <v>113</v>
      </c>
      <c r="U67" s="88" t="s">
        <v>113</v>
      </c>
      <c r="V67" s="88" t="s">
        <v>113</v>
      </c>
      <c r="W67" s="88" t="s">
        <v>113</v>
      </c>
      <c r="X67" s="88" t="s">
        <v>113</v>
      </c>
      <c r="Y67" s="89" t="s">
        <v>113</v>
      </c>
      <c r="Z67" s="90">
        <f t="shared" si="58"/>
        <v>0</v>
      </c>
      <c r="AA67" s="87" t="s">
        <v>113</v>
      </c>
      <c r="AB67" s="88" t="s">
        <v>113</v>
      </c>
      <c r="AC67" s="88" t="s">
        <v>113</v>
      </c>
      <c r="AD67" s="88" t="s">
        <v>113</v>
      </c>
      <c r="AE67" s="88" t="s">
        <v>113</v>
      </c>
      <c r="AF67" s="88" t="s">
        <v>113</v>
      </c>
      <c r="AG67" s="89" t="s">
        <v>113</v>
      </c>
      <c r="AH67" s="90">
        <f t="shared" si="59"/>
        <v>0</v>
      </c>
      <c r="AI67" s="87" t="s">
        <v>113</v>
      </c>
      <c r="AJ67" s="88" t="s">
        <v>113</v>
      </c>
      <c r="AK67" s="88" t="s">
        <v>113</v>
      </c>
      <c r="AL67" s="88" t="s">
        <v>113</v>
      </c>
      <c r="AM67" s="88" t="s">
        <v>113</v>
      </c>
      <c r="AN67" s="88" t="s">
        <v>113</v>
      </c>
      <c r="AO67" s="89" t="s">
        <v>113</v>
      </c>
      <c r="AP67" s="90">
        <f t="shared" si="60"/>
        <v>0</v>
      </c>
      <c r="AQ67" s="87" t="s">
        <v>113</v>
      </c>
      <c r="AR67" s="88" t="s">
        <v>113</v>
      </c>
      <c r="AS67" s="88" t="s">
        <v>113</v>
      </c>
      <c r="AT67" s="88" t="s">
        <v>113</v>
      </c>
      <c r="AU67" s="88" t="s">
        <v>113</v>
      </c>
      <c r="AV67" s="88" t="s">
        <v>113</v>
      </c>
      <c r="AW67" s="89" t="s">
        <v>113</v>
      </c>
      <c r="AX67" s="90">
        <f t="shared" si="97"/>
        <v>0</v>
      </c>
      <c r="AY67" s="87" t="s">
        <v>113</v>
      </c>
      <c r="AZ67" s="88" t="s">
        <v>113</v>
      </c>
      <c r="BA67" s="88" t="s">
        <v>113</v>
      </c>
      <c r="BB67" s="88" t="s">
        <v>113</v>
      </c>
      <c r="BC67" s="88" t="s">
        <v>113</v>
      </c>
      <c r="BD67" s="88" t="s">
        <v>113</v>
      </c>
      <c r="BE67" s="89" t="s">
        <v>113</v>
      </c>
      <c r="BF67" s="90">
        <f t="shared" si="62"/>
        <v>0</v>
      </c>
      <c r="BG67" s="87" t="s">
        <v>113</v>
      </c>
      <c r="BH67" s="88" t="s">
        <v>113</v>
      </c>
      <c r="BI67" s="88" t="s">
        <v>113</v>
      </c>
      <c r="BJ67" s="88" t="s">
        <v>113</v>
      </c>
      <c r="BK67" s="88" t="s">
        <v>113</v>
      </c>
      <c r="BL67" s="88" t="s">
        <v>113</v>
      </c>
      <c r="BM67" s="89" t="s">
        <v>113</v>
      </c>
      <c r="BN67" s="90">
        <f t="shared" si="63"/>
        <v>0</v>
      </c>
      <c r="BO67" s="87" t="s">
        <v>113</v>
      </c>
      <c r="BP67" s="88" t="s">
        <v>113</v>
      </c>
      <c r="BQ67" s="88" t="s">
        <v>113</v>
      </c>
      <c r="BR67" s="88" t="s">
        <v>113</v>
      </c>
      <c r="BS67" s="88" t="s">
        <v>113</v>
      </c>
      <c r="BT67" s="88" t="s">
        <v>113</v>
      </c>
      <c r="BU67" s="89" t="s">
        <v>113</v>
      </c>
      <c r="BV67" s="90">
        <f t="shared" si="64"/>
        <v>0</v>
      </c>
      <c r="CJ67" s="155"/>
      <c r="CK67" s="209">
        <f t="shared" si="80"/>
        <v>0</v>
      </c>
      <c r="CL67" s="210" t="str">
        <f t="shared" si="81"/>
        <v>-</v>
      </c>
      <c r="CM67" s="211">
        <f t="shared" si="82"/>
        <v>0</v>
      </c>
      <c r="CN67" s="216" t="str">
        <f t="shared" si="83"/>
        <v>-</v>
      </c>
      <c r="CO67" s="209">
        <f t="shared" si="84"/>
        <v>0</v>
      </c>
      <c r="CP67" s="210" t="str">
        <f t="shared" si="85"/>
        <v>-</v>
      </c>
      <c r="CQ67" s="208">
        <f t="shared" si="86"/>
        <v>0</v>
      </c>
      <c r="CR67" s="210" t="str">
        <f t="shared" si="87"/>
        <v>-</v>
      </c>
      <c r="CS67" s="208">
        <f t="shared" si="73"/>
        <v>0</v>
      </c>
      <c r="CT67" s="210" t="str">
        <f t="shared" si="88"/>
        <v>-</v>
      </c>
      <c r="CU67" s="1046"/>
      <c r="CV67" s="452"/>
      <c r="CW67" s="211">
        <f t="shared" si="89"/>
        <v>0</v>
      </c>
      <c r="CX67" s="207" t="str">
        <f t="shared" si="90"/>
        <v>-</v>
      </c>
      <c r="CY67" s="209">
        <f t="shared" si="91"/>
        <v>0</v>
      </c>
      <c r="CZ67" s="207" t="str">
        <f t="shared" si="92"/>
        <v>-</v>
      </c>
      <c r="DA67" s="211">
        <f t="shared" si="93"/>
        <v>0</v>
      </c>
      <c r="DB67" s="210" t="str">
        <f t="shared" si="94"/>
        <v>-</v>
      </c>
    </row>
    <row r="68" spans="1:106" s="84" customFormat="1" ht="15" hidden="1" customHeight="1" thickBot="1">
      <c r="A68" s="78">
        <v>21</v>
      </c>
      <c r="B68" s="86" t="s">
        <v>113</v>
      </c>
      <c r="C68" s="87" t="s">
        <v>113</v>
      </c>
      <c r="D68" s="88" t="s">
        <v>113</v>
      </c>
      <c r="E68" s="88" t="s">
        <v>113</v>
      </c>
      <c r="F68" s="88" t="s">
        <v>113</v>
      </c>
      <c r="G68" s="88" t="s">
        <v>113</v>
      </c>
      <c r="H68" s="88" t="s">
        <v>113</v>
      </c>
      <c r="I68" s="89" t="s">
        <v>113</v>
      </c>
      <c r="J68" s="90">
        <f t="shared" si="56"/>
        <v>0</v>
      </c>
      <c r="K68" s="87" t="s">
        <v>113</v>
      </c>
      <c r="L68" s="88" t="s">
        <v>113</v>
      </c>
      <c r="M68" s="88" t="s">
        <v>113</v>
      </c>
      <c r="N68" s="88" t="s">
        <v>113</v>
      </c>
      <c r="O68" s="88" t="s">
        <v>113</v>
      </c>
      <c r="P68" s="88" t="s">
        <v>113</v>
      </c>
      <c r="Q68" s="89" t="s">
        <v>113</v>
      </c>
      <c r="R68" s="90">
        <f t="shared" si="57"/>
        <v>0</v>
      </c>
      <c r="S68" s="87" t="s">
        <v>113</v>
      </c>
      <c r="T68" s="88" t="s">
        <v>113</v>
      </c>
      <c r="U68" s="88" t="s">
        <v>113</v>
      </c>
      <c r="V68" s="88" t="s">
        <v>113</v>
      </c>
      <c r="W68" s="88" t="s">
        <v>113</v>
      </c>
      <c r="X68" s="88" t="s">
        <v>113</v>
      </c>
      <c r="Y68" s="89" t="s">
        <v>113</v>
      </c>
      <c r="Z68" s="90">
        <f t="shared" si="58"/>
        <v>0</v>
      </c>
      <c r="AA68" s="87" t="s">
        <v>113</v>
      </c>
      <c r="AB68" s="88" t="s">
        <v>113</v>
      </c>
      <c r="AC68" s="88" t="s">
        <v>113</v>
      </c>
      <c r="AD68" s="88" t="s">
        <v>113</v>
      </c>
      <c r="AE68" s="88" t="s">
        <v>113</v>
      </c>
      <c r="AF68" s="88" t="s">
        <v>113</v>
      </c>
      <c r="AG68" s="89" t="s">
        <v>113</v>
      </c>
      <c r="AH68" s="90">
        <f t="shared" si="59"/>
        <v>0</v>
      </c>
      <c r="AI68" s="87" t="s">
        <v>113</v>
      </c>
      <c r="AJ68" s="88" t="s">
        <v>113</v>
      </c>
      <c r="AK68" s="88" t="s">
        <v>113</v>
      </c>
      <c r="AL68" s="88" t="s">
        <v>113</v>
      </c>
      <c r="AM68" s="88" t="s">
        <v>113</v>
      </c>
      <c r="AN68" s="88" t="s">
        <v>113</v>
      </c>
      <c r="AO68" s="89" t="s">
        <v>113</v>
      </c>
      <c r="AP68" s="90">
        <f t="shared" si="60"/>
        <v>0</v>
      </c>
      <c r="AQ68" s="87" t="s">
        <v>113</v>
      </c>
      <c r="AR68" s="88" t="s">
        <v>113</v>
      </c>
      <c r="AS68" s="88" t="s">
        <v>113</v>
      </c>
      <c r="AT68" s="88" t="s">
        <v>113</v>
      </c>
      <c r="AU68" s="88" t="s">
        <v>113</v>
      </c>
      <c r="AV68" s="88" t="s">
        <v>113</v>
      </c>
      <c r="AW68" s="89" t="s">
        <v>113</v>
      </c>
      <c r="AX68" s="90">
        <f t="shared" si="97"/>
        <v>0</v>
      </c>
      <c r="AY68" s="87" t="s">
        <v>113</v>
      </c>
      <c r="AZ68" s="88" t="s">
        <v>113</v>
      </c>
      <c r="BA68" s="88" t="s">
        <v>113</v>
      </c>
      <c r="BB68" s="88" t="s">
        <v>113</v>
      </c>
      <c r="BC68" s="88" t="s">
        <v>113</v>
      </c>
      <c r="BD68" s="88" t="s">
        <v>113</v>
      </c>
      <c r="BE68" s="89" t="s">
        <v>113</v>
      </c>
      <c r="BF68" s="90">
        <f t="shared" si="62"/>
        <v>0</v>
      </c>
      <c r="BG68" s="87" t="s">
        <v>113</v>
      </c>
      <c r="BH68" s="88" t="s">
        <v>113</v>
      </c>
      <c r="BI68" s="88" t="s">
        <v>113</v>
      </c>
      <c r="BJ68" s="88" t="s">
        <v>113</v>
      </c>
      <c r="BK68" s="88" t="s">
        <v>113</v>
      </c>
      <c r="BL68" s="88" t="s">
        <v>113</v>
      </c>
      <c r="BM68" s="89" t="s">
        <v>113</v>
      </c>
      <c r="BN68" s="90">
        <f t="shared" si="63"/>
        <v>0</v>
      </c>
      <c r="BO68" s="87" t="s">
        <v>113</v>
      </c>
      <c r="BP68" s="88" t="s">
        <v>113</v>
      </c>
      <c r="BQ68" s="88" t="s">
        <v>113</v>
      </c>
      <c r="BR68" s="88" t="s">
        <v>113</v>
      </c>
      <c r="BS68" s="88" t="s">
        <v>113</v>
      </c>
      <c r="BT68" s="88" t="s">
        <v>113</v>
      </c>
      <c r="BU68" s="89" t="s">
        <v>113</v>
      </c>
      <c r="BV68" s="90">
        <f t="shared" si="64"/>
        <v>0</v>
      </c>
      <c r="CJ68" s="155"/>
      <c r="CK68" s="209">
        <f t="shared" si="80"/>
        <v>0</v>
      </c>
      <c r="CL68" s="210" t="str">
        <f t="shared" si="81"/>
        <v>-</v>
      </c>
      <c r="CM68" s="211">
        <f t="shared" si="82"/>
        <v>0</v>
      </c>
      <c r="CN68" s="216" t="str">
        <f t="shared" si="83"/>
        <v>-</v>
      </c>
      <c r="CO68" s="209">
        <f t="shared" si="84"/>
        <v>0</v>
      </c>
      <c r="CP68" s="210" t="str">
        <f t="shared" si="85"/>
        <v>-</v>
      </c>
      <c r="CQ68" s="208">
        <f t="shared" si="86"/>
        <v>0</v>
      </c>
      <c r="CR68" s="210" t="str">
        <f t="shared" si="87"/>
        <v>-</v>
      </c>
      <c r="CS68" s="208">
        <f t="shared" si="73"/>
        <v>0</v>
      </c>
      <c r="CT68" s="210" t="str">
        <f t="shared" si="88"/>
        <v>-</v>
      </c>
      <c r="CU68" s="1046"/>
      <c r="CV68" s="452"/>
      <c r="CW68" s="211">
        <f t="shared" si="89"/>
        <v>0</v>
      </c>
      <c r="CX68" s="207" t="str">
        <f t="shared" si="90"/>
        <v>-</v>
      </c>
      <c r="CY68" s="209">
        <f t="shared" si="91"/>
        <v>0</v>
      </c>
      <c r="CZ68" s="207" t="str">
        <f t="shared" si="92"/>
        <v>-</v>
      </c>
      <c r="DA68" s="211">
        <f t="shared" si="93"/>
        <v>0</v>
      </c>
      <c r="DB68" s="210" t="str">
        <f t="shared" si="94"/>
        <v>-</v>
      </c>
    </row>
    <row r="69" spans="1:106" s="84" customFormat="1" ht="15" hidden="1" customHeight="1" thickBot="1">
      <c r="A69" s="85">
        <v>22</v>
      </c>
      <c r="B69" s="86" t="s">
        <v>113</v>
      </c>
      <c r="C69" s="87" t="s">
        <v>113</v>
      </c>
      <c r="D69" s="88" t="s">
        <v>113</v>
      </c>
      <c r="E69" s="88" t="s">
        <v>113</v>
      </c>
      <c r="F69" s="88" t="s">
        <v>113</v>
      </c>
      <c r="G69" s="88" t="s">
        <v>113</v>
      </c>
      <c r="H69" s="88" t="s">
        <v>113</v>
      </c>
      <c r="I69" s="89" t="s">
        <v>113</v>
      </c>
      <c r="J69" s="90">
        <f t="shared" si="56"/>
        <v>0</v>
      </c>
      <c r="K69" s="87" t="s">
        <v>113</v>
      </c>
      <c r="L69" s="88" t="s">
        <v>113</v>
      </c>
      <c r="M69" s="88" t="s">
        <v>113</v>
      </c>
      <c r="N69" s="88" t="s">
        <v>113</v>
      </c>
      <c r="O69" s="88" t="s">
        <v>113</v>
      </c>
      <c r="P69" s="88" t="s">
        <v>113</v>
      </c>
      <c r="Q69" s="89" t="s">
        <v>113</v>
      </c>
      <c r="R69" s="90">
        <f t="shared" si="57"/>
        <v>0</v>
      </c>
      <c r="S69" s="87" t="s">
        <v>113</v>
      </c>
      <c r="T69" s="88" t="s">
        <v>113</v>
      </c>
      <c r="U69" s="88" t="s">
        <v>113</v>
      </c>
      <c r="V69" s="88" t="s">
        <v>113</v>
      </c>
      <c r="W69" s="88" t="s">
        <v>113</v>
      </c>
      <c r="X69" s="88" t="s">
        <v>113</v>
      </c>
      <c r="Y69" s="89" t="s">
        <v>113</v>
      </c>
      <c r="Z69" s="90">
        <f t="shared" si="58"/>
        <v>0</v>
      </c>
      <c r="AA69" s="87" t="s">
        <v>113</v>
      </c>
      <c r="AB69" s="88" t="s">
        <v>113</v>
      </c>
      <c r="AC69" s="88" t="s">
        <v>113</v>
      </c>
      <c r="AD69" s="88" t="s">
        <v>113</v>
      </c>
      <c r="AE69" s="88" t="s">
        <v>113</v>
      </c>
      <c r="AF69" s="88" t="s">
        <v>113</v>
      </c>
      <c r="AG69" s="89" t="s">
        <v>113</v>
      </c>
      <c r="AH69" s="90">
        <f t="shared" si="59"/>
        <v>0</v>
      </c>
      <c r="AI69" s="87" t="s">
        <v>113</v>
      </c>
      <c r="AJ69" s="88" t="s">
        <v>113</v>
      </c>
      <c r="AK69" s="88" t="s">
        <v>113</v>
      </c>
      <c r="AL69" s="88" t="s">
        <v>113</v>
      </c>
      <c r="AM69" s="88" t="s">
        <v>113</v>
      </c>
      <c r="AN69" s="88" t="s">
        <v>113</v>
      </c>
      <c r="AO69" s="89" t="s">
        <v>113</v>
      </c>
      <c r="AP69" s="90">
        <f t="shared" si="60"/>
        <v>0</v>
      </c>
      <c r="AQ69" s="87" t="s">
        <v>113</v>
      </c>
      <c r="AR69" s="88" t="s">
        <v>113</v>
      </c>
      <c r="AS69" s="88" t="s">
        <v>113</v>
      </c>
      <c r="AT69" s="88" t="s">
        <v>113</v>
      </c>
      <c r="AU69" s="88" t="s">
        <v>113</v>
      </c>
      <c r="AV69" s="88" t="s">
        <v>113</v>
      </c>
      <c r="AW69" s="89" t="s">
        <v>113</v>
      </c>
      <c r="AX69" s="90">
        <f t="shared" si="97"/>
        <v>0</v>
      </c>
      <c r="AY69" s="87" t="s">
        <v>113</v>
      </c>
      <c r="AZ69" s="88" t="s">
        <v>113</v>
      </c>
      <c r="BA69" s="88" t="s">
        <v>113</v>
      </c>
      <c r="BB69" s="88" t="s">
        <v>113</v>
      </c>
      <c r="BC69" s="88" t="s">
        <v>113</v>
      </c>
      <c r="BD69" s="88" t="s">
        <v>113</v>
      </c>
      <c r="BE69" s="89" t="s">
        <v>113</v>
      </c>
      <c r="BF69" s="90">
        <f t="shared" si="62"/>
        <v>0</v>
      </c>
      <c r="BG69" s="87" t="s">
        <v>113</v>
      </c>
      <c r="BH69" s="88" t="s">
        <v>113</v>
      </c>
      <c r="BI69" s="88" t="s">
        <v>113</v>
      </c>
      <c r="BJ69" s="88" t="s">
        <v>113</v>
      </c>
      <c r="BK69" s="88" t="s">
        <v>113</v>
      </c>
      <c r="BL69" s="88" t="s">
        <v>113</v>
      </c>
      <c r="BM69" s="89" t="s">
        <v>113</v>
      </c>
      <c r="BN69" s="90">
        <f t="shared" si="63"/>
        <v>0</v>
      </c>
      <c r="BO69" s="87" t="s">
        <v>113</v>
      </c>
      <c r="BP69" s="88" t="s">
        <v>113</v>
      </c>
      <c r="BQ69" s="88" t="s">
        <v>113</v>
      </c>
      <c r="BR69" s="88" t="s">
        <v>113</v>
      </c>
      <c r="BS69" s="88" t="s">
        <v>113</v>
      </c>
      <c r="BT69" s="88" t="s">
        <v>113</v>
      </c>
      <c r="BU69" s="89" t="s">
        <v>113</v>
      </c>
      <c r="BV69" s="90">
        <f t="shared" si="64"/>
        <v>0</v>
      </c>
      <c r="CJ69" s="155"/>
      <c r="CK69" s="209">
        <f t="shared" si="80"/>
        <v>0</v>
      </c>
      <c r="CL69" s="210" t="str">
        <f t="shared" si="81"/>
        <v>-</v>
      </c>
      <c r="CM69" s="211">
        <f t="shared" si="82"/>
        <v>0</v>
      </c>
      <c r="CN69" s="216" t="str">
        <f t="shared" si="83"/>
        <v>-</v>
      </c>
      <c r="CO69" s="209">
        <f t="shared" si="84"/>
        <v>0</v>
      </c>
      <c r="CP69" s="210" t="str">
        <f t="shared" si="85"/>
        <v>-</v>
      </c>
      <c r="CQ69" s="208">
        <f t="shared" si="86"/>
        <v>0</v>
      </c>
      <c r="CR69" s="210" t="str">
        <f t="shared" si="87"/>
        <v>-</v>
      </c>
      <c r="CS69" s="208">
        <f t="shared" si="73"/>
        <v>0</v>
      </c>
      <c r="CT69" s="210" t="str">
        <f t="shared" si="88"/>
        <v>-</v>
      </c>
      <c r="CU69" s="1046"/>
      <c r="CV69" s="452"/>
      <c r="CW69" s="211">
        <f t="shared" si="89"/>
        <v>0</v>
      </c>
      <c r="CX69" s="207" t="str">
        <f t="shared" si="90"/>
        <v>-</v>
      </c>
      <c r="CY69" s="209">
        <f t="shared" si="91"/>
        <v>0</v>
      </c>
      <c r="CZ69" s="207" t="str">
        <f t="shared" si="92"/>
        <v>-</v>
      </c>
      <c r="DA69" s="211">
        <f t="shared" si="93"/>
        <v>0</v>
      </c>
      <c r="DB69" s="210" t="str">
        <f t="shared" si="94"/>
        <v>-</v>
      </c>
    </row>
    <row r="70" spans="1:106" s="84" customFormat="1" ht="15" hidden="1" customHeight="1" thickBot="1">
      <c r="A70" s="78">
        <v>23</v>
      </c>
      <c r="B70" s="86" t="s">
        <v>113</v>
      </c>
      <c r="C70" s="87" t="s">
        <v>113</v>
      </c>
      <c r="D70" s="88" t="s">
        <v>113</v>
      </c>
      <c r="E70" s="88" t="s">
        <v>113</v>
      </c>
      <c r="F70" s="88" t="s">
        <v>113</v>
      </c>
      <c r="G70" s="88" t="s">
        <v>113</v>
      </c>
      <c r="H70" s="88" t="s">
        <v>113</v>
      </c>
      <c r="I70" s="89" t="s">
        <v>113</v>
      </c>
      <c r="J70" s="90">
        <f t="shared" si="56"/>
        <v>0</v>
      </c>
      <c r="K70" s="87" t="s">
        <v>113</v>
      </c>
      <c r="L70" s="88" t="s">
        <v>113</v>
      </c>
      <c r="M70" s="88" t="s">
        <v>113</v>
      </c>
      <c r="N70" s="88" t="s">
        <v>113</v>
      </c>
      <c r="O70" s="88" t="s">
        <v>113</v>
      </c>
      <c r="P70" s="88" t="s">
        <v>113</v>
      </c>
      <c r="Q70" s="89" t="s">
        <v>113</v>
      </c>
      <c r="R70" s="90">
        <f t="shared" si="57"/>
        <v>0</v>
      </c>
      <c r="S70" s="87" t="s">
        <v>113</v>
      </c>
      <c r="T70" s="88" t="s">
        <v>113</v>
      </c>
      <c r="U70" s="88" t="s">
        <v>113</v>
      </c>
      <c r="V70" s="88" t="s">
        <v>113</v>
      </c>
      <c r="W70" s="88" t="s">
        <v>113</v>
      </c>
      <c r="X70" s="88" t="s">
        <v>113</v>
      </c>
      <c r="Y70" s="89" t="s">
        <v>113</v>
      </c>
      <c r="Z70" s="90">
        <f t="shared" si="58"/>
        <v>0</v>
      </c>
      <c r="AA70" s="87" t="s">
        <v>113</v>
      </c>
      <c r="AB70" s="88" t="s">
        <v>113</v>
      </c>
      <c r="AC70" s="88" t="s">
        <v>113</v>
      </c>
      <c r="AD70" s="88" t="s">
        <v>113</v>
      </c>
      <c r="AE70" s="88" t="s">
        <v>113</v>
      </c>
      <c r="AF70" s="88" t="s">
        <v>113</v>
      </c>
      <c r="AG70" s="89" t="s">
        <v>113</v>
      </c>
      <c r="AH70" s="90">
        <f t="shared" si="59"/>
        <v>0</v>
      </c>
      <c r="AI70" s="87" t="s">
        <v>113</v>
      </c>
      <c r="AJ70" s="88" t="s">
        <v>113</v>
      </c>
      <c r="AK70" s="88" t="s">
        <v>113</v>
      </c>
      <c r="AL70" s="88" t="s">
        <v>113</v>
      </c>
      <c r="AM70" s="88" t="s">
        <v>113</v>
      </c>
      <c r="AN70" s="88" t="s">
        <v>113</v>
      </c>
      <c r="AO70" s="89" t="s">
        <v>113</v>
      </c>
      <c r="AP70" s="90">
        <f t="shared" si="60"/>
        <v>0</v>
      </c>
      <c r="AQ70" s="87" t="s">
        <v>113</v>
      </c>
      <c r="AR70" s="88" t="s">
        <v>113</v>
      </c>
      <c r="AS70" s="88" t="s">
        <v>113</v>
      </c>
      <c r="AT70" s="88" t="s">
        <v>113</v>
      </c>
      <c r="AU70" s="88" t="s">
        <v>113</v>
      </c>
      <c r="AV70" s="88" t="s">
        <v>113</v>
      </c>
      <c r="AW70" s="89" t="s">
        <v>113</v>
      </c>
      <c r="AX70" s="90">
        <f t="shared" si="97"/>
        <v>0</v>
      </c>
      <c r="AY70" s="87" t="s">
        <v>113</v>
      </c>
      <c r="AZ70" s="88" t="s">
        <v>113</v>
      </c>
      <c r="BA70" s="88" t="s">
        <v>113</v>
      </c>
      <c r="BB70" s="88" t="s">
        <v>113</v>
      </c>
      <c r="BC70" s="88" t="s">
        <v>113</v>
      </c>
      <c r="BD70" s="88" t="s">
        <v>113</v>
      </c>
      <c r="BE70" s="89" t="s">
        <v>113</v>
      </c>
      <c r="BF70" s="90">
        <f t="shared" si="62"/>
        <v>0</v>
      </c>
      <c r="BG70" s="87" t="s">
        <v>113</v>
      </c>
      <c r="BH70" s="88" t="s">
        <v>113</v>
      </c>
      <c r="BI70" s="88" t="s">
        <v>113</v>
      </c>
      <c r="BJ70" s="88" t="s">
        <v>113</v>
      </c>
      <c r="BK70" s="88" t="s">
        <v>113</v>
      </c>
      <c r="BL70" s="88" t="s">
        <v>113</v>
      </c>
      <c r="BM70" s="89" t="s">
        <v>113</v>
      </c>
      <c r="BN70" s="90">
        <f t="shared" si="63"/>
        <v>0</v>
      </c>
      <c r="BO70" s="87" t="s">
        <v>113</v>
      </c>
      <c r="BP70" s="88" t="s">
        <v>113</v>
      </c>
      <c r="BQ70" s="88" t="s">
        <v>113</v>
      </c>
      <c r="BR70" s="88" t="s">
        <v>113</v>
      </c>
      <c r="BS70" s="88" t="s">
        <v>113</v>
      </c>
      <c r="BT70" s="88" t="s">
        <v>113</v>
      </c>
      <c r="BU70" s="89" t="s">
        <v>113</v>
      </c>
      <c r="BV70" s="90">
        <f t="shared" si="64"/>
        <v>0</v>
      </c>
      <c r="CJ70" s="155"/>
      <c r="CK70" s="209">
        <f t="shared" si="80"/>
        <v>0</v>
      </c>
      <c r="CL70" s="210" t="str">
        <f t="shared" si="81"/>
        <v>-</v>
      </c>
      <c r="CM70" s="211">
        <f t="shared" si="82"/>
        <v>0</v>
      </c>
      <c r="CN70" s="216" t="str">
        <f t="shared" si="83"/>
        <v>-</v>
      </c>
      <c r="CO70" s="209">
        <f t="shared" si="84"/>
        <v>0</v>
      </c>
      <c r="CP70" s="210" t="str">
        <f t="shared" si="85"/>
        <v>-</v>
      </c>
      <c r="CQ70" s="208">
        <f t="shared" si="86"/>
        <v>0</v>
      </c>
      <c r="CR70" s="210" t="str">
        <f t="shared" si="87"/>
        <v>-</v>
      </c>
      <c r="CS70" s="208">
        <f t="shared" si="73"/>
        <v>0</v>
      </c>
      <c r="CT70" s="210" t="str">
        <f t="shared" si="88"/>
        <v>-</v>
      </c>
      <c r="CU70" s="1046"/>
      <c r="CV70" s="452"/>
      <c r="CW70" s="211">
        <f t="shared" si="89"/>
        <v>0</v>
      </c>
      <c r="CX70" s="207" t="str">
        <f t="shared" si="90"/>
        <v>-</v>
      </c>
      <c r="CY70" s="209">
        <f t="shared" si="91"/>
        <v>0</v>
      </c>
      <c r="CZ70" s="207" t="str">
        <f t="shared" si="92"/>
        <v>-</v>
      </c>
      <c r="DA70" s="211">
        <f t="shared" si="93"/>
        <v>0</v>
      </c>
      <c r="DB70" s="210" t="str">
        <f t="shared" si="94"/>
        <v>-</v>
      </c>
    </row>
    <row r="71" spans="1:106" s="84" customFormat="1" ht="15" hidden="1" customHeight="1" thickBot="1">
      <c r="A71" s="85">
        <v>24</v>
      </c>
      <c r="B71" s="86" t="s">
        <v>113</v>
      </c>
      <c r="C71" s="87" t="s">
        <v>113</v>
      </c>
      <c r="D71" s="88" t="s">
        <v>113</v>
      </c>
      <c r="E71" s="88" t="s">
        <v>113</v>
      </c>
      <c r="F71" s="88" t="s">
        <v>113</v>
      </c>
      <c r="G71" s="88" t="s">
        <v>113</v>
      </c>
      <c r="H71" s="88" t="s">
        <v>113</v>
      </c>
      <c r="I71" s="89" t="s">
        <v>113</v>
      </c>
      <c r="J71" s="90">
        <f t="shared" si="56"/>
        <v>0</v>
      </c>
      <c r="K71" s="87" t="s">
        <v>113</v>
      </c>
      <c r="L71" s="88" t="s">
        <v>113</v>
      </c>
      <c r="M71" s="88" t="s">
        <v>113</v>
      </c>
      <c r="N71" s="88" t="s">
        <v>113</v>
      </c>
      <c r="O71" s="88" t="s">
        <v>113</v>
      </c>
      <c r="P71" s="88" t="s">
        <v>113</v>
      </c>
      <c r="Q71" s="89" t="s">
        <v>113</v>
      </c>
      <c r="R71" s="90">
        <f t="shared" si="57"/>
        <v>0</v>
      </c>
      <c r="S71" s="87" t="s">
        <v>113</v>
      </c>
      <c r="T71" s="88" t="s">
        <v>113</v>
      </c>
      <c r="U71" s="88" t="s">
        <v>113</v>
      </c>
      <c r="V71" s="88" t="s">
        <v>113</v>
      </c>
      <c r="W71" s="88" t="s">
        <v>113</v>
      </c>
      <c r="X71" s="88" t="s">
        <v>113</v>
      </c>
      <c r="Y71" s="89" t="s">
        <v>113</v>
      </c>
      <c r="Z71" s="90">
        <f t="shared" si="58"/>
        <v>0</v>
      </c>
      <c r="AA71" s="87" t="s">
        <v>113</v>
      </c>
      <c r="AB71" s="88" t="s">
        <v>113</v>
      </c>
      <c r="AC71" s="88" t="s">
        <v>113</v>
      </c>
      <c r="AD71" s="88" t="s">
        <v>113</v>
      </c>
      <c r="AE71" s="88" t="s">
        <v>113</v>
      </c>
      <c r="AF71" s="88" t="s">
        <v>113</v>
      </c>
      <c r="AG71" s="89" t="s">
        <v>113</v>
      </c>
      <c r="AH71" s="90">
        <f t="shared" si="59"/>
        <v>0</v>
      </c>
      <c r="AI71" s="87" t="s">
        <v>113</v>
      </c>
      <c r="AJ71" s="88" t="s">
        <v>113</v>
      </c>
      <c r="AK71" s="88" t="s">
        <v>113</v>
      </c>
      <c r="AL71" s="88" t="s">
        <v>113</v>
      </c>
      <c r="AM71" s="88" t="s">
        <v>113</v>
      </c>
      <c r="AN71" s="88" t="s">
        <v>113</v>
      </c>
      <c r="AO71" s="89" t="s">
        <v>113</v>
      </c>
      <c r="AP71" s="90">
        <f t="shared" si="60"/>
        <v>0</v>
      </c>
      <c r="AQ71" s="87" t="s">
        <v>113</v>
      </c>
      <c r="AR71" s="88" t="s">
        <v>113</v>
      </c>
      <c r="AS71" s="88" t="s">
        <v>113</v>
      </c>
      <c r="AT71" s="88" t="s">
        <v>113</v>
      </c>
      <c r="AU71" s="88" t="s">
        <v>113</v>
      </c>
      <c r="AV71" s="88" t="s">
        <v>113</v>
      </c>
      <c r="AW71" s="89" t="s">
        <v>113</v>
      </c>
      <c r="AX71" s="90">
        <f t="shared" si="97"/>
        <v>0</v>
      </c>
      <c r="AY71" s="87" t="s">
        <v>113</v>
      </c>
      <c r="AZ71" s="88" t="s">
        <v>113</v>
      </c>
      <c r="BA71" s="88" t="s">
        <v>113</v>
      </c>
      <c r="BB71" s="88" t="s">
        <v>113</v>
      </c>
      <c r="BC71" s="88" t="s">
        <v>113</v>
      </c>
      <c r="BD71" s="88" t="s">
        <v>113</v>
      </c>
      <c r="BE71" s="89" t="s">
        <v>113</v>
      </c>
      <c r="BF71" s="90">
        <f t="shared" si="62"/>
        <v>0</v>
      </c>
      <c r="BG71" s="87" t="s">
        <v>113</v>
      </c>
      <c r="BH71" s="88" t="s">
        <v>113</v>
      </c>
      <c r="BI71" s="88" t="s">
        <v>113</v>
      </c>
      <c r="BJ71" s="88" t="s">
        <v>113</v>
      </c>
      <c r="BK71" s="88" t="s">
        <v>113</v>
      </c>
      <c r="BL71" s="88" t="s">
        <v>113</v>
      </c>
      <c r="BM71" s="89" t="s">
        <v>113</v>
      </c>
      <c r="BN71" s="90">
        <f t="shared" si="63"/>
        <v>0</v>
      </c>
      <c r="BO71" s="87" t="s">
        <v>113</v>
      </c>
      <c r="BP71" s="88" t="s">
        <v>113</v>
      </c>
      <c r="BQ71" s="88" t="s">
        <v>113</v>
      </c>
      <c r="BR71" s="88" t="s">
        <v>113</v>
      </c>
      <c r="BS71" s="88" t="s">
        <v>113</v>
      </c>
      <c r="BT71" s="88" t="s">
        <v>113</v>
      </c>
      <c r="BU71" s="89" t="s">
        <v>113</v>
      </c>
      <c r="BV71" s="90">
        <f t="shared" si="64"/>
        <v>0</v>
      </c>
      <c r="CJ71" s="155"/>
      <c r="CK71" s="209">
        <f t="shared" si="80"/>
        <v>0</v>
      </c>
      <c r="CL71" s="210" t="str">
        <f t="shared" si="81"/>
        <v>-</v>
      </c>
      <c r="CM71" s="211">
        <f t="shared" si="82"/>
        <v>0</v>
      </c>
      <c r="CN71" s="216" t="str">
        <f t="shared" si="83"/>
        <v>-</v>
      </c>
      <c r="CO71" s="209">
        <f t="shared" si="84"/>
        <v>0</v>
      </c>
      <c r="CP71" s="210" t="str">
        <f t="shared" si="85"/>
        <v>-</v>
      </c>
      <c r="CQ71" s="208">
        <f t="shared" si="86"/>
        <v>0</v>
      </c>
      <c r="CR71" s="210" t="str">
        <f t="shared" si="87"/>
        <v>-</v>
      </c>
      <c r="CS71" s="208">
        <f t="shared" si="73"/>
        <v>0</v>
      </c>
      <c r="CT71" s="210" t="str">
        <f t="shared" si="88"/>
        <v>-</v>
      </c>
      <c r="CU71" s="1046"/>
      <c r="CV71" s="452"/>
      <c r="CW71" s="211">
        <f t="shared" si="89"/>
        <v>0</v>
      </c>
      <c r="CX71" s="207" t="str">
        <f t="shared" si="90"/>
        <v>-</v>
      </c>
      <c r="CY71" s="209">
        <f t="shared" si="91"/>
        <v>0</v>
      </c>
      <c r="CZ71" s="207" t="str">
        <f t="shared" si="92"/>
        <v>-</v>
      </c>
      <c r="DA71" s="211">
        <f t="shared" si="93"/>
        <v>0</v>
      </c>
      <c r="DB71" s="210" t="str">
        <f t="shared" si="94"/>
        <v>-</v>
      </c>
    </row>
    <row r="72" spans="1:106" s="84" customFormat="1" ht="15" hidden="1" customHeight="1" thickBot="1">
      <c r="A72" s="78">
        <v>25</v>
      </c>
      <c r="B72" s="86" t="s">
        <v>113</v>
      </c>
      <c r="C72" s="87" t="s">
        <v>113</v>
      </c>
      <c r="D72" s="88" t="s">
        <v>113</v>
      </c>
      <c r="E72" s="88" t="s">
        <v>113</v>
      </c>
      <c r="F72" s="88" t="s">
        <v>113</v>
      </c>
      <c r="G72" s="88" t="s">
        <v>113</v>
      </c>
      <c r="H72" s="88" t="s">
        <v>113</v>
      </c>
      <c r="I72" s="89" t="s">
        <v>113</v>
      </c>
      <c r="J72" s="90">
        <f t="shared" si="56"/>
        <v>0</v>
      </c>
      <c r="K72" s="87" t="s">
        <v>113</v>
      </c>
      <c r="L72" s="88" t="s">
        <v>113</v>
      </c>
      <c r="M72" s="88" t="s">
        <v>113</v>
      </c>
      <c r="N72" s="88" t="s">
        <v>113</v>
      </c>
      <c r="O72" s="88" t="s">
        <v>113</v>
      </c>
      <c r="P72" s="88" t="s">
        <v>113</v>
      </c>
      <c r="Q72" s="89" t="s">
        <v>113</v>
      </c>
      <c r="R72" s="90">
        <f t="shared" si="57"/>
        <v>0</v>
      </c>
      <c r="S72" s="87" t="s">
        <v>113</v>
      </c>
      <c r="T72" s="88" t="s">
        <v>113</v>
      </c>
      <c r="U72" s="88" t="s">
        <v>113</v>
      </c>
      <c r="V72" s="88" t="s">
        <v>113</v>
      </c>
      <c r="W72" s="88" t="s">
        <v>113</v>
      </c>
      <c r="X72" s="88" t="s">
        <v>113</v>
      </c>
      <c r="Y72" s="89" t="s">
        <v>113</v>
      </c>
      <c r="Z72" s="90">
        <f t="shared" si="58"/>
        <v>0</v>
      </c>
      <c r="AA72" s="87" t="s">
        <v>113</v>
      </c>
      <c r="AB72" s="88" t="s">
        <v>113</v>
      </c>
      <c r="AC72" s="88" t="s">
        <v>113</v>
      </c>
      <c r="AD72" s="88" t="s">
        <v>113</v>
      </c>
      <c r="AE72" s="88" t="s">
        <v>113</v>
      </c>
      <c r="AF72" s="88" t="s">
        <v>113</v>
      </c>
      <c r="AG72" s="89" t="s">
        <v>113</v>
      </c>
      <c r="AH72" s="90">
        <f t="shared" si="59"/>
        <v>0</v>
      </c>
      <c r="AI72" s="87" t="s">
        <v>113</v>
      </c>
      <c r="AJ72" s="88" t="s">
        <v>113</v>
      </c>
      <c r="AK72" s="88" t="s">
        <v>113</v>
      </c>
      <c r="AL72" s="88" t="s">
        <v>113</v>
      </c>
      <c r="AM72" s="88" t="s">
        <v>113</v>
      </c>
      <c r="AN72" s="88" t="s">
        <v>113</v>
      </c>
      <c r="AO72" s="89" t="s">
        <v>113</v>
      </c>
      <c r="AP72" s="90">
        <f t="shared" si="60"/>
        <v>0</v>
      </c>
      <c r="AQ72" s="87" t="s">
        <v>113</v>
      </c>
      <c r="AR72" s="88" t="s">
        <v>113</v>
      </c>
      <c r="AS72" s="88" t="s">
        <v>113</v>
      </c>
      <c r="AT72" s="88" t="s">
        <v>113</v>
      </c>
      <c r="AU72" s="88" t="s">
        <v>113</v>
      </c>
      <c r="AV72" s="88" t="s">
        <v>113</v>
      </c>
      <c r="AW72" s="89" t="s">
        <v>113</v>
      </c>
      <c r="AX72" s="90">
        <f t="shared" si="97"/>
        <v>0</v>
      </c>
      <c r="AY72" s="87" t="s">
        <v>113</v>
      </c>
      <c r="AZ72" s="88" t="s">
        <v>113</v>
      </c>
      <c r="BA72" s="88" t="s">
        <v>113</v>
      </c>
      <c r="BB72" s="88" t="s">
        <v>113</v>
      </c>
      <c r="BC72" s="88" t="s">
        <v>113</v>
      </c>
      <c r="BD72" s="88" t="s">
        <v>113</v>
      </c>
      <c r="BE72" s="89" t="s">
        <v>113</v>
      </c>
      <c r="BF72" s="90">
        <f t="shared" si="62"/>
        <v>0</v>
      </c>
      <c r="BG72" s="87" t="s">
        <v>113</v>
      </c>
      <c r="BH72" s="88" t="s">
        <v>113</v>
      </c>
      <c r="BI72" s="88" t="s">
        <v>113</v>
      </c>
      <c r="BJ72" s="88" t="s">
        <v>113</v>
      </c>
      <c r="BK72" s="88" t="s">
        <v>113</v>
      </c>
      <c r="BL72" s="88" t="s">
        <v>113</v>
      </c>
      <c r="BM72" s="89" t="s">
        <v>113</v>
      </c>
      <c r="BN72" s="90">
        <f t="shared" si="63"/>
        <v>0</v>
      </c>
      <c r="BO72" s="87" t="s">
        <v>113</v>
      </c>
      <c r="BP72" s="88" t="s">
        <v>113</v>
      </c>
      <c r="BQ72" s="88" t="s">
        <v>113</v>
      </c>
      <c r="BR72" s="88" t="s">
        <v>113</v>
      </c>
      <c r="BS72" s="88" t="s">
        <v>113</v>
      </c>
      <c r="BT72" s="88" t="s">
        <v>113</v>
      </c>
      <c r="BU72" s="89" t="s">
        <v>113</v>
      </c>
      <c r="BV72" s="90">
        <f t="shared" si="64"/>
        <v>0</v>
      </c>
      <c r="CJ72" s="155"/>
      <c r="CK72" s="209">
        <f t="shared" si="80"/>
        <v>0</v>
      </c>
      <c r="CL72" s="210" t="str">
        <f t="shared" si="81"/>
        <v>-</v>
      </c>
      <c r="CM72" s="211">
        <f t="shared" si="82"/>
        <v>0</v>
      </c>
      <c r="CN72" s="216" t="str">
        <f t="shared" si="83"/>
        <v>-</v>
      </c>
      <c r="CO72" s="209">
        <f t="shared" si="84"/>
        <v>0</v>
      </c>
      <c r="CP72" s="210" t="str">
        <f t="shared" si="85"/>
        <v>-</v>
      </c>
      <c r="CQ72" s="208">
        <f t="shared" si="86"/>
        <v>0</v>
      </c>
      <c r="CR72" s="210" t="str">
        <f t="shared" si="87"/>
        <v>-</v>
      </c>
      <c r="CS72" s="208">
        <f t="shared" si="73"/>
        <v>0</v>
      </c>
      <c r="CT72" s="210" t="str">
        <f t="shared" si="88"/>
        <v>-</v>
      </c>
      <c r="CU72" s="1046"/>
      <c r="CV72" s="452"/>
      <c r="CW72" s="211">
        <f t="shared" si="89"/>
        <v>0</v>
      </c>
      <c r="CX72" s="207" t="str">
        <f t="shared" si="90"/>
        <v>-</v>
      </c>
      <c r="CY72" s="209">
        <f t="shared" si="91"/>
        <v>0</v>
      </c>
      <c r="CZ72" s="207" t="str">
        <f t="shared" si="92"/>
        <v>-</v>
      </c>
      <c r="DA72" s="211">
        <f t="shared" si="93"/>
        <v>0</v>
      </c>
      <c r="DB72" s="210" t="str">
        <f t="shared" si="94"/>
        <v>-</v>
      </c>
    </row>
    <row r="73" spans="1:106" s="84" customFormat="1" ht="15" hidden="1" customHeight="1" thickBot="1">
      <c r="A73" s="85">
        <v>26</v>
      </c>
      <c r="B73" s="86" t="s">
        <v>113</v>
      </c>
      <c r="C73" s="87" t="s">
        <v>113</v>
      </c>
      <c r="D73" s="88" t="s">
        <v>113</v>
      </c>
      <c r="E73" s="88" t="s">
        <v>113</v>
      </c>
      <c r="F73" s="88" t="s">
        <v>113</v>
      </c>
      <c r="G73" s="88" t="s">
        <v>113</v>
      </c>
      <c r="H73" s="88" t="s">
        <v>113</v>
      </c>
      <c r="I73" s="89" t="s">
        <v>113</v>
      </c>
      <c r="J73" s="90">
        <f t="shared" si="56"/>
        <v>0</v>
      </c>
      <c r="K73" s="87" t="s">
        <v>113</v>
      </c>
      <c r="L73" s="88" t="s">
        <v>113</v>
      </c>
      <c r="M73" s="88" t="s">
        <v>113</v>
      </c>
      <c r="N73" s="88" t="s">
        <v>113</v>
      </c>
      <c r="O73" s="88" t="s">
        <v>113</v>
      </c>
      <c r="P73" s="88" t="s">
        <v>113</v>
      </c>
      <c r="Q73" s="89" t="s">
        <v>113</v>
      </c>
      <c r="R73" s="90">
        <f t="shared" si="57"/>
        <v>0</v>
      </c>
      <c r="S73" s="87" t="s">
        <v>113</v>
      </c>
      <c r="T73" s="88" t="s">
        <v>113</v>
      </c>
      <c r="U73" s="88" t="s">
        <v>113</v>
      </c>
      <c r="V73" s="88" t="s">
        <v>113</v>
      </c>
      <c r="W73" s="88" t="s">
        <v>113</v>
      </c>
      <c r="X73" s="88" t="s">
        <v>113</v>
      </c>
      <c r="Y73" s="89" t="s">
        <v>113</v>
      </c>
      <c r="Z73" s="90">
        <f t="shared" si="58"/>
        <v>0</v>
      </c>
      <c r="AA73" s="87" t="s">
        <v>113</v>
      </c>
      <c r="AB73" s="88" t="s">
        <v>113</v>
      </c>
      <c r="AC73" s="88" t="s">
        <v>113</v>
      </c>
      <c r="AD73" s="88" t="s">
        <v>113</v>
      </c>
      <c r="AE73" s="88" t="s">
        <v>113</v>
      </c>
      <c r="AF73" s="88" t="s">
        <v>113</v>
      </c>
      <c r="AG73" s="89" t="s">
        <v>113</v>
      </c>
      <c r="AH73" s="90">
        <f t="shared" si="59"/>
        <v>0</v>
      </c>
      <c r="AI73" s="87" t="s">
        <v>113</v>
      </c>
      <c r="AJ73" s="88" t="s">
        <v>113</v>
      </c>
      <c r="AK73" s="88" t="s">
        <v>113</v>
      </c>
      <c r="AL73" s="88" t="s">
        <v>113</v>
      </c>
      <c r="AM73" s="88" t="s">
        <v>113</v>
      </c>
      <c r="AN73" s="88" t="s">
        <v>113</v>
      </c>
      <c r="AO73" s="89" t="s">
        <v>113</v>
      </c>
      <c r="AP73" s="90">
        <f t="shared" si="60"/>
        <v>0</v>
      </c>
      <c r="AQ73" s="87" t="s">
        <v>113</v>
      </c>
      <c r="AR73" s="88" t="s">
        <v>113</v>
      </c>
      <c r="AS73" s="88" t="s">
        <v>113</v>
      </c>
      <c r="AT73" s="88" t="s">
        <v>113</v>
      </c>
      <c r="AU73" s="88" t="s">
        <v>113</v>
      </c>
      <c r="AV73" s="88" t="s">
        <v>113</v>
      </c>
      <c r="AW73" s="89" t="s">
        <v>113</v>
      </c>
      <c r="AX73" s="90">
        <f t="shared" si="97"/>
        <v>0</v>
      </c>
      <c r="AY73" s="87" t="s">
        <v>113</v>
      </c>
      <c r="AZ73" s="88" t="s">
        <v>113</v>
      </c>
      <c r="BA73" s="88" t="s">
        <v>113</v>
      </c>
      <c r="BB73" s="88" t="s">
        <v>113</v>
      </c>
      <c r="BC73" s="88" t="s">
        <v>113</v>
      </c>
      <c r="BD73" s="88" t="s">
        <v>113</v>
      </c>
      <c r="BE73" s="89" t="s">
        <v>113</v>
      </c>
      <c r="BF73" s="90">
        <f t="shared" si="62"/>
        <v>0</v>
      </c>
      <c r="BG73" s="87" t="s">
        <v>113</v>
      </c>
      <c r="BH73" s="88" t="s">
        <v>113</v>
      </c>
      <c r="BI73" s="88" t="s">
        <v>113</v>
      </c>
      <c r="BJ73" s="88" t="s">
        <v>113</v>
      </c>
      <c r="BK73" s="88" t="s">
        <v>113</v>
      </c>
      <c r="BL73" s="88" t="s">
        <v>113</v>
      </c>
      <c r="BM73" s="89" t="s">
        <v>113</v>
      </c>
      <c r="BN73" s="90">
        <f t="shared" si="63"/>
        <v>0</v>
      </c>
      <c r="BO73" s="87" t="s">
        <v>113</v>
      </c>
      <c r="BP73" s="88" t="s">
        <v>113</v>
      </c>
      <c r="BQ73" s="88" t="s">
        <v>113</v>
      </c>
      <c r="BR73" s="88" t="s">
        <v>113</v>
      </c>
      <c r="BS73" s="88" t="s">
        <v>113</v>
      </c>
      <c r="BT73" s="88" t="s">
        <v>113</v>
      </c>
      <c r="BU73" s="89" t="s">
        <v>113</v>
      </c>
      <c r="BV73" s="90">
        <f t="shared" si="64"/>
        <v>0</v>
      </c>
      <c r="CJ73" s="155"/>
      <c r="CK73" s="209">
        <f t="shared" si="80"/>
        <v>0</v>
      </c>
      <c r="CL73" s="210" t="str">
        <f t="shared" si="81"/>
        <v>-</v>
      </c>
      <c r="CM73" s="211">
        <f t="shared" si="82"/>
        <v>0</v>
      </c>
      <c r="CN73" s="216" t="str">
        <f t="shared" si="83"/>
        <v>-</v>
      </c>
      <c r="CO73" s="209">
        <f t="shared" si="84"/>
        <v>0</v>
      </c>
      <c r="CP73" s="210" t="str">
        <f t="shared" si="85"/>
        <v>-</v>
      </c>
      <c r="CQ73" s="208">
        <f t="shared" si="86"/>
        <v>0</v>
      </c>
      <c r="CR73" s="210" t="str">
        <f t="shared" si="87"/>
        <v>-</v>
      </c>
      <c r="CS73" s="208">
        <f t="shared" si="73"/>
        <v>0</v>
      </c>
      <c r="CT73" s="210" t="str">
        <f t="shared" si="88"/>
        <v>-</v>
      </c>
      <c r="CU73" s="1046"/>
      <c r="CV73" s="452"/>
      <c r="CW73" s="211">
        <f t="shared" si="89"/>
        <v>0</v>
      </c>
      <c r="CX73" s="207" t="str">
        <f t="shared" si="90"/>
        <v>-</v>
      </c>
      <c r="CY73" s="209">
        <f t="shared" si="91"/>
        <v>0</v>
      </c>
      <c r="CZ73" s="207" t="str">
        <f t="shared" si="92"/>
        <v>-</v>
      </c>
      <c r="DA73" s="211">
        <f t="shared" si="93"/>
        <v>0</v>
      </c>
      <c r="DB73" s="210" t="str">
        <f t="shared" si="94"/>
        <v>-</v>
      </c>
    </row>
    <row r="74" spans="1:106" s="84" customFormat="1" ht="15" hidden="1" customHeight="1" thickBot="1">
      <c r="A74" s="78">
        <v>27</v>
      </c>
      <c r="B74" s="86" t="s">
        <v>113</v>
      </c>
      <c r="C74" s="87" t="s">
        <v>113</v>
      </c>
      <c r="D74" s="88" t="s">
        <v>113</v>
      </c>
      <c r="E74" s="88" t="s">
        <v>113</v>
      </c>
      <c r="F74" s="88" t="s">
        <v>113</v>
      </c>
      <c r="G74" s="88" t="s">
        <v>113</v>
      </c>
      <c r="H74" s="88" t="s">
        <v>113</v>
      </c>
      <c r="I74" s="89" t="s">
        <v>113</v>
      </c>
      <c r="J74" s="90">
        <f t="shared" si="56"/>
        <v>0</v>
      </c>
      <c r="K74" s="87" t="s">
        <v>113</v>
      </c>
      <c r="L74" s="88" t="s">
        <v>113</v>
      </c>
      <c r="M74" s="88" t="s">
        <v>113</v>
      </c>
      <c r="N74" s="88" t="s">
        <v>113</v>
      </c>
      <c r="O74" s="88" t="s">
        <v>113</v>
      </c>
      <c r="P74" s="88" t="s">
        <v>113</v>
      </c>
      <c r="Q74" s="89" t="s">
        <v>113</v>
      </c>
      <c r="R74" s="90">
        <f t="shared" si="57"/>
        <v>0</v>
      </c>
      <c r="S74" s="87" t="s">
        <v>113</v>
      </c>
      <c r="T74" s="88" t="s">
        <v>113</v>
      </c>
      <c r="U74" s="88" t="s">
        <v>113</v>
      </c>
      <c r="V74" s="88" t="s">
        <v>113</v>
      </c>
      <c r="W74" s="88" t="s">
        <v>113</v>
      </c>
      <c r="X74" s="88" t="s">
        <v>113</v>
      </c>
      <c r="Y74" s="89" t="s">
        <v>113</v>
      </c>
      <c r="Z74" s="90">
        <f t="shared" si="58"/>
        <v>0</v>
      </c>
      <c r="AA74" s="87" t="s">
        <v>113</v>
      </c>
      <c r="AB74" s="88" t="s">
        <v>113</v>
      </c>
      <c r="AC74" s="88" t="s">
        <v>113</v>
      </c>
      <c r="AD74" s="88" t="s">
        <v>113</v>
      </c>
      <c r="AE74" s="88" t="s">
        <v>113</v>
      </c>
      <c r="AF74" s="88" t="s">
        <v>113</v>
      </c>
      <c r="AG74" s="89" t="s">
        <v>113</v>
      </c>
      <c r="AH74" s="90">
        <f t="shared" si="59"/>
        <v>0</v>
      </c>
      <c r="AI74" s="87" t="s">
        <v>113</v>
      </c>
      <c r="AJ74" s="88" t="s">
        <v>113</v>
      </c>
      <c r="AK74" s="88" t="s">
        <v>113</v>
      </c>
      <c r="AL74" s="88" t="s">
        <v>113</v>
      </c>
      <c r="AM74" s="88" t="s">
        <v>113</v>
      </c>
      <c r="AN74" s="88" t="s">
        <v>113</v>
      </c>
      <c r="AO74" s="89" t="s">
        <v>113</v>
      </c>
      <c r="AP74" s="90">
        <f t="shared" si="60"/>
        <v>0</v>
      </c>
      <c r="AQ74" s="87" t="s">
        <v>113</v>
      </c>
      <c r="AR74" s="88" t="s">
        <v>113</v>
      </c>
      <c r="AS74" s="88" t="s">
        <v>113</v>
      </c>
      <c r="AT74" s="88" t="s">
        <v>113</v>
      </c>
      <c r="AU74" s="88" t="s">
        <v>113</v>
      </c>
      <c r="AV74" s="88" t="s">
        <v>113</v>
      </c>
      <c r="AW74" s="89" t="s">
        <v>113</v>
      </c>
      <c r="AX74" s="90">
        <f t="shared" si="97"/>
        <v>0</v>
      </c>
      <c r="AY74" s="87" t="s">
        <v>113</v>
      </c>
      <c r="AZ74" s="88" t="s">
        <v>113</v>
      </c>
      <c r="BA74" s="88" t="s">
        <v>113</v>
      </c>
      <c r="BB74" s="88" t="s">
        <v>113</v>
      </c>
      <c r="BC74" s="88" t="s">
        <v>113</v>
      </c>
      <c r="BD74" s="88" t="s">
        <v>113</v>
      </c>
      <c r="BE74" s="89" t="s">
        <v>113</v>
      </c>
      <c r="BF74" s="90">
        <f t="shared" si="62"/>
        <v>0</v>
      </c>
      <c r="BG74" s="87" t="s">
        <v>113</v>
      </c>
      <c r="BH74" s="88" t="s">
        <v>113</v>
      </c>
      <c r="BI74" s="88" t="s">
        <v>113</v>
      </c>
      <c r="BJ74" s="88" t="s">
        <v>113</v>
      </c>
      <c r="BK74" s="88" t="s">
        <v>113</v>
      </c>
      <c r="BL74" s="88" t="s">
        <v>113</v>
      </c>
      <c r="BM74" s="89" t="s">
        <v>113</v>
      </c>
      <c r="BN74" s="90">
        <f t="shared" si="63"/>
        <v>0</v>
      </c>
      <c r="BO74" s="87" t="s">
        <v>113</v>
      </c>
      <c r="BP74" s="88" t="s">
        <v>113</v>
      </c>
      <c r="BQ74" s="88" t="s">
        <v>113</v>
      </c>
      <c r="BR74" s="88" t="s">
        <v>113</v>
      </c>
      <c r="BS74" s="88" t="s">
        <v>113</v>
      </c>
      <c r="BT74" s="88" t="s">
        <v>113</v>
      </c>
      <c r="BU74" s="89" t="s">
        <v>113</v>
      </c>
      <c r="BV74" s="90">
        <f t="shared" si="64"/>
        <v>0</v>
      </c>
      <c r="CJ74" s="155"/>
      <c r="CK74" s="209">
        <f t="shared" si="65"/>
        <v>0</v>
      </c>
      <c r="CL74" s="210" t="str">
        <f t="shared" si="66"/>
        <v>-</v>
      </c>
      <c r="CM74" s="211">
        <f t="shared" si="67"/>
        <v>0</v>
      </c>
      <c r="CN74" s="216" t="str">
        <f t="shared" si="68"/>
        <v>-</v>
      </c>
      <c r="CO74" s="209">
        <f t="shared" si="69"/>
        <v>0</v>
      </c>
      <c r="CP74" s="210" t="str">
        <f t="shared" si="70"/>
        <v>-</v>
      </c>
      <c r="CQ74" s="208">
        <f t="shared" si="71"/>
        <v>0</v>
      </c>
      <c r="CR74" s="210" t="str">
        <f t="shared" si="72"/>
        <v>-</v>
      </c>
      <c r="CS74" s="208">
        <f t="shared" si="73"/>
        <v>0</v>
      </c>
      <c r="CT74" s="210" t="str">
        <f t="shared" si="74"/>
        <v>-</v>
      </c>
      <c r="CU74" s="1046"/>
      <c r="CV74" s="452"/>
      <c r="CW74" s="211">
        <f t="shared" si="54"/>
        <v>0</v>
      </c>
      <c r="CX74" s="207" t="str">
        <f t="shared" si="55"/>
        <v>-</v>
      </c>
      <c r="CY74" s="209">
        <f t="shared" si="75"/>
        <v>0</v>
      </c>
      <c r="CZ74" s="207" t="str">
        <f t="shared" si="76"/>
        <v>-</v>
      </c>
      <c r="DA74" s="211">
        <f t="shared" si="77"/>
        <v>0</v>
      </c>
      <c r="DB74" s="210" t="str">
        <f t="shared" si="78"/>
        <v>-</v>
      </c>
    </row>
    <row r="75" spans="1:106" s="84" customFormat="1" ht="15" hidden="1" customHeight="1" thickBot="1">
      <c r="A75" s="85">
        <v>28</v>
      </c>
      <c r="B75" s="86" t="s">
        <v>113</v>
      </c>
      <c r="C75" s="87" t="s">
        <v>113</v>
      </c>
      <c r="D75" s="88" t="s">
        <v>113</v>
      </c>
      <c r="E75" s="88" t="s">
        <v>113</v>
      </c>
      <c r="F75" s="88" t="s">
        <v>113</v>
      </c>
      <c r="G75" s="88" t="s">
        <v>113</v>
      </c>
      <c r="H75" s="88" t="s">
        <v>113</v>
      </c>
      <c r="I75" s="89" t="s">
        <v>113</v>
      </c>
      <c r="J75" s="90">
        <f t="shared" si="56"/>
        <v>0</v>
      </c>
      <c r="K75" s="87" t="s">
        <v>113</v>
      </c>
      <c r="L75" s="88" t="s">
        <v>113</v>
      </c>
      <c r="M75" s="88" t="s">
        <v>113</v>
      </c>
      <c r="N75" s="88" t="s">
        <v>113</v>
      </c>
      <c r="O75" s="88" t="s">
        <v>113</v>
      </c>
      <c r="P75" s="88" t="s">
        <v>113</v>
      </c>
      <c r="Q75" s="89" t="s">
        <v>113</v>
      </c>
      <c r="R75" s="90">
        <f t="shared" si="57"/>
        <v>0</v>
      </c>
      <c r="S75" s="87" t="s">
        <v>113</v>
      </c>
      <c r="T75" s="88" t="s">
        <v>113</v>
      </c>
      <c r="U75" s="88" t="s">
        <v>113</v>
      </c>
      <c r="V75" s="88" t="s">
        <v>113</v>
      </c>
      <c r="W75" s="88" t="s">
        <v>113</v>
      </c>
      <c r="X75" s="88" t="s">
        <v>113</v>
      </c>
      <c r="Y75" s="89" t="s">
        <v>113</v>
      </c>
      <c r="Z75" s="90">
        <f t="shared" si="58"/>
        <v>0</v>
      </c>
      <c r="AA75" s="87" t="s">
        <v>113</v>
      </c>
      <c r="AB75" s="88" t="s">
        <v>113</v>
      </c>
      <c r="AC75" s="88" t="s">
        <v>113</v>
      </c>
      <c r="AD75" s="88" t="s">
        <v>113</v>
      </c>
      <c r="AE75" s="88" t="s">
        <v>113</v>
      </c>
      <c r="AF75" s="88" t="s">
        <v>113</v>
      </c>
      <c r="AG75" s="89" t="s">
        <v>113</v>
      </c>
      <c r="AH75" s="90">
        <f t="shared" si="59"/>
        <v>0</v>
      </c>
      <c r="AI75" s="87" t="s">
        <v>113</v>
      </c>
      <c r="AJ75" s="88" t="s">
        <v>113</v>
      </c>
      <c r="AK75" s="88" t="s">
        <v>113</v>
      </c>
      <c r="AL75" s="88" t="s">
        <v>113</v>
      </c>
      <c r="AM75" s="88" t="s">
        <v>113</v>
      </c>
      <c r="AN75" s="88" t="s">
        <v>113</v>
      </c>
      <c r="AO75" s="89" t="s">
        <v>113</v>
      </c>
      <c r="AP75" s="90">
        <f t="shared" si="60"/>
        <v>0</v>
      </c>
      <c r="AQ75" s="87" t="s">
        <v>113</v>
      </c>
      <c r="AR75" s="88" t="s">
        <v>113</v>
      </c>
      <c r="AS75" s="88" t="s">
        <v>113</v>
      </c>
      <c r="AT75" s="88" t="s">
        <v>113</v>
      </c>
      <c r="AU75" s="88" t="s">
        <v>113</v>
      </c>
      <c r="AV75" s="88" t="s">
        <v>113</v>
      </c>
      <c r="AW75" s="89" t="s">
        <v>113</v>
      </c>
      <c r="AX75" s="90">
        <f t="shared" si="97"/>
        <v>0</v>
      </c>
      <c r="AY75" s="87" t="s">
        <v>113</v>
      </c>
      <c r="AZ75" s="88" t="s">
        <v>113</v>
      </c>
      <c r="BA75" s="88" t="s">
        <v>113</v>
      </c>
      <c r="BB75" s="88" t="s">
        <v>113</v>
      </c>
      <c r="BC75" s="88" t="s">
        <v>113</v>
      </c>
      <c r="BD75" s="88" t="s">
        <v>113</v>
      </c>
      <c r="BE75" s="89" t="s">
        <v>113</v>
      </c>
      <c r="BF75" s="90">
        <f t="shared" si="62"/>
        <v>0</v>
      </c>
      <c r="BG75" s="87" t="s">
        <v>113</v>
      </c>
      <c r="BH75" s="88" t="s">
        <v>113</v>
      </c>
      <c r="BI75" s="88" t="s">
        <v>113</v>
      </c>
      <c r="BJ75" s="88" t="s">
        <v>113</v>
      </c>
      <c r="BK75" s="88" t="s">
        <v>113</v>
      </c>
      <c r="BL75" s="88" t="s">
        <v>113</v>
      </c>
      <c r="BM75" s="89" t="s">
        <v>113</v>
      </c>
      <c r="BN75" s="90">
        <f t="shared" si="63"/>
        <v>0</v>
      </c>
      <c r="BO75" s="87" t="s">
        <v>113</v>
      </c>
      <c r="BP75" s="88" t="s">
        <v>113</v>
      </c>
      <c r="BQ75" s="88" t="s">
        <v>113</v>
      </c>
      <c r="BR75" s="88" t="s">
        <v>113</v>
      </c>
      <c r="BS75" s="88" t="s">
        <v>113</v>
      </c>
      <c r="BT75" s="88" t="s">
        <v>113</v>
      </c>
      <c r="BU75" s="89" t="s">
        <v>113</v>
      </c>
      <c r="BV75" s="90">
        <f t="shared" si="64"/>
        <v>0</v>
      </c>
      <c r="CJ75" s="155"/>
      <c r="CK75" s="209">
        <f t="shared" si="65"/>
        <v>0</v>
      </c>
      <c r="CL75" s="210" t="str">
        <f t="shared" si="66"/>
        <v>-</v>
      </c>
      <c r="CM75" s="211">
        <f t="shared" si="67"/>
        <v>0</v>
      </c>
      <c r="CN75" s="216" t="str">
        <f t="shared" si="68"/>
        <v>-</v>
      </c>
      <c r="CO75" s="209">
        <f t="shared" si="69"/>
        <v>0</v>
      </c>
      <c r="CP75" s="210" t="str">
        <f t="shared" si="70"/>
        <v>-</v>
      </c>
      <c r="CQ75" s="208">
        <f t="shared" si="71"/>
        <v>0</v>
      </c>
      <c r="CR75" s="210" t="str">
        <f t="shared" si="72"/>
        <v>-</v>
      </c>
      <c r="CS75" s="208">
        <f t="shared" si="73"/>
        <v>0</v>
      </c>
      <c r="CT75" s="210" t="str">
        <f t="shared" si="74"/>
        <v>-</v>
      </c>
      <c r="CU75" s="1046"/>
      <c r="CV75" s="452"/>
      <c r="CW75" s="211">
        <f t="shared" si="54"/>
        <v>0</v>
      </c>
      <c r="CX75" s="207" t="str">
        <f t="shared" si="55"/>
        <v>-</v>
      </c>
      <c r="CY75" s="209">
        <f t="shared" si="75"/>
        <v>0</v>
      </c>
      <c r="CZ75" s="207" t="str">
        <f t="shared" si="76"/>
        <v>-</v>
      </c>
      <c r="DA75" s="211">
        <f t="shared" si="77"/>
        <v>0</v>
      </c>
      <c r="DB75" s="210" t="str">
        <f t="shared" si="78"/>
        <v>-</v>
      </c>
    </row>
    <row r="76" spans="1:106" s="84" customFormat="1" ht="15" hidden="1" customHeight="1" thickBot="1">
      <c r="A76" s="78">
        <v>29</v>
      </c>
      <c r="B76" s="86" t="s">
        <v>113</v>
      </c>
      <c r="C76" s="87" t="s">
        <v>113</v>
      </c>
      <c r="D76" s="88" t="s">
        <v>113</v>
      </c>
      <c r="E76" s="88" t="s">
        <v>113</v>
      </c>
      <c r="F76" s="88" t="s">
        <v>113</v>
      </c>
      <c r="G76" s="88" t="s">
        <v>113</v>
      </c>
      <c r="H76" s="88" t="s">
        <v>113</v>
      </c>
      <c r="I76" s="89" t="s">
        <v>113</v>
      </c>
      <c r="J76" s="90">
        <f t="shared" si="56"/>
        <v>0</v>
      </c>
      <c r="K76" s="87" t="s">
        <v>113</v>
      </c>
      <c r="L76" s="88" t="s">
        <v>113</v>
      </c>
      <c r="M76" s="88" t="s">
        <v>113</v>
      </c>
      <c r="N76" s="88" t="s">
        <v>113</v>
      </c>
      <c r="O76" s="88" t="s">
        <v>113</v>
      </c>
      <c r="P76" s="88" t="s">
        <v>113</v>
      </c>
      <c r="Q76" s="89" t="s">
        <v>113</v>
      </c>
      <c r="R76" s="90">
        <f t="shared" si="57"/>
        <v>0</v>
      </c>
      <c r="S76" s="87" t="s">
        <v>113</v>
      </c>
      <c r="T76" s="88" t="s">
        <v>113</v>
      </c>
      <c r="U76" s="88" t="s">
        <v>113</v>
      </c>
      <c r="V76" s="88" t="s">
        <v>113</v>
      </c>
      <c r="W76" s="88" t="s">
        <v>113</v>
      </c>
      <c r="X76" s="88" t="s">
        <v>113</v>
      </c>
      <c r="Y76" s="89" t="s">
        <v>113</v>
      </c>
      <c r="Z76" s="90">
        <f t="shared" si="58"/>
        <v>0</v>
      </c>
      <c r="AA76" s="87" t="s">
        <v>113</v>
      </c>
      <c r="AB76" s="88" t="s">
        <v>113</v>
      </c>
      <c r="AC76" s="88" t="s">
        <v>113</v>
      </c>
      <c r="AD76" s="88" t="s">
        <v>113</v>
      </c>
      <c r="AE76" s="88" t="s">
        <v>113</v>
      </c>
      <c r="AF76" s="88" t="s">
        <v>113</v>
      </c>
      <c r="AG76" s="89" t="s">
        <v>113</v>
      </c>
      <c r="AH76" s="90">
        <f t="shared" si="59"/>
        <v>0</v>
      </c>
      <c r="AI76" s="87" t="s">
        <v>113</v>
      </c>
      <c r="AJ76" s="88" t="s">
        <v>113</v>
      </c>
      <c r="AK76" s="88" t="s">
        <v>113</v>
      </c>
      <c r="AL76" s="88" t="s">
        <v>113</v>
      </c>
      <c r="AM76" s="88" t="s">
        <v>113</v>
      </c>
      <c r="AN76" s="88" t="s">
        <v>113</v>
      </c>
      <c r="AO76" s="89" t="s">
        <v>113</v>
      </c>
      <c r="AP76" s="90">
        <f t="shared" si="60"/>
        <v>0</v>
      </c>
      <c r="AQ76" s="87" t="s">
        <v>113</v>
      </c>
      <c r="AR76" s="88" t="s">
        <v>113</v>
      </c>
      <c r="AS76" s="88" t="s">
        <v>113</v>
      </c>
      <c r="AT76" s="88" t="s">
        <v>113</v>
      </c>
      <c r="AU76" s="88" t="s">
        <v>113</v>
      </c>
      <c r="AV76" s="88" t="s">
        <v>113</v>
      </c>
      <c r="AW76" s="89" t="s">
        <v>113</v>
      </c>
      <c r="AX76" s="90">
        <f t="shared" si="97"/>
        <v>0</v>
      </c>
      <c r="AY76" s="87" t="s">
        <v>113</v>
      </c>
      <c r="AZ76" s="88" t="s">
        <v>113</v>
      </c>
      <c r="BA76" s="88" t="s">
        <v>113</v>
      </c>
      <c r="BB76" s="88" t="s">
        <v>113</v>
      </c>
      <c r="BC76" s="88" t="s">
        <v>113</v>
      </c>
      <c r="BD76" s="88" t="s">
        <v>113</v>
      </c>
      <c r="BE76" s="89" t="s">
        <v>113</v>
      </c>
      <c r="BF76" s="90">
        <f t="shared" si="62"/>
        <v>0</v>
      </c>
      <c r="BG76" s="87" t="s">
        <v>113</v>
      </c>
      <c r="BH76" s="88" t="s">
        <v>113</v>
      </c>
      <c r="BI76" s="88" t="s">
        <v>113</v>
      </c>
      <c r="BJ76" s="88" t="s">
        <v>113</v>
      </c>
      <c r="BK76" s="88" t="s">
        <v>113</v>
      </c>
      <c r="BL76" s="88" t="s">
        <v>113</v>
      </c>
      <c r="BM76" s="89" t="s">
        <v>113</v>
      </c>
      <c r="BN76" s="90">
        <f t="shared" si="63"/>
        <v>0</v>
      </c>
      <c r="BO76" s="87" t="s">
        <v>113</v>
      </c>
      <c r="BP76" s="88" t="s">
        <v>113</v>
      </c>
      <c r="BQ76" s="88" t="s">
        <v>113</v>
      </c>
      <c r="BR76" s="88" t="s">
        <v>113</v>
      </c>
      <c r="BS76" s="88" t="s">
        <v>113</v>
      </c>
      <c r="BT76" s="88" t="s">
        <v>113</v>
      </c>
      <c r="BU76" s="89" t="s">
        <v>113</v>
      </c>
      <c r="BV76" s="90">
        <f t="shared" si="64"/>
        <v>0</v>
      </c>
      <c r="CJ76" s="155"/>
      <c r="CK76" s="209">
        <f t="shared" si="65"/>
        <v>0</v>
      </c>
      <c r="CL76" s="210" t="str">
        <f t="shared" si="66"/>
        <v>-</v>
      </c>
      <c r="CM76" s="211">
        <f t="shared" si="67"/>
        <v>0</v>
      </c>
      <c r="CN76" s="216" t="str">
        <f t="shared" si="68"/>
        <v>-</v>
      </c>
      <c r="CO76" s="209">
        <f t="shared" si="69"/>
        <v>0</v>
      </c>
      <c r="CP76" s="210" t="str">
        <f t="shared" si="70"/>
        <v>-</v>
      </c>
      <c r="CQ76" s="208">
        <f t="shared" si="71"/>
        <v>0</v>
      </c>
      <c r="CR76" s="210" t="str">
        <f t="shared" si="72"/>
        <v>-</v>
      </c>
      <c r="CS76" s="208">
        <f t="shared" si="73"/>
        <v>0</v>
      </c>
      <c r="CT76" s="210" t="str">
        <f t="shared" si="74"/>
        <v>-</v>
      </c>
      <c r="CU76" s="1046"/>
      <c r="CV76" s="452"/>
      <c r="CW76" s="211">
        <f t="shared" si="54"/>
        <v>0</v>
      </c>
      <c r="CX76" s="207" t="str">
        <f t="shared" si="55"/>
        <v>-</v>
      </c>
      <c r="CY76" s="209">
        <f t="shared" si="75"/>
        <v>0</v>
      </c>
      <c r="CZ76" s="207" t="str">
        <f t="shared" si="76"/>
        <v>-</v>
      </c>
      <c r="DA76" s="211">
        <f t="shared" si="77"/>
        <v>0</v>
      </c>
      <c r="DB76" s="210" t="str">
        <f t="shared" si="78"/>
        <v>-</v>
      </c>
    </row>
    <row r="77" spans="1:106" s="84" customFormat="1" ht="15" hidden="1" customHeight="1" thickBot="1">
      <c r="A77" s="85">
        <v>30</v>
      </c>
      <c r="B77" s="96" t="s">
        <v>113</v>
      </c>
      <c r="C77" s="95" t="s">
        <v>113</v>
      </c>
      <c r="D77" s="92" t="s">
        <v>113</v>
      </c>
      <c r="E77" s="92" t="s">
        <v>113</v>
      </c>
      <c r="F77" s="92" t="s">
        <v>113</v>
      </c>
      <c r="G77" s="92" t="s">
        <v>113</v>
      </c>
      <c r="H77" s="92" t="s">
        <v>113</v>
      </c>
      <c r="I77" s="93" t="s">
        <v>113</v>
      </c>
      <c r="J77" s="94">
        <f t="shared" si="56"/>
        <v>0</v>
      </c>
      <c r="K77" s="95" t="s">
        <v>113</v>
      </c>
      <c r="L77" s="92" t="s">
        <v>113</v>
      </c>
      <c r="M77" s="92" t="s">
        <v>113</v>
      </c>
      <c r="N77" s="92" t="s">
        <v>113</v>
      </c>
      <c r="O77" s="92" t="s">
        <v>113</v>
      </c>
      <c r="P77" s="92" t="s">
        <v>113</v>
      </c>
      <c r="Q77" s="93" t="s">
        <v>113</v>
      </c>
      <c r="R77" s="94">
        <f t="shared" si="57"/>
        <v>0</v>
      </c>
      <c r="S77" s="95" t="s">
        <v>113</v>
      </c>
      <c r="T77" s="92" t="s">
        <v>113</v>
      </c>
      <c r="U77" s="92" t="s">
        <v>113</v>
      </c>
      <c r="V77" s="92" t="s">
        <v>113</v>
      </c>
      <c r="W77" s="92" t="s">
        <v>113</v>
      </c>
      <c r="X77" s="92" t="s">
        <v>113</v>
      </c>
      <c r="Y77" s="93" t="s">
        <v>113</v>
      </c>
      <c r="Z77" s="94">
        <f t="shared" si="58"/>
        <v>0</v>
      </c>
      <c r="AA77" s="95" t="s">
        <v>113</v>
      </c>
      <c r="AB77" s="92" t="s">
        <v>113</v>
      </c>
      <c r="AC77" s="92" t="s">
        <v>113</v>
      </c>
      <c r="AD77" s="92" t="s">
        <v>113</v>
      </c>
      <c r="AE77" s="92" t="s">
        <v>113</v>
      </c>
      <c r="AF77" s="92" t="s">
        <v>113</v>
      </c>
      <c r="AG77" s="93" t="s">
        <v>113</v>
      </c>
      <c r="AH77" s="94">
        <f t="shared" si="59"/>
        <v>0</v>
      </c>
      <c r="AI77" s="95" t="s">
        <v>113</v>
      </c>
      <c r="AJ77" s="92" t="s">
        <v>113</v>
      </c>
      <c r="AK77" s="92" t="s">
        <v>113</v>
      </c>
      <c r="AL77" s="92" t="s">
        <v>113</v>
      </c>
      <c r="AM77" s="92" t="s">
        <v>113</v>
      </c>
      <c r="AN77" s="92" t="s">
        <v>113</v>
      </c>
      <c r="AO77" s="93" t="s">
        <v>113</v>
      </c>
      <c r="AP77" s="94">
        <f t="shared" si="60"/>
        <v>0</v>
      </c>
      <c r="AQ77" s="87" t="s">
        <v>113</v>
      </c>
      <c r="AR77" s="88" t="s">
        <v>113</v>
      </c>
      <c r="AS77" s="88" t="s">
        <v>113</v>
      </c>
      <c r="AT77" s="88" t="s">
        <v>113</v>
      </c>
      <c r="AU77" s="88" t="s">
        <v>113</v>
      </c>
      <c r="AV77" s="88" t="s">
        <v>113</v>
      </c>
      <c r="AW77" s="89" t="s">
        <v>113</v>
      </c>
      <c r="AX77" s="94">
        <f t="shared" si="97"/>
        <v>0</v>
      </c>
      <c r="AY77" s="95" t="s">
        <v>113</v>
      </c>
      <c r="AZ77" s="92" t="s">
        <v>113</v>
      </c>
      <c r="BA77" s="92" t="s">
        <v>113</v>
      </c>
      <c r="BB77" s="92" t="s">
        <v>113</v>
      </c>
      <c r="BC77" s="92" t="s">
        <v>113</v>
      </c>
      <c r="BD77" s="92" t="s">
        <v>113</v>
      </c>
      <c r="BE77" s="93" t="s">
        <v>113</v>
      </c>
      <c r="BF77" s="94">
        <f t="shared" si="62"/>
        <v>0</v>
      </c>
      <c r="BG77" s="496" t="s">
        <v>113</v>
      </c>
      <c r="BH77" s="497" t="s">
        <v>113</v>
      </c>
      <c r="BI77" s="497" t="s">
        <v>113</v>
      </c>
      <c r="BJ77" s="497" t="s">
        <v>113</v>
      </c>
      <c r="BK77" s="497" t="s">
        <v>113</v>
      </c>
      <c r="BL77" s="497" t="s">
        <v>113</v>
      </c>
      <c r="BM77" s="499" t="s">
        <v>113</v>
      </c>
      <c r="BN77" s="502">
        <f t="shared" si="63"/>
        <v>0</v>
      </c>
      <c r="BO77" s="496" t="s">
        <v>113</v>
      </c>
      <c r="BP77" s="497" t="s">
        <v>113</v>
      </c>
      <c r="BQ77" s="497" t="s">
        <v>113</v>
      </c>
      <c r="BR77" s="497" t="s">
        <v>113</v>
      </c>
      <c r="BS77" s="497" t="s">
        <v>113</v>
      </c>
      <c r="BT77" s="497" t="s">
        <v>113</v>
      </c>
      <c r="BU77" s="499" t="s">
        <v>113</v>
      </c>
      <c r="BV77" s="502">
        <f t="shared" si="64"/>
        <v>0</v>
      </c>
      <c r="CJ77" s="155"/>
      <c r="CK77" s="212">
        <f t="shared" si="65"/>
        <v>0</v>
      </c>
      <c r="CL77" s="213" t="str">
        <f t="shared" si="66"/>
        <v>-</v>
      </c>
      <c r="CM77" s="214">
        <f t="shared" si="67"/>
        <v>0</v>
      </c>
      <c r="CN77" s="217" t="str">
        <f t="shared" si="68"/>
        <v>-</v>
      </c>
      <c r="CO77" s="212">
        <f t="shared" si="69"/>
        <v>0</v>
      </c>
      <c r="CP77" s="213" t="str">
        <f t="shared" si="70"/>
        <v>-</v>
      </c>
      <c r="CQ77" s="208">
        <f t="shared" si="71"/>
        <v>0</v>
      </c>
      <c r="CR77" s="213" t="str">
        <f t="shared" si="72"/>
        <v>-</v>
      </c>
      <c r="CS77" s="208">
        <f t="shared" si="73"/>
        <v>0</v>
      </c>
      <c r="CT77" s="213" t="str">
        <f t="shared" si="74"/>
        <v>-</v>
      </c>
      <c r="CU77" s="1047"/>
      <c r="CV77" s="453"/>
      <c r="CW77" s="214">
        <f t="shared" si="54"/>
        <v>0</v>
      </c>
      <c r="CX77" s="213" t="str">
        <f t="shared" si="55"/>
        <v>-</v>
      </c>
      <c r="CY77" s="212">
        <f t="shared" si="75"/>
        <v>0</v>
      </c>
      <c r="CZ77" s="213" t="str">
        <f t="shared" si="76"/>
        <v>-</v>
      </c>
      <c r="DA77" s="214">
        <f t="shared" si="77"/>
        <v>0</v>
      </c>
      <c r="DB77" s="213" t="str">
        <f t="shared" si="78"/>
        <v>-</v>
      </c>
    </row>
    <row r="78" spans="1:106" ht="15" thickBot="1">
      <c r="A78" s="97"/>
      <c r="B78" s="227" t="s">
        <v>16</v>
      </c>
      <c r="C78" s="105">
        <v>29</v>
      </c>
      <c r="D78" s="98">
        <v>15</v>
      </c>
      <c r="E78" s="98">
        <v>10</v>
      </c>
      <c r="F78" s="98">
        <v>4</v>
      </c>
      <c r="G78" s="98">
        <v>23</v>
      </c>
      <c r="H78" s="98">
        <v>19</v>
      </c>
      <c r="I78" s="228" t="s">
        <v>113</v>
      </c>
      <c r="J78" s="99">
        <f t="shared" si="56"/>
        <v>100</v>
      </c>
      <c r="K78" s="230"/>
      <c r="L78" s="231"/>
      <c r="M78" s="231"/>
      <c r="N78" s="231"/>
      <c r="O78" s="231"/>
      <c r="P78" s="231"/>
      <c r="Q78" s="232"/>
      <c r="R78" s="233"/>
      <c r="S78" s="230"/>
      <c r="T78" s="231"/>
      <c r="U78" s="231"/>
      <c r="V78" s="231"/>
      <c r="W78" s="231"/>
      <c r="X78" s="231"/>
      <c r="Y78" s="232"/>
      <c r="Z78" s="233"/>
      <c r="AA78" s="230">
        <f>AQ79</f>
        <v>0</v>
      </c>
      <c r="AB78" s="231">
        <f t="shared" ref="AB78" si="98">AR79</f>
        <v>2</v>
      </c>
      <c r="AC78" s="231">
        <f t="shared" ref="AC78" si="99">AS79</f>
        <v>1</v>
      </c>
      <c r="AD78" s="231">
        <f t="shared" ref="AD78" si="100">AT79</f>
        <v>1</v>
      </c>
      <c r="AE78" s="231">
        <f t="shared" ref="AE78" si="101">AU79</f>
        <v>3</v>
      </c>
      <c r="AF78" s="231">
        <f t="shared" ref="AF78" si="102">AV79</f>
        <v>1</v>
      </c>
      <c r="AG78" s="232">
        <f t="shared" ref="AG78" si="103">AW79</f>
        <v>0</v>
      </c>
      <c r="AH78" s="233">
        <f>SUM(AA78:AG78)</f>
        <v>8</v>
      </c>
      <c r="AI78" s="230"/>
      <c r="AJ78" s="231"/>
      <c r="AK78" s="231"/>
      <c r="AL78" s="231"/>
      <c r="AM78" s="231"/>
      <c r="AN78" s="231"/>
      <c r="AO78" s="232"/>
      <c r="AP78" s="233"/>
      <c r="AQ78" s="230"/>
      <c r="AR78" s="231">
        <v>2</v>
      </c>
      <c r="AS78" s="231">
        <v>1</v>
      </c>
      <c r="AT78" s="231">
        <v>1</v>
      </c>
      <c r="AU78" s="231">
        <v>3</v>
      </c>
      <c r="AV78" s="231">
        <v>1</v>
      </c>
      <c r="AW78" s="232"/>
      <c r="AX78" s="233">
        <f>SUM(AQ78:AW78)</f>
        <v>8</v>
      </c>
      <c r="AY78" s="230"/>
      <c r="AZ78" s="231"/>
      <c r="BA78" s="231"/>
      <c r="BB78" s="231"/>
      <c r="BC78" s="231"/>
      <c r="BD78" s="231"/>
      <c r="BE78" s="232"/>
      <c r="BF78" s="233"/>
      <c r="BG78" s="494"/>
      <c r="BH78" s="495"/>
      <c r="BI78" s="495"/>
      <c r="BJ78" s="495"/>
      <c r="BK78" s="495"/>
      <c r="BL78" s="495"/>
      <c r="BM78" s="500"/>
      <c r="BN78" s="503"/>
      <c r="BO78" s="494"/>
      <c r="BP78" s="495"/>
      <c r="BQ78" s="495"/>
      <c r="BR78" s="495"/>
      <c r="BS78" s="495"/>
      <c r="BT78" s="495"/>
      <c r="BU78" s="500"/>
      <c r="BV78" s="503"/>
    </row>
    <row r="79" spans="1:106" ht="15" thickBot="1">
      <c r="A79" s="100"/>
      <c r="B79" s="218" t="s">
        <v>17</v>
      </c>
      <c r="C79" s="224">
        <f t="shared" ref="C79:BF79" si="104">SUM(C48:C78)</f>
        <v>112</v>
      </c>
      <c r="D79" s="225">
        <f t="shared" si="104"/>
        <v>129</v>
      </c>
      <c r="E79" s="225">
        <f t="shared" si="104"/>
        <v>72</v>
      </c>
      <c r="F79" s="225">
        <f t="shared" si="104"/>
        <v>73</v>
      </c>
      <c r="G79" s="225">
        <f t="shared" si="104"/>
        <v>117</v>
      </c>
      <c r="H79" s="225">
        <f t="shared" si="104"/>
        <v>138</v>
      </c>
      <c r="I79" s="226">
        <f t="shared" si="104"/>
        <v>0</v>
      </c>
      <c r="J79" s="107">
        <f t="shared" si="104"/>
        <v>641</v>
      </c>
      <c r="K79" s="224">
        <f t="shared" si="104"/>
        <v>6</v>
      </c>
      <c r="L79" s="225">
        <f t="shared" si="104"/>
        <v>12</v>
      </c>
      <c r="M79" s="225">
        <f t="shared" si="104"/>
        <v>4</v>
      </c>
      <c r="N79" s="225">
        <f t="shared" si="104"/>
        <v>8</v>
      </c>
      <c r="O79" s="225">
        <f t="shared" si="104"/>
        <v>9</v>
      </c>
      <c r="P79" s="225">
        <f t="shared" si="104"/>
        <v>17</v>
      </c>
      <c r="Q79" s="226">
        <f t="shared" si="104"/>
        <v>0</v>
      </c>
      <c r="R79" s="107">
        <f t="shared" si="104"/>
        <v>56</v>
      </c>
      <c r="S79" s="224">
        <f t="shared" si="104"/>
        <v>0</v>
      </c>
      <c r="T79" s="225">
        <f t="shared" si="104"/>
        <v>2</v>
      </c>
      <c r="U79" s="225">
        <f t="shared" si="104"/>
        <v>2</v>
      </c>
      <c r="V79" s="225">
        <f t="shared" si="104"/>
        <v>3</v>
      </c>
      <c r="W79" s="225">
        <f t="shared" si="104"/>
        <v>1</v>
      </c>
      <c r="X79" s="225">
        <f t="shared" si="104"/>
        <v>0</v>
      </c>
      <c r="Y79" s="226">
        <f t="shared" si="104"/>
        <v>0</v>
      </c>
      <c r="Z79" s="107">
        <f t="shared" si="104"/>
        <v>8</v>
      </c>
      <c r="AA79" s="224">
        <f t="shared" si="104"/>
        <v>10</v>
      </c>
      <c r="AB79" s="225">
        <f t="shared" si="104"/>
        <v>9</v>
      </c>
      <c r="AC79" s="225">
        <f t="shared" si="104"/>
        <v>7</v>
      </c>
      <c r="AD79" s="225">
        <f t="shared" si="104"/>
        <v>10</v>
      </c>
      <c r="AE79" s="225">
        <f t="shared" si="104"/>
        <v>10</v>
      </c>
      <c r="AF79" s="225">
        <f t="shared" si="104"/>
        <v>4</v>
      </c>
      <c r="AG79" s="226">
        <f t="shared" si="104"/>
        <v>0</v>
      </c>
      <c r="AH79" s="107">
        <f t="shared" si="104"/>
        <v>50</v>
      </c>
      <c r="AI79" s="224">
        <f t="shared" ref="AI79:AP79" si="105">SUM(AI48:AI78)</f>
        <v>3</v>
      </c>
      <c r="AJ79" s="225">
        <v>3</v>
      </c>
      <c r="AK79" s="225">
        <f t="shared" si="105"/>
        <v>4</v>
      </c>
      <c r="AL79" s="225">
        <f t="shared" si="105"/>
        <v>5</v>
      </c>
      <c r="AM79" s="225">
        <f t="shared" si="105"/>
        <v>0</v>
      </c>
      <c r="AN79" s="225">
        <f t="shared" si="105"/>
        <v>3</v>
      </c>
      <c r="AO79" s="226">
        <f t="shared" si="105"/>
        <v>0</v>
      </c>
      <c r="AP79" s="107">
        <f t="shared" si="105"/>
        <v>18</v>
      </c>
      <c r="AQ79" s="224">
        <f>+AQ78</f>
        <v>0</v>
      </c>
      <c r="AR79" s="225">
        <f t="shared" ref="AR79" si="106">+AR78</f>
        <v>2</v>
      </c>
      <c r="AS79" s="225">
        <f t="shared" ref="AS79" si="107">+AS78</f>
        <v>1</v>
      </c>
      <c r="AT79" s="225">
        <f t="shared" ref="AT79" si="108">+AT78</f>
        <v>1</v>
      </c>
      <c r="AU79" s="225">
        <f t="shared" ref="AU79" si="109">+AU78</f>
        <v>3</v>
      </c>
      <c r="AV79" s="225">
        <f t="shared" ref="AV79" si="110">+AV78</f>
        <v>1</v>
      </c>
      <c r="AW79" s="226">
        <f t="shared" ref="AW79" si="111">+AW78</f>
        <v>0</v>
      </c>
      <c r="AX79" s="107">
        <f t="shared" ref="AX79" si="112">+AX78</f>
        <v>8</v>
      </c>
      <c r="AY79" s="224">
        <f t="shared" si="104"/>
        <v>2</v>
      </c>
      <c r="AZ79" s="225">
        <f t="shared" si="104"/>
        <v>1</v>
      </c>
      <c r="BA79" s="225">
        <f t="shared" si="104"/>
        <v>0</v>
      </c>
      <c r="BB79" s="225">
        <f t="shared" si="104"/>
        <v>0</v>
      </c>
      <c r="BC79" s="225">
        <f t="shared" si="104"/>
        <v>1</v>
      </c>
      <c r="BD79" s="225">
        <f t="shared" si="104"/>
        <v>0</v>
      </c>
      <c r="BE79" s="226">
        <f t="shared" si="104"/>
        <v>0</v>
      </c>
      <c r="BF79" s="107">
        <f t="shared" si="104"/>
        <v>4</v>
      </c>
      <c r="BG79" s="492">
        <f t="shared" ref="BG79:BV79" si="113">SUM(BG48:BG77)</f>
        <v>19.3</v>
      </c>
      <c r="BH79" s="493">
        <f t="shared" si="113"/>
        <v>20</v>
      </c>
      <c r="BI79" s="493">
        <f t="shared" si="113"/>
        <v>20</v>
      </c>
      <c r="BJ79" s="493">
        <f t="shared" si="113"/>
        <v>18.100000000000001</v>
      </c>
      <c r="BK79" s="493">
        <f t="shared" si="113"/>
        <v>20</v>
      </c>
      <c r="BL79" s="493">
        <f t="shared" si="113"/>
        <v>18</v>
      </c>
      <c r="BM79" s="501">
        <f t="shared" si="113"/>
        <v>0</v>
      </c>
      <c r="BN79" s="504">
        <f t="shared" si="113"/>
        <v>115.4</v>
      </c>
      <c r="BO79" s="492">
        <f t="shared" si="113"/>
        <v>103</v>
      </c>
      <c r="BP79" s="493">
        <f t="shared" si="113"/>
        <v>98</v>
      </c>
      <c r="BQ79" s="493">
        <f t="shared" si="113"/>
        <v>160</v>
      </c>
      <c r="BR79" s="493">
        <f t="shared" si="113"/>
        <v>68</v>
      </c>
      <c r="BS79" s="493">
        <f t="shared" si="113"/>
        <v>98</v>
      </c>
      <c r="BT79" s="493">
        <f t="shared" si="113"/>
        <v>139</v>
      </c>
      <c r="BU79" s="501">
        <f t="shared" si="113"/>
        <v>0</v>
      </c>
      <c r="BV79" s="504">
        <f t="shared" si="113"/>
        <v>666</v>
      </c>
    </row>
    <row r="80" spans="1:106" ht="15" thickBot="1">
      <c r="A80" s="101"/>
      <c r="B80" s="102" t="s">
        <v>19</v>
      </c>
      <c r="C80" s="106" t="str">
        <f>IF($C$79&gt;$C$118,"W","L")</f>
        <v>W</v>
      </c>
      <c r="D80" s="103" t="str">
        <f>IF($D$79&gt;$E$157,"W","L")</f>
        <v>W</v>
      </c>
      <c r="E80" s="103" t="str">
        <f>IF($E$40&lt;$E$79,"W","L")</f>
        <v>L</v>
      </c>
      <c r="F80" s="103" t="str">
        <f>IF($F$79&gt;$G$235,"W","L")</f>
        <v>W</v>
      </c>
      <c r="G80" s="104" t="str">
        <f>IF($G$79&gt;$G$196,"W","L")</f>
        <v>W</v>
      </c>
      <c r="H80" s="229"/>
      <c r="I80" s="229"/>
      <c r="J80" s="9"/>
      <c r="K80" s="9"/>
      <c r="L80" s="9"/>
      <c r="M80" s="9"/>
      <c r="N80" s="9"/>
      <c r="O80" s="9"/>
      <c r="P80" s="9"/>
      <c r="Q80" s="9"/>
      <c r="R80" s="9"/>
      <c r="S80" s="9"/>
      <c r="T80" s="9"/>
      <c r="U80" s="9"/>
      <c r="V80" s="9"/>
      <c r="W80" s="9"/>
      <c r="X80" s="9"/>
      <c r="Y80" s="9"/>
      <c r="Z80" s="9"/>
      <c r="AA80" s="9"/>
      <c r="AB80" s="9"/>
      <c r="AC80" s="9"/>
      <c r="AD80" s="9"/>
      <c r="AE80" s="9"/>
      <c r="AF80" s="9"/>
      <c r="AG80" s="9"/>
      <c r="AH80" s="9"/>
      <c r="AQ80" s="9"/>
      <c r="AR80" s="9"/>
      <c r="AS80" s="9"/>
      <c r="AT80" s="9"/>
      <c r="AU80" s="9"/>
      <c r="AV80" s="9"/>
      <c r="AW80" s="9"/>
      <c r="AX80" s="9"/>
    </row>
    <row r="81" spans="1:118" ht="15.75" thickBot="1">
      <c r="A81" s="1023" t="s">
        <v>219</v>
      </c>
      <c r="B81" s="1023"/>
      <c r="C81" s="65"/>
      <c r="D81" s="65"/>
      <c r="E81" s="65"/>
      <c r="F81" s="65"/>
      <c r="G81" s="65"/>
      <c r="H81" s="65"/>
      <c r="I81" s="65"/>
    </row>
    <row r="82" spans="1:118" ht="15" thickBot="1">
      <c r="J82" s="9"/>
    </row>
    <row r="83" spans="1:118" s="246" customFormat="1" ht="26.25" thickBot="1">
      <c r="A83" s="173"/>
      <c r="B83" s="162" t="s">
        <v>38</v>
      </c>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Q83" s="174"/>
      <c r="AR83" s="174"/>
      <c r="AS83" s="174"/>
      <c r="AT83" s="174"/>
      <c r="AU83" s="174"/>
      <c r="AV83" s="174"/>
      <c r="AW83" s="174"/>
      <c r="AX83" s="174"/>
      <c r="AY83" s="174"/>
      <c r="AZ83" s="174"/>
      <c r="BA83" s="174"/>
      <c r="BB83" s="174"/>
      <c r="BC83" s="174"/>
      <c r="BD83" s="174"/>
      <c r="BE83" s="174"/>
      <c r="BF83" s="174"/>
      <c r="CJ83" s="247"/>
      <c r="CK83" s="248"/>
      <c r="CL83" s="248"/>
      <c r="CM83" s="248"/>
      <c r="CN83" s="248"/>
      <c r="CO83" s="248"/>
      <c r="CP83" s="248"/>
      <c r="CQ83" s="248"/>
      <c r="CR83" s="248"/>
      <c r="CS83" s="248"/>
      <c r="CT83" s="248"/>
      <c r="CU83" s="447"/>
      <c r="CV83" s="447"/>
      <c r="CW83" s="248"/>
      <c r="CX83" s="248"/>
      <c r="CY83" s="248"/>
      <c r="CZ83" s="248"/>
      <c r="DA83" s="248"/>
      <c r="DB83" s="248"/>
      <c r="DC83" s="248"/>
      <c r="DD83" s="248"/>
      <c r="DE83" s="248"/>
      <c r="DF83" s="248"/>
      <c r="DG83" s="248"/>
      <c r="DH83" s="248"/>
      <c r="DI83" s="248"/>
      <c r="DJ83" s="248"/>
      <c r="DK83" s="248"/>
      <c r="DL83" s="248"/>
      <c r="DM83" s="248"/>
      <c r="DN83" s="248"/>
    </row>
    <row r="84" spans="1:118" s="19" customFormat="1" ht="23.25" thickBot="1">
      <c r="A84" s="192"/>
      <c r="B84" s="1048" t="s">
        <v>1</v>
      </c>
      <c r="C84" s="1041" t="s">
        <v>2</v>
      </c>
      <c r="D84" s="1042"/>
      <c r="E84" s="1042"/>
      <c r="F84" s="1042"/>
      <c r="G84" s="220"/>
      <c r="H84" s="220"/>
      <c r="I84" s="220"/>
      <c r="J84" s="249"/>
      <c r="K84" s="1035" t="s">
        <v>3</v>
      </c>
      <c r="L84" s="1035"/>
      <c r="M84" s="1035"/>
      <c r="N84" s="1035"/>
      <c r="O84" s="193"/>
      <c r="P84" s="193"/>
      <c r="Q84" s="193"/>
      <c r="R84" s="194"/>
      <c r="S84" s="1034" t="s">
        <v>4</v>
      </c>
      <c r="T84" s="1035"/>
      <c r="U84" s="1035"/>
      <c r="V84" s="1035"/>
      <c r="W84" s="193"/>
      <c r="X84" s="193"/>
      <c r="Y84" s="193"/>
      <c r="Z84" s="194"/>
      <c r="AA84" s="1034" t="s">
        <v>5</v>
      </c>
      <c r="AB84" s="1035"/>
      <c r="AC84" s="1035"/>
      <c r="AD84" s="1035"/>
      <c r="AE84" s="193"/>
      <c r="AF84" s="193"/>
      <c r="AG84" s="193"/>
      <c r="AH84" s="194"/>
      <c r="AI84" s="1034" t="s">
        <v>6</v>
      </c>
      <c r="AJ84" s="1035"/>
      <c r="AK84" s="1035"/>
      <c r="AL84" s="1035"/>
      <c r="AM84" s="193"/>
      <c r="AN84" s="193"/>
      <c r="AO84" s="193"/>
      <c r="AP84" s="194"/>
      <c r="AQ84" s="1034" t="s">
        <v>7</v>
      </c>
      <c r="AR84" s="1035"/>
      <c r="AS84" s="1035"/>
      <c r="AT84" s="1035"/>
      <c r="AU84" s="193"/>
      <c r="AV84" s="193"/>
      <c r="AW84" s="193"/>
      <c r="AX84" s="194"/>
      <c r="AY84" s="1034" t="s">
        <v>129</v>
      </c>
      <c r="AZ84" s="1035"/>
      <c r="BA84" s="1035"/>
      <c r="BB84" s="1035"/>
      <c r="BC84" s="193"/>
      <c r="BD84" s="193"/>
      <c r="BE84" s="193"/>
      <c r="BF84" s="194"/>
      <c r="BG84" s="1034" t="s">
        <v>70</v>
      </c>
      <c r="BH84" s="1035"/>
      <c r="BI84" s="1035"/>
      <c r="BJ84" s="1035"/>
      <c r="BK84" s="193"/>
      <c r="BL84" s="193"/>
      <c r="BM84" s="193"/>
      <c r="BN84" s="194"/>
      <c r="BO84" s="1034" t="s">
        <v>217</v>
      </c>
      <c r="BP84" s="1035"/>
      <c r="BQ84" s="1035"/>
      <c r="BR84" s="1035"/>
      <c r="BS84" s="193"/>
      <c r="BT84" s="193"/>
      <c r="BU84" s="193"/>
      <c r="BV84" s="194"/>
      <c r="BW84" s="65"/>
      <c r="BX84" s="65"/>
      <c r="BY84" s="65"/>
      <c r="BZ84" s="65"/>
      <c r="CA84" s="65"/>
      <c r="CB84" s="65"/>
      <c r="CC84" s="65"/>
      <c r="CD84" s="65"/>
      <c r="CE84" s="65"/>
      <c r="CF84" s="65"/>
      <c r="CG84" s="65"/>
      <c r="CH84" s="65"/>
      <c r="CI84" s="65"/>
      <c r="CJ84" s="155"/>
      <c r="CK84" s="84"/>
      <c r="CL84" s="84"/>
      <c r="CM84" s="84"/>
      <c r="CN84" s="84"/>
      <c r="CO84" s="84"/>
      <c r="CP84" s="84"/>
      <c r="CQ84" s="84"/>
      <c r="CR84" s="84"/>
      <c r="CS84" s="84"/>
      <c r="CT84" s="84"/>
      <c r="CU84" s="448"/>
      <c r="CV84" s="448"/>
      <c r="CW84" s="198"/>
      <c r="CX84" s="198"/>
      <c r="CY84" s="198"/>
      <c r="CZ84" s="198"/>
      <c r="DA84" s="198"/>
      <c r="DB84" s="198"/>
      <c r="DC84" s="198"/>
      <c r="DD84" s="198"/>
      <c r="DE84" s="198"/>
      <c r="DF84" s="198"/>
      <c r="DG84" s="198"/>
      <c r="DH84" s="198"/>
      <c r="DI84" s="198"/>
      <c r="DJ84" s="198"/>
      <c r="DK84" s="198"/>
      <c r="DL84" s="198"/>
      <c r="DM84" s="198"/>
      <c r="DN84" s="198"/>
    </row>
    <row r="85" spans="1:118" ht="15.75" customHeight="1" thickBot="1">
      <c r="A85" s="172"/>
      <c r="B85" s="1049"/>
      <c r="C85" s="70">
        <v>7</v>
      </c>
      <c r="D85" s="71">
        <v>9</v>
      </c>
      <c r="E85" s="71">
        <v>13</v>
      </c>
      <c r="F85" s="71">
        <v>14</v>
      </c>
      <c r="G85" s="71">
        <v>16</v>
      </c>
      <c r="H85" s="71"/>
      <c r="I85" s="72"/>
      <c r="J85" s="1036" t="s">
        <v>8</v>
      </c>
      <c r="K85" s="70">
        <v>7</v>
      </c>
      <c r="L85" s="71">
        <v>9</v>
      </c>
      <c r="M85" s="71">
        <v>13</v>
      </c>
      <c r="N85" s="71">
        <v>14</v>
      </c>
      <c r="O85" s="71">
        <v>16</v>
      </c>
      <c r="P85" s="71"/>
      <c r="Q85" s="72"/>
      <c r="R85" s="1036" t="s">
        <v>8</v>
      </c>
      <c r="S85" s="70">
        <v>7</v>
      </c>
      <c r="T85" s="71">
        <v>9</v>
      </c>
      <c r="U85" s="71">
        <v>13</v>
      </c>
      <c r="V85" s="71">
        <v>14</v>
      </c>
      <c r="W85" s="71">
        <v>16</v>
      </c>
      <c r="X85" s="71"/>
      <c r="Y85" s="72"/>
      <c r="Z85" s="1036" t="s">
        <v>8</v>
      </c>
      <c r="AA85" s="70">
        <v>7</v>
      </c>
      <c r="AB85" s="71">
        <v>9</v>
      </c>
      <c r="AC85" s="71">
        <v>13</v>
      </c>
      <c r="AD85" s="71">
        <v>14</v>
      </c>
      <c r="AE85" s="71">
        <v>16</v>
      </c>
      <c r="AF85" s="71"/>
      <c r="AG85" s="72"/>
      <c r="AH85" s="1036" t="s">
        <v>8</v>
      </c>
      <c r="AI85" s="70">
        <v>7</v>
      </c>
      <c r="AJ85" s="71">
        <v>9</v>
      </c>
      <c r="AK85" s="71">
        <v>13</v>
      </c>
      <c r="AL85" s="71">
        <v>14</v>
      </c>
      <c r="AM85" s="71">
        <v>16</v>
      </c>
      <c r="AN85" s="71"/>
      <c r="AO85" s="72"/>
      <c r="AP85" s="1036" t="s">
        <v>8</v>
      </c>
      <c r="AQ85" s="70">
        <v>7</v>
      </c>
      <c r="AR85" s="71">
        <v>9</v>
      </c>
      <c r="AS85" s="71">
        <v>13</v>
      </c>
      <c r="AT85" s="71">
        <v>14</v>
      </c>
      <c r="AU85" s="71">
        <v>16</v>
      </c>
      <c r="AV85" s="71"/>
      <c r="AW85" s="72"/>
      <c r="AX85" s="1036" t="s">
        <v>8</v>
      </c>
      <c r="AY85" s="70">
        <v>7</v>
      </c>
      <c r="AZ85" s="71">
        <v>9</v>
      </c>
      <c r="BA85" s="71">
        <v>13</v>
      </c>
      <c r="BB85" s="71">
        <v>14</v>
      </c>
      <c r="BC85" s="71">
        <v>16</v>
      </c>
      <c r="BD85" s="71"/>
      <c r="BE85" s="72"/>
      <c r="BF85" s="1036" t="s">
        <v>8</v>
      </c>
      <c r="BG85" s="70">
        <v>7</v>
      </c>
      <c r="BH85" s="71">
        <v>9</v>
      </c>
      <c r="BI85" s="71">
        <v>13</v>
      </c>
      <c r="BJ85" s="71">
        <v>14</v>
      </c>
      <c r="BK85" s="71">
        <v>16</v>
      </c>
      <c r="BL85" s="71"/>
      <c r="BM85" s="72"/>
      <c r="BN85" s="1036" t="s">
        <v>8</v>
      </c>
      <c r="BO85" s="70">
        <v>7</v>
      </c>
      <c r="BP85" s="71">
        <v>9</v>
      </c>
      <c r="BQ85" s="71">
        <v>13</v>
      </c>
      <c r="BR85" s="71">
        <v>14</v>
      </c>
      <c r="BS85" s="71">
        <v>16</v>
      </c>
      <c r="BT85" s="71"/>
      <c r="BU85" s="72"/>
      <c r="BV85" s="1036" t="s">
        <v>8</v>
      </c>
      <c r="CK85" s="199" t="s">
        <v>14</v>
      </c>
      <c r="CL85" s="200"/>
      <c r="CM85" s="199" t="str">
        <f>+CK85</f>
        <v>Bhrampuri</v>
      </c>
      <c r="CN85" s="200"/>
      <c r="CO85" s="199" t="str">
        <f>+CM85</f>
        <v>Bhrampuri</v>
      </c>
      <c r="CP85" s="200"/>
      <c r="CQ85" s="199" t="str">
        <f>+CO85</f>
        <v>Bhrampuri</v>
      </c>
      <c r="CR85" s="200"/>
      <c r="CS85" s="199" t="str">
        <f>+CQ85</f>
        <v>Bhrampuri</v>
      </c>
      <c r="CT85" s="200"/>
      <c r="CU85" s="449" t="str">
        <f>+CS85</f>
        <v>Bhrampuri</v>
      </c>
      <c r="CV85" s="450"/>
      <c r="CW85" s="199" t="str">
        <f>+CY85</f>
        <v>Bhrampuri</v>
      </c>
      <c r="CX85" s="200"/>
      <c r="CY85" s="199" t="str">
        <f>+CU85</f>
        <v>Bhrampuri</v>
      </c>
      <c r="CZ85" s="200"/>
      <c r="DA85" s="199" t="str">
        <f>+CW85</f>
        <v>Bhrampuri</v>
      </c>
      <c r="DB85" s="200"/>
    </row>
    <row r="86" spans="1:118" ht="64.5" customHeight="1" thickBot="1">
      <c r="A86" s="20" t="s">
        <v>9</v>
      </c>
      <c r="B86" s="73" t="s">
        <v>10</v>
      </c>
      <c r="C86" s="117" t="s">
        <v>13</v>
      </c>
      <c r="D86" s="116" t="s">
        <v>12</v>
      </c>
      <c r="E86" s="118" t="s">
        <v>11</v>
      </c>
      <c r="F86" s="114" t="s">
        <v>15</v>
      </c>
      <c r="G86" s="115" t="s">
        <v>0</v>
      </c>
      <c r="H86" s="250"/>
      <c r="I86" s="251"/>
      <c r="J86" s="1037"/>
      <c r="K86" s="117" t="s">
        <v>13</v>
      </c>
      <c r="L86" s="116" t="s">
        <v>12</v>
      </c>
      <c r="M86" s="118" t="s">
        <v>11</v>
      </c>
      <c r="N86" s="114" t="s">
        <v>15</v>
      </c>
      <c r="O86" s="115" t="s">
        <v>0</v>
      </c>
      <c r="P86" s="250"/>
      <c r="Q86" s="251"/>
      <c r="R86" s="1037"/>
      <c r="S86" s="117" t="s">
        <v>13</v>
      </c>
      <c r="T86" s="116" t="s">
        <v>12</v>
      </c>
      <c r="U86" s="118" t="s">
        <v>11</v>
      </c>
      <c r="V86" s="114" t="s">
        <v>15</v>
      </c>
      <c r="W86" s="115" t="s">
        <v>0</v>
      </c>
      <c r="X86" s="250"/>
      <c r="Y86" s="251"/>
      <c r="Z86" s="1037"/>
      <c r="AA86" s="117" t="s">
        <v>13</v>
      </c>
      <c r="AB86" s="116" t="s">
        <v>12</v>
      </c>
      <c r="AC86" s="118" t="s">
        <v>11</v>
      </c>
      <c r="AD86" s="114" t="s">
        <v>15</v>
      </c>
      <c r="AE86" s="115" t="s">
        <v>0</v>
      </c>
      <c r="AF86" s="250"/>
      <c r="AG86" s="251"/>
      <c r="AH86" s="1037"/>
      <c r="AI86" s="117" t="s">
        <v>13</v>
      </c>
      <c r="AJ86" s="116" t="s">
        <v>12</v>
      </c>
      <c r="AK86" s="118" t="s">
        <v>11</v>
      </c>
      <c r="AL86" s="114" t="s">
        <v>15</v>
      </c>
      <c r="AM86" s="115" t="s">
        <v>0</v>
      </c>
      <c r="AN86" s="250"/>
      <c r="AO86" s="251"/>
      <c r="AP86" s="1037"/>
      <c r="AQ86" s="117" t="s">
        <v>13</v>
      </c>
      <c r="AR86" s="116" t="s">
        <v>12</v>
      </c>
      <c r="AS86" s="118" t="s">
        <v>11</v>
      </c>
      <c r="AT86" s="114" t="s">
        <v>15</v>
      </c>
      <c r="AU86" s="115" t="s">
        <v>0</v>
      </c>
      <c r="AV86" s="250"/>
      <c r="AW86" s="251"/>
      <c r="AX86" s="1037"/>
      <c r="AY86" s="117" t="s">
        <v>13</v>
      </c>
      <c r="AZ86" s="116" t="s">
        <v>12</v>
      </c>
      <c r="BA86" s="118" t="s">
        <v>11</v>
      </c>
      <c r="BB86" s="114" t="s">
        <v>15</v>
      </c>
      <c r="BC86" s="115" t="s">
        <v>0</v>
      </c>
      <c r="BD86" s="250"/>
      <c r="BE86" s="251"/>
      <c r="BF86" s="1037"/>
      <c r="BG86" s="117" t="s">
        <v>13</v>
      </c>
      <c r="BH86" s="116" t="s">
        <v>12</v>
      </c>
      <c r="BI86" s="118" t="s">
        <v>11</v>
      </c>
      <c r="BJ86" s="114" t="s">
        <v>15</v>
      </c>
      <c r="BK86" s="115" t="s">
        <v>0</v>
      </c>
      <c r="BL86" s="250"/>
      <c r="BM86" s="251"/>
      <c r="BN86" s="1037"/>
      <c r="BO86" s="117" t="s">
        <v>13</v>
      </c>
      <c r="BP86" s="116" t="s">
        <v>12</v>
      </c>
      <c r="BQ86" s="118" t="s">
        <v>11</v>
      </c>
      <c r="BR86" s="114" t="s">
        <v>15</v>
      </c>
      <c r="BS86" s="115" t="s">
        <v>0</v>
      </c>
      <c r="BT86" s="250"/>
      <c r="BU86" s="251"/>
      <c r="BV86" s="1037"/>
      <c r="CK86" s="202" t="s">
        <v>2</v>
      </c>
      <c r="CL86" s="203"/>
      <c r="CM86" s="202" t="s">
        <v>80</v>
      </c>
      <c r="CN86" s="203"/>
      <c r="CO86" s="202" t="s">
        <v>79</v>
      </c>
      <c r="CP86" s="203"/>
      <c r="CQ86" s="202" t="s">
        <v>5</v>
      </c>
      <c r="CR86" s="203"/>
      <c r="CS86" s="202" t="s">
        <v>6</v>
      </c>
      <c r="CT86" s="203"/>
      <c r="CU86" s="1043" t="s">
        <v>206</v>
      </c>
      <c r="CV86" s="1044"/>
      <c r="CW86" s="202" t="s">
        <v>133</v>
      </c>
      <c r="CX86" s="203"/>
      <c r="CY86" s="202" t="s">
        <v>90</v>
      </c>
      <c r="CZ86" s="203"/>
      <c r="DA86" s="204" t="s">
        <v>136</v>
      </c>
      <c r="DB86" s="205"/>
    </row>
    <row r="87" spans="1:118" s="84" customFormat="1">
      <c r="A87" s="78">
        <v>1</v>
      </c>
      <c r="B87" s="79" t="s">
        <v>283</v>
      </c>
      <c r="C87" s="80">
        <v>44</v>
      </c>
      <c r="D87" s="81">
        <v>18</v>
      </c>
      <c r="E87" s="81">
        <v>24</v>
      </c>
      <c r="F87" s="81">
        <v>24</v>
      </c>
      <c r="G87" s="81">
        <v>49</v>
      </c>
      <c r="H87" s="81" t="s">
        <v>113</v>
      </c>
      <c r="I87" s="222" t="s">
        <v>113</v>
      </c>
      <c r="J87" s="82">
        <f>SUM(C87:I87)</f>
        <v>159</v>
      </c>
      <c r="K87" s="80">
        <v>4</v>
      </c>
      <c r="L87" s="81">
        <v>2</v>
      </c>
      <c r="M87" s="81">
        <v>5</v>
      </c>
      <c r="N87" s="81">
        <v>3</v>
      </c>
      <c r="O87" s="81">
        <v>4</v>
      </c>
      <c r="P87" s="81" t="s">
        <v>113</v>
      </c>
      <c r="Q87" s="222" t="s">
        <v>113</v>
      </c>
      <c r="R87" s="82">
        <f>SUM(K87:Q87)</f>
        <v>18</v>
      </c>
      <c r="S87" s="80">
        <v>1</v>
      </c>
      <c r="T87" s="81">
        <v>1</v>
      </c>
      <c r="U87" s="81">
        <v>0</v>
      </c>
      <c r="V87" s="81">
        <v>2</v>
      </c>
      <c r="W87" s="81">
        <v>2</v>
      </c>
      <c r="X87" s="81" t="s">
        <v>113</v>
      </c>
      <c r="Y87" s="222" t="s">
        <v>113</v>
      </c>
      <c r="Z87" s="82">
        <f>SUM(S87:Y87)</f>
        <v>6</v>
      </c>
      <c r="AA87" s="80">
        <v>2</v>
      </c>
      <c r="AB87" s="81">
        <v>4</v>
      </c>
      <c r="AC87" s="81">
        <v>0</v>
      </c>
      <c r="AD87" s="81" t="s">
        <v>113</v>
      </c>
      <c r="AE87" s="81" t="s">
        <v>113</v>
      </c>
      <c r="AF87" s="81" t="s">
        <v>113</v>
      </c>
      <c r="AG87" s="222" t="s">
        <v>113</v>
      </c>
      <c r="AH87" s="82">
        <f>SUM(AA87:AG87)</f>
        <v>6</v>
      </c>
      <c r="AI87" s="80" t="s">
        <v>113</v>
      </c>
      <c r="AJ87" s="81" t="s">
        <v>232</v>
      </c>
      <c r="AK87" s="81" t="s">
        <v>113</v>
      </c>
      <c r="AL87" s="81" t="s">
        <v>113</v>
      </c>
      <c r="AM87" s="81">
        <v>2</v>
      </c>
      <c r="AN87" s="81" t="s">
        <v>113</v>
      </c>
      <c r="AO87" s="222" t="s">
        <v>113</v>
      </c>
      <c r="AP87" s="82">
        <v>3</v>
      </c>
      <c r="AQ87" s="80" t="s">
        <v>113</v>
      </c>
      <c r="AR87" s="81" t="s">
        <v>113</v>
      </c>
      <c r="AS87" s="81" t="s">
        <v>113</v>
      </c>
      <c r="AT87" s="81" t="s">
        <v>113</v>
      </c>
      <c r="AU87" s="81" t="s">
        <v>113</v>
      </c>
      <c r="AV87" s="81" t="s">
        <v>113</v>
      </c>
      <c r="AW87" s="222" t="s">
        <v>113</v>
      </c>
      <c r="AX87" s="82">
        <f>SUM(AQ87:AW87)</f>
        <v>0</v>
      </c>
      <c r="AY87" s="80" t="s">
        <v>113</v>
      </c>
      <c r="AZ87" s="81" t="s">
        <v>113</v>
      </c>
      <c r="BA87" s="81" t="s">
        <v>113</v>
      </c>
      <c r="BB87" s="81" t="s">
        <v>113</v>
      </c>
      <c r="BC87" s="81" t="s">
        <v>113</v>
      </c>
      <c r="BD87" s="81" t="s">
        <v>113</v>
      </c>
      <c r="BE87" s="222" t="s">
        <v>113</v>
      </c>
      <c r="BF87" s="82">
        <f>SUM(AY87:BE87)</f>
        <v>0</v>
      </c>
      <c r="BG87" s="80">
        <v>3</v>
      </c>
      <c r="BH87" s="491">
        <v>4</v>
      </c>
      <c r="BI87" s="491">
        <v>1.4</v>
      </c>
      <c r="BJ87" s="491" t="s">
        <v>113</v>
      </c>
      <c r="BK87" s="491" t="s">
        <v>113</v>
      </c>
      <c r="BL87" s="491" t="s">
        <v>113</v>
      </c>
      <c r="BM87" s="498" t="s">
        <v>113</v>
      </c>
      <c r="BN87" s="82">
        <f>SUM(BG87:BM87)</f>
        <v>8.4</v>
      </c>
      <c r="BO87" s="490">
        <v>19</v>
      </c>
      <c r="BP87" s="491">
        <v>4</v>
      </c>
      <c r="BQ87" s="491">
        <v>17</v>
      </c>
      <c r="BR87" s="491" t="s">
        <v>113</v>
      </c>
      <c r="BS87" s="491" t="s">
        <v>113</v>
      </c>
      <c r="BT87" s="491" t="s">
        <v>113</v>
      </c>
      <c r="BU87" s="498" t="s">
        <v>113</v>
      </c>
      <c r="BV87" s="82">
        <f>SUM(BO87:BU87)</f>
        <v>40</v>
      </c>
      <c r="CJ87" s="155"/>
      <c r="CK87" s="206">
        <f>+J87</f>
        <v>159</v>
      </c>
      <c r="CL87" s="215" t="str">
        <f>+B87</f>
        <v>ARJUN RAVAL [H]</v>
      </c>
      <c r="CM87" s="206">
        <f>+R87</f>
        <v>18</v>
      </c>
      <c r="CN87" s="215" t="str">
        <f>+B87</f>
        <v>ARJUN RAVAL [H]</v>
      </c>
      <c r="CO87" s="206">
        <f>+Z87</f>
        <v>6</v>
      </c>
      <c r="CP87" s="207" t="str">
        <f>+B87</f>
        <v>ARJUN RAVAL [H]</v>
      </c>
      <c r="CQ87" s="208">
        <f>+AH87</f>
        <v>6</v>
      </c>
      <c r="CR87" s="207" t="str">
        <f>+B87</f>
        <v>ARJUN RAVAL [H]</v>
      </c>
      <c r="CS87" s="208">
        <f>+AP87</f>
        <v>3</v>
      </c>
      <c r="CT87" s="207" t="str">
        <f>+B87</f>
        <v>ARJUN RAVAL [H]</v>
      </c>
      <c r="CU87" s="1045">
        <f>SUM(AQ118:AW118)</f>
        <v>4</v>
      </c>
      <c r="CV87" s="451"/>
      <c r="CW87" s="208">
        <f t="shared" ref="CW87:CW116" si="114">+BF87</f>
        <v>0</v>
      </c>
      <c r="CX87" s="207" t="str">
        <f t="shared" ref="CX87:CX116" si="115">+B87</f>
        <v>ARJUN RAVAL [H]</v>
      </c>
      <c r="CY87" s="206">
        <f>CS87+CU87+CW87</f>
        <v>7</v>
      </c>
      <c r="CZ87" s="207" t="str">
        <f>+B87</f>
        <v>ARJUN RAVAL [H]</v>
      </c>
      <c r="DA87" s="208">
        <f>CQ87+CU87</f>
        <v>10</v>
      </c>
      <c r="DB87" s="207" t="str">
        <f>+B87</f>
        <v>ARJUN RAVAL [H]</v>
      </c>
    </row>
    <row r="88" spans="1:118" s="84" customFormat="1">
      <c r="A88" s="85">
        <v>2</v>
      </c>
      <c r="B88" s="86" t="s">
        <v>284</v>
      </c>
      <c r="C88" s="87">
        <v>1</v>
      </c>
      <c r="D88" s="88" t="s">
        <v>113</v>
      </c>
      <c r="E88" s="88" t="s">
        <v>113</v>
      </c>
      <c r="F88" s="88" t="s">
        <v>113</v>
      </c>
      <c r="G88" s="88" t="s">
        <v>113</v>
      </c>
      <c r="H88" s="88" t="s">
        <v>113</v>
      </c>
      <c r="I88" s="89" t="s">
        <v>113</v>
      </c>
      <c r="J88" s="90">
        <f t="shared" ref="J88:J117" si="116">SUM(C88:I88)</f>
        <v>1</v>
      </c>
      <c r="K88" s="87">
        <v>0</v>
      </c>
      <c r="L88" s="88" t="s">
        <v>113</v>
      </c>
      <c r="M88" s="88" t="s">
        <v>113</v>
      </c>
      <c r="N88" s="88" t="s">
        <v>113</v>
      </c>
      <c r="O88" s="88" t="s">
        <v>113</v>
      </c>
      <c r="P88" s="88" t="s">
        <v>113</v>
      </c>
      <c r="Q88" s="89" t="s">
        <v>113</v>
      </c>
      <c r="R88" s="90">
        <f t="shared" ref="R88:R116" si="117">SUM(K88:Q88)</f>
        <v>0</v>
      </c>
      <c r="S88" s="87">
        <v>0</v>
      </c>
      <c r="T88" s="88" t="s">
        <v>113</v>
      </c>
      <c r="U88" s="88" t="s">
        <v>113</v>
      </c>
      <c r="V88" s="88" t="s">
        <v>113</v>
      </c>
      <c r="W88" s="88" t="s">
        <v>113</v>
      </c>
      <c r="X88" s="88" t="s">
        <v>113</v>
      </c>
      <c r="Y88" s="89" t="s">
        <v>113</v>
      </c>
      <c r="Z88" s="90">
        <f t="shared" ref="Z88:Z116" si="118">SUM(S88:Y88)</f>
        <v>0</v>
      </c>
      <c r="AA88" s="87" t="s">
        <v>113</v>
      </c>
      <c r="AB88" s="88" t="s">
        <v>113</v>
      </c>
      <c r="AC88" s="88" t="s">
        <v>113</v>
      </c>
      <c r="AD88" s="88" t="s">
        <v>113</v>
      </c>
      <c r="AE88" s="88" t="s">
        <v>113</v>
      </c>
      <c r="AF88" s="88" t="s">
        <v>113</v>
      </c>
      <c r="AG88" s="89" t="s">
        <v>113</v>
      </c>
      <c r="AH88" s="90">
        <f t="shared" ref="AH88:AH116" si="119">SUM(AA88:AG88)</f>
        <v>0</v>
      </c>
      <c r="AI88" s="87">
        <v>1</v>
      </c>
      <c r="AJ88" s="88" t="s">
        <v>113</v>
      </c>
      <c r="AK88" s="88" t="s">
        <v>113</v>
      </c>
      <c r="AL88" s="88" t="s">
        <v>113</v>
      </c>
      <c r="AM88" s="88" t="s">
        <v>113</v>
      </c>
      <c r="AN88" s="88" t="s">
        <v>113</v>
      </c>
      <c r="AO88" s="89" t="s">
        <v>113</v>
      </c>
      <c r="AP88" s="90">
        <f t="shared" ref="AP88:AP116" si="120">SUM(AI88:AO88)</f>
        <v>1</v>
      </c>
      <c r="AQ88" s="87" t="s">
        <v>113</v>
      </c>
      <c r="AR88" s="88" t="s">
        <v>113</v>
      </c>
      <c r="AS88" s="88" t="s">
        <v>113</v>
      </c>
      <c r="AT88" s="88" t="s">
        <v>113</v>
      </c>
      <c r="AU88" s="88" t="s">
        <v>113</v>
      </c>
      <c r="AV88" s="88" t="s">
        <v>113</v>
      </c>
      <c r="AW88" s="89" t="s">
        <v>113</v>
      </c>
      <c r="AX88" s="90">
        <f t="shared" ref="AX88:AX89" si="121">SUM(AQ88:AW88)</f>
        <v>0</v>
      </c>
      <c r="AY88" s="87" t="s">
        <v>113</v>
      </c>
      <c r="AZ88" s="88" t="s">
        <v>113</v>
      </c>
      <c r="BA88" s="88" t="s">
        <v>113</v>
      </c>
      <c r="BB88" s="88" t="s">
        <v>113</v>
      </c>
      <c r="BC88" s="88" t="s">
        <v>113</v>
      </c>
      <c r="BD88" s="88" t="s">
        <v>113</v>
      </c>
      <c r="BE88" s="89" t="s">
        <v>113</v>
      </c>
      <c r="BF88" s="90">
        <f t="shared" ref="BF88:BF116" si="122">SUM(AY88:BE88)</f>
        <v>0</v>
      </c>
      <c r="BG88" s="87" t="s">
        <v>113</v>
      </c>
      <c r="BH88" s="88" t="s">
        <v>113</v>
      </c>
      <c r="BI88" s="88" t="s">
        <v>113</v>
      </c>
      <c r="BJ88" s="88" t="s">
        <v>113</v>
      </c>
      <c r="BK88" s="88" t="s">
        <v>113</v>
      </c>
      <c r="BL88" s="88" t="s">
        <v>113</v>
      </c>
      <c r="BM88" s="89" t="s">
        <v>113</v>
      </c>
      <c r="BN88" s="90">
        <f t="shared" ref="BN88:BN116" si="123">SUM(BG88:BM88)</f>
        <v>0</v>
      </c>
      <c r="BO88" s="87" t="s">
        <v>113</v>
      </c>
      <c r="BP88" s="88" t="s">
        <v>113</v>
      </c>
      <c r="BQ88" s="88" t="s">
        <v>113</v>
      </c>
      <c r="BR88" s="88" t="s">
        <v>113</v>
      </c>
      <c r="BS88" s="88" t="s">
        <v>113</v>
      </c>
      <c r="BT88" s="88" t="s">
        <v>113</v>
      </c>
      <c r="BU88" s="89" t="s">
        <v>113</v>
      </c>
      <c r="BV88" s="90">
        <f t="shared" ref="BV88:BV116" si="124">SUM(BO88:BU88)</f>
        <v>0</v>
      </c>
      <c r="CJ88" s="155"/>
      <c r="CK88" s="209">
        <f t="shared" ref="CK88:CK116" si="125">+J88</f>
        <v>1</v>
      </c>
      <c r="CL88" s="216" t="str">
        <f t="shared" ref="CL88:CL116" si="126">+B88</f>
        <v>DHARMESH PANDYA [H]</v>
      </c>
      <c r="CM88" s="209">
        <f t="shared" ref="CM88:CM116" si="127">+R88</f>
        <v>0</v>
      </c>
      <c r="CN88" s="216" t="str">
        <f t="shared" ref="CN88:CN116" si="128">+B88</f>
        <v>DHARMESH PANDYA [H]</v>
      </c>
      <c r="CO88" s="209">
        <f t="shared" ref="CO88:CO116" si="129">+Z88</f>
        <v>0</v>
      </c>
      <c r="CP88" s="210" t="str">
        <f t="shared" ref="CP88:CP116" si="130">+B88</f>
        <v>DHARMESH PANDYA [H]</v>
      </c>
      <c r="CQ88" s="208">
        <f t="shared" ref="CQ88:CQ116" si="131">+AH88</f>
        <v>0</v>
      </c>
      <c r="CR88" s="210" t="str">
        <f t="shared" ref="CR88:CR116" si="132">+B88</f>
        <v>DHARMESH PANDYA [H]</v>
      </c>
      <c r="CS88" s="208">
        <f t="shared" ref="CS88:CS116" si="133">+AP88</f>
        <v>1</v>
      </c>
      <c r="CT88" s="210" t="str">
        <f t="shared" ref="CT88:CT116" si="134">+B88</f>
        <v>DHARMESH PANDYA [H]</v>
      </c>
      <c r="CU88" s="1046"/>
      <c r="CV88" s="452"/>
      <c r="CW88" s="211">
        <f t="shared" si="114"/>
        <v>0</v>
      </c>
      <c r="CX88" s="207" t="str">
        <f t="shared" si="115"/>
        <v>DHARMESH PANDYA [H]</v>
      </c>
      <c r="CY88" s="209">
        <f t="shared" ref="CY88:CY116" si="135">CS88+CU88+CW88</f>
        <v>1</v>
      </c>
      <c r="CZ88" s="207" t="str">
        <f t="shared" ref="CZ88:CZ116" si="136">+B88</f>
        <v>DHARMESH PANDYA [H]</v>
      </c>
      <c r="DA88" s="211">
        <f t="shared" ref="DA88:DA116" si="137">CQ88+CU88</f>
        <v>0</v>
      </c>
      <c r="DB88" s="210" t="str">
        <f t="shared" ref="DB88:DB116" si="138">+B88</f>
        <v>DHARMESH PANDYA [H]</v>
      </c>
    </row>
    <row r="89" spans="1:118" s="84" customFormat="1">
      <c r="A89" s="78">
        <v>3</v>
      </c>
      <c r="B89" s="86" t="s">
        <v>285</v>
      </c>
      <c r="C89" s="87">
        <v>6</v>
      </c>
      <c r="D89" s="88" t="s">
        <v>113</v>
      </c>
      <c r="E89" s="88" t="s">
        <v>113</v>
      </c>
      <c r="F89" s="88" t="s">
        <v>113</v>
      </c>
      <c r="G89" s="88" t="s">
        <v>113</v>
      </c>
      <c r="H89" s="88" t="s">
        <v>113</v>
      </c>
      <c r="I89" s="89" t="s">
        <v>113</v>
      </c>
      <c r="J89" s="90">
        <f t="shared" si="116"/>
        <v>6</v>
      </c>
      <c r="K89" s="87">
        <v>1</v>
      </c>
      <c r="L89" s="88" t="s">
        <v>113</v>
      </c>
      <c r="M89" s="88" t="s">
        <v>113</v>
      </c>
      <c r="N89" s="88" t="s">
        <v>113</v>
      </c>
      <c r="O89" s="88" t="s">
        <v>113</v>
      </c>
      <c r="P89" s="88" t="s">
        <v>113</v>
      </c>
      <c r="Q89" s="89" t="s">
        <v>113</v>
      </c>
      <c r="R89" s="90">
        <f t="shared" si="117"/>
        <v>1</v>
      </c>
      <c r="S89" s="87">
        <v>0</v>
      </c>
      <c r="T89" s="88" t="s">
        <v>113</v>
      </c>
      <c r="U89" s="88" t="s">
        <v>113</v>
      </c>
      <c r="V89" s="88" t="s">
        <v>113</v>
      </c>
      <c r="W89" s="88" t="s">
        <v>113</v>
      </c>
      <c r="X89" s="88" t="s">
        <v>113</v>
      </c>
      <c r="Y89" s="89" t="s">
        <v>113</v>
      </c>
      <c r="Z89" s="90">
        <f t="shared" si="118"/>
        <v>0</v>
      </c>
      <c r="AA89" s="87" t="s">
        <v>113</v>
      </c>
      <c r="AB89" s="88" t="s">
        <v>113</v>
      </c>
      <c r="AC89" s="88" t="s">
        <v>113</v>
      </c>
      <c r="AD89" s="88" t="s">
        <v>113</v>
      </c>
      <c r="AE89" s="88" t="s">
        <v>113</v>
      </c>
      <c r="AF89" s="88" t="s">
        <v>113</v>
      </c>
      <c r="AG89" s="89" t="s">
        <v>113</v>
      </c>
      <c r="AH89" s="90">
        <f t="shared" si="119"/>
        <v>0</v>
      </c>
      <c r="AI89" s="87" t="s">
        <v>113</v>
      </c>
      <c r="AJ89" s="88" t="s">
        <v>113</v>
      </c>
      <c r="AK89" s="88" t="s">
        <v>113</v>
      </c>
      <c r="AL89" s="88" t="s">
        <v>113</v>
      </c>
      <c r="AM89" s="88" t="s">
        <v>113</v>
      </c>
      <c r="AN89" s="88" t="s">
        <v>113</v>
      </c>
      <c r="AO89" s="89" t="s">
        <v>113</v>
      </c>
      <c r="AP89" s="90">
        <f t="shared" si="120"/>
        <v>0</v>
      </c>
      <c r="AQ89" s="87" t="s">
        <v>113</v>
      </c>
      <c r="AR89" s="88" t="s">
        <v>113</v>
      </c>
      <c r="AS89" s="88" t="s">
        <v>113</v>
      </c>
      <c r="AT89" s="88" t="s">
        <v>113</v>
      </c>
      <c r="AU89" s="88" t="s">
        <v>113</v>
      </c>
      <c r="AV89" s="88" t="s">
        <v>113</v>
      </c>
      <c r="AW89" s="89" t="s">
        <v>113</v>
      </c>
      <c r="AX89" s="90">
        <f t="shared" si="121"/>
        <v>0</v>
      </c>
      <c r="AY89" s="87" t="s">
        <v>113</v>
      </c>
      <c r="AZ89" s="88" t="s">
        <v>113</v>
      </c>
      <c r="BA89" s="88" t="s">
        <v>113</v>
      </c>
      <c r="BB89" s="88" t="s">
        <v>113</v>
      </c>
      <c r="BC89" s="88" t="s">
        <v>113</v>
      </c>
      <c r="BD89" s="88" t="s">
        <v>113</v>
      </c>
      <c r="BE89" s="89" t="s">
        <v>113</v>
      </c>
      <c r="BF89" s="90">
        <f t="shared" si="122"/>
        <v>0</v>
      </c>
      <c r="BG89" s="87" t="s">
        <v>113</v>
      </c>
      <c r="BH89" s="88" t="s">
        <v>113</v>
      </c>
      <c r="BI89" s="88" t="s">
        <v>113</v>
      </c>
      <c r="BJ89" s="88" t="s">
        <v>113</v>
      </c>
      <c r="BK89" s="88" t="s">
        <v>113</v>
      </c>
      <c r="BL89" s="88" t="s">
        <v>113</v>
      </c>
      <c r="BM89" s="89" t="s">
        <v>113</v>
      </c>
      <c r="BN89" s="90">
        <f t="shared" si="123"/>
        <v>0</v>
      </c>
      <c r="BO89" s="87" t="s">
        <v>113</v>
      </c>
      <c r="BP89" s="88" t="s">
        <v>113</v>
      </c>
      <c r="BQ89" s="88" t="s">
        <v>113</v>
      </c>
      <c r="BR89" s="88" t="s">
        <v>113</v>
      </c>
      <c r="BS89" s="88" t="s">
        <v>113</v>
      </c>
      <c r="BT89" s="88" t="s">
        <v>113</v>
      </c>
      <c r="BU89" s="89" t="s">
        <v>113</v>
      </c>
      <c r="BV89" s="90">
        <f t="shared" si="124"/>
        <v>0</v>
      </c>
      <c r="CJ89" s="155"/>
      <c r="CK89" s="209">
        <f t="shared" si="125"/>
        <v>6</v>
      </c>
      <c r="CL89" s="216" t="str">
        <f t="shared" si="126"/>
        <v>PRADEEP K RAVAL [H]</v>
      </c>
      <c r="CM89" s="209">
        <f t="shared" si="127"/>
        <v>1</v>
      </c>
      <c r="CN89" s="216" t="str">
        <f t="shared" si="128"/>
        <v>PRADEEP K RAVAL [H]</v>
      </c>
      <c r="CO89" s="209">
        <f t="shared" si="129"/>
        <v>0</v>
      </c>
      <c r="CP89" s="210" t="str">
        <f t="shared" si="130"/>
        <v>PRADEEP K RAVAL [H]</v>
      </c>
      <c r="CQ89" s="208">
        <f t="shared" si="131"/>
        <v>0</v>
      </c>
      <c r="CR89" s="210" t="str">
        <f t="shared" si="132"/>
        <v>PRADEEP K RAVAL [H]</v>
      </c>
      <c r="CS89" s="208">
        <f t="shared" si="133"/>
        <v>0</v>
      </c>
      <c r="CT89" s="210" t="str">
        <f t="shared" si="134"/>
        <v>PRADEEP K RAVAL [H]</v>
      </c>
      <c r="CU89" s="1046"/>
      <c r="CV89" s="452"/>
      <c r="CW89" s="211">
        <f t="shared" si="114"/>
        <v>0</v>
      </c>
      <c r="CX89" s="207" t="str">
        <f t="shared" si="115"/>
        <v>PRADEEP K RAVAL [H]</v>
      </c>
      <c r="CY89" s="209">
        <f t="shared" si="135"/>
        <v>0</v>
      </c>
      <c r="CZ89" s="207" t="str">
        <f t="shared" si="136"/>
        <v>PRADEEP K RAVAL [H]</v>
      </c>
      <c r="DA89" s="211">
        <f t="shared" si="137"/>
        <v>0</v>
      </c>
      <c r="DB89" s="210" t="str">
        <f t="shared" si="138"/>
        <v>PRADEEP K RAVAL [H]</v>
      </c>
    </row>
    <row r="90" spans="1:118" s="84" customFormat="1">
      <c r="A90" s="85">
        <v>4</v>
      </c>
      <c r="B90" s="86" t="s">
        <v>286</v>
      </c>
      <c r="C90" s="87">
        <v>25</v>
      </c>
      <c r="D90" s="88" t="s">
        <v>113</v>
      </c>
      <c r="E90" s="88">
        <v>0</v>
      </c>
      <c r="F90" s="88" t="s">
        <v>113</v>
      </c>
      <c r="G90" s="88" t="s">
        <v>113</v>
      </c>
      <c r="H90" s="88" t="s">
        <v>113</v>
      </c>
      <c r="I90" s="89" t="s">
        <v>113</v>
      </c>
      <c r="J90" s="90">
        <f t="shared" si="116"/>
        <v>25</v>
      </c>
      <c r="K90" s="87">
        <v>3</v>
      </c>
      <c r="L90" s="88" t="s">
        <v>113</v>
      </c>
      <c r="M90" s="88">
        <v>0</v>
      </c>
      <c r="N90" s="88" t="s">
        <v>113</v>
      </c>
      <c r="O90" s="88" t="s">
        <v>113</v>
      </c>
      <c r="P90" s="88" t="s">
        <v>113</v>
      </c>
      <c r="Q90" s="89" t="s">
        <v>113</v>
      </c>
      <c r="R90" s="90">
        <f t="shared" si="117"/>
        <v>3</v>
      </c>
      <c r="S90" s="87">
        <v>0</v>
      </c>
      <c r="T90" s="88" t="s">
        <v>113</v>
      </c>
      <c r="U90" s="88">
        <v>0</v>
      </c>
      <c r="V90" s="88" t="s">
        <v>113</v>
      </c>
      <c r="W90" s="88" t="s">
        <v>113</v>
      </c>
      <c r="X90" s="88" t="s">
        <v>113</v>
      </c>
      <c r="Y90" s="89" t="s">
        <v>113</v>
      </c>
      <c r="Z90" s="90">
        <f t="shared" si="118"/>
        <v>0</v>
      </c>
      <c r="AA90" s="87" t="s">
        <v>113</v>
      </c>
      <c r="AB90" s="88" t="s">
        <v>113</v>
      </c>
      <c r="AC90" s="88" t="s">
        <v>113</v>
      </c>
      <c r="AD90" s="88" t="s">
        <v>113</v>
      </c>
      <c r="AE90" s="88" t="s">
        <v>113</v>
      </c>
      <c r="AF90" s="88" t="s">
        <v>113</v>
      </c>
      <c r="AG90" s="89" t="s">
        <v>113</v>
      </c>
      <c r="AH90" s="90">
        <f t="shared" si="119"/>
        <v>0</v>
      </c>
      <c r="AI90" s="87">
        <v>1</v>
      </c>
      <c r="AJ90" s="88" t="s">
        <v>113</v>
      </c>
      <c r="AK90" s="88" t="s">
        <v>113</v>
      </c>
      <c r="AL90" s="88" t="s">
        <v>113</v>
      </c>
      <c r="AM90" s="88" t="s">
        <v>113</v>
      </c>
      <c r="AN90" s="88" t="s">
        <v>113</v>
      </c>
      <c r="AO90" s="89" t="s">
        <v>113</v>
      </c>
      <c r="AP90" s="90">
        <f t="shared" si="120"/>
        <v>1</v>
      </c>
      <c r="AQ90" s="87" t="s">
        <v>168</v>
      </c>
      <c r="AR90" s="88" t="s">
        <v>113</v>
      </c>
      <c r="AS90" s="88" t="s">
        <v>113</v>
      </c>
      <c r="AT90" s="88" t="s">
        <v>113</v>
      </c>
      <c r="AU90" s="88" t="s">
        <v>113</v>
      </c>
      <c r="AV90" s="88" t="s">
        <v>113</v>
      </c>
      <c r="AW90" s="89" t="s">
        <v>113</v>
      </c>
      <c r="AX90" s="90" t="s">
        <v>168</v>
      </c>
      <c r="AY90" s="87" t="s">
        <v>113</v>
      </c>
      <c r="AZ90" s="88" t="s">
        <v>113</v>
      </c>
      <c r="BA90" s="88" t="s">
        <v>113</v>
      </c>
      <c r="BB90" s="88" t="s">
        <v>113</v>
      </c>
      <c r="BC90" s="88" t="s">
        <v>113</v>
      </c>
      <c r="BD90" s="88" t="s">
        <v>113</v>
      </c>
      <c r="BE90" s="89" t="s">
        <v>113</v>
      </c>
      <c r="BF90" s="90">
        <f t="shared" si="122"/>
        <v>0</v>
      </c>
      <c r="BG90" s="87" t="s">
        <v>113</v>
      </c>
      <c r="BH90" s="88" t="s">
        <v>113</v>
      </c>
      <c r="BI90" s="88" t="s">
        <v>113</v>
      </c>
      <c r="BJ90" s="88" t="s">
        <v>113</v>
      </c>
      <c r="BK90" s="88" t="s">
        <v>113</v>
      </c>
      <c r="BL90" s="88" t="s">
        <v>113</v>
      </c>
      <c r="BM90" s="89" t="s">
        <v>113</v>
      </c>
      <c r="BN90" s="90">
        <f t="shared" si="123"/>
        <v>0</v>
      </c>
      <c r="BO90" s="87" t="s">
        <v>113</v>
      </c>
      <c r="BP90" s="88" t="s">
        <v>113</v>
      </c>
      <c r="BQ90" s="88" t="s">
        <v>113</v>
      </c>
      <c r="BR90" s="88" t="s">
        <v>113</v>
      </c>
      <c r="BS90" s="88" t="s">
        <v>113</v>
      </c>
      <c r="BT90" s="88" t="s">
        <v>113</v>
      </c>
      <c r="BU90" s="89" t="s">
        <v>113</v>
      </c>
      <c r="BV90" s="90">
        <f t="shared" si="124"/>
        <v>0</v>
      </c>
      <c r="CJ90" s="155"/>
      <c r="CK90" s="209">
        <f t="shared" si="125"/>
        <v>25</v>
      </c>
      <c r="CL90" s="216" t="str">
        <f t="shared" si="126"/>
        <v>GIRISH PANDYA [H]</v>
      </c>
      <c r="CM90" s="209">
        <f t="shared" si="127"/>
        <v>3</v>
      </c>
      <c r="CN90" s="216" t="str">
        <f t="shared" si="128"/>
        <v>GIRISH PANDYA [H]</v>
      </c>
      <c r="CO90" s="209">
        <f t="shared" si="129"/>
        <v>0</v>
      </c>
      <c r="CP90" s="210" t="str">
        <f t="shared" si="130"/>
        <v>GIRISH PANDYA [H]</v>
      </c>
      <c r="CQ90" s="208">
        <f t="shared" si="131"/>
        <v>0</v>
      </c>
      <c r="CR90" s="210" t="str">
        <f t="shared" si="132"/>
        <v>GIRISH PANDYA [H]</v>
      </c>
      <c r="CS90" s="208">
        <f t="shared" si="133"/>
        <v>1</v>
      </c>
      <c r="CT90" s="210" t="str">
        <f t="shared" si="134"/>
        <v>GIRISH PANDYA [H]</v>
      </c>
      <c r="CU90" s="1046"/>
      <c r="CV90" s="452"/>
      <c r="CW90" s="211">
        <f t="shared" si="114"/>
        <v>0</v>
      </c>
      <c r="CX90" s="207" t="str">
        <f t="shared" si="115"/>
        <v>GIRISH PANDYA [H]</v>
      </c>
      <c r="CY90" s="209">
        <f t="shared" si="135"/>
        <v>1</v>
      </c>
      <c r="CZ90" s="207" t="str">
        <f t="shared" si="136"/>
        <v>GIRISH PANDYA [H]</v>
      </c>
      <c r="DA90" s="211">
        <f t="shared" si="137"/>
        <v>0</v>
      </c>
      <c r="DB90" s="210" t="str">
        <f t="shared" si="138"/>
        <v>GIRISH PANDYA [H]</v>
      </c>
    </row>
    <row r="91" spans="1:118" s="84" customFormat="1">
      <c r="A91" s="78">
        <v>5</v>
      </c>
      <c r="B91" s="86" t="s">
        <v>287</v>
      </c>
      <c r="C91" s="87">
        <v>4</v>
      </c>
      <c r="D91" s="88" t="s">
        <v>113</v>
      </c>
      <c r="E91" s="88">
        <v>10</v>
      </c>
      <c r="F91" s="669">
        <v>19</v>
      </c>
      <c r="G91" s="88">
        <v>9</v>
      </c>
      <c r="H91" s="88" t="s">
        <v>113</v>
      </c>
      <c r="I91" s="89" t="s">
        <v>113</v>
      </c>
      <c r="J91" s="90">
        <f t="shared" si="116"/>
        <v>42</v>
      </c>
      <c r="K91" s="87">
        <v>0</v>
      </c>
      <c r="L91" s="88" t="s">
        <v>113</v>
      </c>
      <c r="M91" s="88">
        <v>0</v>
      </c>
      <c r="N91" s="88">
        <v>2</v>
      </c>
      <c r="O91" s="88">
        <v>1</v>
      </c>
      <c r="P91" s="88" t="s">
        <v>113</v>
      </c>
      <c r="Q91" s="89" t="s">
        <v>113</v>
      </c>
      <c r="R91" s="90">
        <f t="shared" si="117"/>
        <v>3</v>
      </c>
      <c r="S91" s="87">
        <v>0</v>
      </c>
      <c r="T91" s="88" t="s">
        <v>113</v>
      </c>
      <c r="U91" s="88">
        <v>1</v>
      </c>
      <c r="V91" s="88">
        <v>0</v>
      </c>
      <c r="W91" s="88">
        <v>0</v>
      </c>
      <c r="X91" s="88" t="s">
        <v>113</v>
      </c>
      <c r="Y91" s="89" t="s">
        <v>113</v>
      </c>
      <c r="Z91" s="90">
        <f t="shared" si="118"/>
        <v>1</v>
      </c>
      <c r="AA91" s="87" t="s">
        <v>113</v>
      </c>
      <c r="AB91" s="88" t="s">
        <v>113</v>
      </c>
      <c r="AC91" s="88" t="s">
        <v>113</v>
      </c>
      <c r="AD91" s="88" t="s">
        <v>113</v>
      </c>
      <c r="AE91" s="88" t="s">
        <v>113</v>
      </c>
      <c r="AF91" s="88" t="s">
        <v>113</v>
      </c>
      <c r="AG91" s="89" t="s">
        <v>113</v>
      </c>
      <c r="AH91" s="90">
        <f t="shared" si="119"/>
        <v>0</v>
      </c>
      <c r="AI91" s="87" t="s">
        <v>113</v>
      </c>
      <c r="AJ91" s="88">
        <v>1</v>
      </c>
      <c r="AK91" s="88" t="s">
        <v>113</v>
      </c>
      <c r="AL91" s="88" t="s">
        <v>113</v>
      </c>
      <c r="AM91" s="88" t="s">
        <v>113</v>
      </c>
      <c r="AN91" s="88" t="s">
        <v>113</v>
      </c>
      <c r="AO91" s="89" t="s">
        <v>113</v>
      </c>
      <c r="AP91" s="90">
        <f t="shared" si="120"/>
        <v>1</v>
      </c>
      <c r="AQ91" s="87" t="s">
        <v>113</v>
      </c>
      <c r="AR91" s="88" t="s">
        <v>113</v>
      </c>
      <c r="AS91" s="88" t="s">
        <v>113</v>
      </c>
      <c r="AT91" s="88" t="s">
        <v>113</v>
      </c>
      <c r="AU91" s="88" t="s">
        <v>113</v>
      </c>
      <c r="AV91" s="88" t="s">
        <v>113</v>
      </c>
      <c r="AW91" s="89" t="s">
        <v>113</v>
      </c>
      <c r="AX91" s="90">
        <f t="shared" ref="AX91" si="139">SUM(AQ91:AW91)</f>
        <v>0</v>
      </c>
      <c r="AY91" s="87" t="s">
        <v>113</v>
      </c>
      <c r="AZ91" s="88" t="s">
        <v>113</v>
      </c>
      <c r="BA91" s="88" t="s">
        <v>113</v>
      </c>
      <c r="BB91" s="88" t="s">
        <v>113</v>
      </c>
      <c r="BC91" s="88" t="s">
        <v>113</v>
      </c>
      <c r="BD91" s="88" t="s">
        <v>113</v>
      </c>
      <c r="BE91" s="89" t="s">
        <v>113</v>
      </c>
      <c r="BF91" s="90">
        <f t="shared" si="122"/>
        <v>0</v>
      </c>
      <c r="BG91" s="87" t="s">
        <v>113</v>
      </c>
      <c r="BH91" s="88" t="s">
        <v>113</v>
      </c>
      <c r="BI91" s="88" t="s">
        <v>113</v>
      </c>
      <c r="BJ91" s="88" t="s">
        <v>113</v>
      </c>
      <c r="BK91" s="88" t="s">
        <v>113</v>
      </c>
      <c r="BL91" s="88" t="s">
        <v>113</v>
      </c>
      <c r="BM91" s="89" t="s">
        <v>113</v>
      </c>
      <c r="BN91" s="90">
        <f t="shared" si="123"/>
        <v>0</v>
      </c>
      <c r="BO91" s="87" t="s">
        <v>113</v>
      </c>
      <c r="BP91" s="88" t="s">
        <v>113</v>
      </c>
      <c r="BQ91" s="88" t="s">
        <v>113</v>
      </c>
      <c r="BR91" s="88" t="s">
        <v>113</v>
      </c>
      <c r="BS91" s="88" t="s">
        <v>113</v>
      </c>
      <c r="BT91" s="88" t="s">
        <v>113</v>
      </c>
      <c r="BU91" s="89" t="s">
        <v>113</v>
      </c>
      <c r="BV91" s="90">
        <f t="shared" si="124"/>
        <v>0</v>
      </c>
      <c r="CJ91" s="155"/>
      <c r="CK91" s="209">
        <f t="shared" si="125"/>
        <v>42</v>
      </c>
      <c r="CL91" s="216" t="str">
        <f t="shared" si="126"/>
        <v>VIVEK RAVAL [H]</v>
      </c>
      <c r="CM91" s="209">
        <f t="shared" si="127"/>
        <v>3</v>
      </c>
      <c r="CN91" s="216" t="str">
        <f t="shared" si="128"/>
        <v>VIVEK RAVAL [H]</v>
      </c>
      <c r="CO91" s="209">
        <f t="shared" si="129"/>
        <v>1</v>
      </c>
      <c r="CP91" s="210" t="str">
        <f t="shared" si="130"/>
        <v>VIVEK RAVAL [H]</v>
      </c>
      <c r="CQ91" s="208">
        <f t="shared" si="131"/>
        <v>0</v>
      </c>
      <c r="CR91" s="210" t="str">
        <f t="shared" si="132"/>
        <v>VIVEK RAVAL [H]</v>
      </c>
      <c r="CS91" s="208">
        <f t="shared" si="133"/>
        <v>1</v>
      </c>
      <c r="CT91" s="210" t="str">
        <f t="shared" si="134"/>
        <v>VIVEK RAVAL [H]</v>
      </c>
      <c r="CU91" s="1046"/>
      <c r="CV91" s="452"/>
      <c r="CW91" s="211">
        <f t="shared" si="114"/>
        <v>0</v>
      </c>
      <c r="CX91" s="207" t="str">
        <f t="shared" si="115"/>
        <v>VIVEK RAVAL [H]</v>
      </c>
      <c r="CY91" s="209">
        <f t="shared" si="135"/>
        <v>1</v>
      </c>
      <c r="CZ91" s="207" t="str">
        <f t="shared" si="136"/>
        <v>VIVEK RAVAL [H]</v>
      </c>
      <c r="DA91" s="211">
        <f t="shared" si="137"/>
        <v>0</v>
      </c>
      <c r="DB91" s="210" t="str">
        <f t="shared" si="138"/>
        <v>VIVEK RAVAL [H]</v>
      </c>
    </row>
    <row r="92" spans="1:118" s="84" customFormat="1">
      <c r="A92" s="85">
        <v>6</v>
      </c>
      <c r="B92" s="86" t="s">
        <v>288</v>
      </c>
      <c r="C92" s="87">
        <v>6</v>
      </c>
      <c r="D92" s="88" t="s">
        <v>113</v>
      </c>
      <c r="E92" s="88" t="s">
        <v>113</v>
      </c>
      <c r="F92" s="88" t="s">
        <v>113</v>
      </c>
      <c r="G92" s="88">
        <v>6</v>
      </c>
      <c r="H92" s="88" t="s">
        <v>113</v>
      </c>
      <c r="I92" s="89" t="s">
        <v>113</v>
      </c>
      <c r="J92" s="90">
        <f t="shared" si="116"/>
        <v>12</v>
      </c>
      <c r="K92" s="87">
        <v>0</v>
      </c>
      <c r="L92" s="88" t="s">
        <v>113</v>
      </c>
      <c r="M92" s="88" t="s">
        <v>113</v>
      </c>
      <c r="N92" s="88" t="s">
        <v>113</v>
      </c>
      <c r="O92" s="88">
        <v>0</v>
      </c>
      <c r="P92" s="88" t="s">
        <v>113</v>
      </c>
      <c r="Q92" s="89" t="s">
        <v>113</v>
      </c>
      <c r="R92" s="90">
        <f t="shared" si="117"/>
        <v>0</v>
      </c>
      <c r="S92" s="87">
        <v>0</v>
      </c>
      <c r="T92" s="88" t="s">
        <v>113</v>
      </c>
      <c r="U92" s="88" t="s">
        <v>113</v>
      </c>
      <c r="V92" s="88" t="s">
        <v>113</v>
      </c>
      <c r="W92" s="88">
        <v>0</v>
      </c>
      <c r="X92" s="88" t="s">
        <v>113</v>
      </c>
      <c r="Y92" s="89" t="s">
        <v>113</v>
      </c>
      <c r="Z92" s="90">
        <f t="shared" si="118"/>
        <v>0</v>
      </c>
      <c r="AA92" s="87" t="s">
        <v>113</v>
      </c>
      <c r="AB92" s="88" t="s">
        <v>113</v>
      </c>
      <c r="AC92" s="88" t="s">
        <v>113</v>
      </c>
      <c r="AD92" s="88">
        <v>0</v>
      </c>
      <c r="AE92" s="88">
        <v>3</v>
      </c>
      <c r="AF92" s="88" t="s">
        <v>113</v>
      </c>
      <c r="AG92" s="89" t="s">
        <v>113</v>
      </c>
      <c r="AH92" s="90">
        <f t="shared" si="119"/>
        <v>3</v>
      </c>
      <c r="AI92" s="87" t="s">
        <v>113</v>
      </c>
      <c r="AJ92" s="88" t="s">
        <v>113</v>
      </c>
      <c r="AK92" s="88" t="s">
        <v>113</v>
      </c>
      <c r="AL92" s="88" t="s">
        <v>113</v>
      </c>
      <c r="AM92" s="88">
        <v>1</v>
      </c>
      <c r="AN92" s="88" t="s">
        <v>113</v>
      </c>
      <c r="AO92" s="89" t="s">
        <v>113</v>
      </c>
      <c r="AP92" s="90">
        <f t="shared" si="120"/>
        <v>1</v>
      </c>
      <c r="AQ92" s="87" t="s">
        <v>113</v>
      </c>
      <c r="AR92" s="88" t="s">
        <v>113</v>
      </c>
      <c r="AS92" s="88" t="s">
        <v>113</v>
      </c>
      <c r="AT92" s="88" t="s">
        <v>113</v>
      </c>
      <c r="AU92" s="88" t="s">
        <v>168</v>
      </c>
      <c r="AV92" s="88" t="s">
        <v>113</v>
      </c>
      <c r="AW92" s="89" t="s">
        <v>113</v>
      </c>
      <c r="AX92" s="90" t="s">
        <v>168</v>
      </c>
      <c r="AY92" s="87" t="s">
        <v>113</v>
      </c>
      <c r="AZ92" s="88" t="s">
        <v>113</v>
      </c>
      <c r="BA92" s="88" t="s">
        <v>113</v>
      </c>
      <c r="BB92" s="88" t="s">
        <v>113</v>
      </c>
      <c r="BC92" s="88" t="s">
        <v>113</v>
      </c>
      <c r="BD92" s="88" t="s">
        <v>113</v>
      </c>
      <c r="BE92" s="89" t="s">
        <v>113</v>
      </c>
      <c r="BF92" s="90">
        <f t="shared" si="122"/>
        <v>0</v>
      </c>
      <c r="BG92" s="87" t="s">
        <v>113</v>
      </c>
      <c r="BH92" s="88" t="s">
        <v>113</v>
      </c>
      <c r="BI92" s="88" t="s">
        <v>113</v>
      </c>
      <c r="BJ92" s="88">
        <v>4</v>
      </c>
      <c r="BK92" s="88">
        <v>4</v>
      </c>
      <c r="BL92" s="88" t="s">
        <v>113</v>
      </c>
      <c r="BM92" s="89" t="s">
        <v>113</v>
      </c>
      <c r="BN92" s="90">
        <f t="shared" si="123"/>
        <v>8</v>
      </c>
      <c r="BO92" s="87" t="s">
        <v>113</v>
      </c>
      <c r="BP92" s="88" t="s">
        <v>113</v>
      </c>
      <c r="BQ92" s="88" t="s">
        <v>113</v>
      </c>
      <c r="BR92" s="88">
        <v>24</v>
      </c>
      <c r="BS92" s="88">
        <v>15</v>
      </c>
      <c r="BT92" s="88" t="s">
        <v>113</v>
      </c>
      <c r="BU92" s="89" t="s">
        <v>113</v>
      </c>
      <c r="BV92" s="90">
        <f t="shared" si="124"/>
        <v>39</v>
      </c>
      <c r="CJ92" s="155"/>
      <c r="CK92" s="209">
        <f t="shared" ref="CK92:CK111" si="140">+J92</f>
        <v>12</v>
      </c>
      <c r="CL92" s="216" t="str">
        <f t="shared" ref="CL92:CL111" si="141">+B92</f>
        <v>DEEPAK RAVAL [H]</v>
      </c>
      <c r="CM92" s="209">
        <f t="shared" ref="CM92:CM111" si="142">+R92</f>
        <v>0</v>
      </c>
      <c r="CN92" s="216" t="str">
        <f t="shared" ref="CN92:CN111" si="143">+B92</f>
        <v>DEEPAK RAVAL [H]</v>
      </c>
      <c r="CO92" s="209">
        <f t="shared" ref="CO92:CO111" si="144">+Z92</f>
        <v>0</v>
      </c>
      <c r="CP92" s="210" t="str">
        <f t="shared" ref="CP92:CP111" si="145">+B92</f>
        <v>DEEPAK RAVAL [H]</v>
      </c>
      <c r="CQ92" s="208">
        <f t="shared" ref="CQ92:CQ111" si="146">+AH92</f>
        <v>3</v>
      </c>
      <c r="CR92" s="210" t="str">
        <f t="shared" ref="CR92:CR111" si="147">+B92</f>
        <v>DEEPAK RAVAL [H]</v>
      </c>
      <c r="CS92" s="208">
        <f t="shared" si="133"/>
        <v>1</v>
      </c>
      <c r="CT92" s="210" t="str">
        <f t="shared" ref="CT92:CT111" si="148">+B92</f>
        <v>DEEPAK RAVAL [H]</v>
      </c>
      <c r="CU92" s="1046"/>
      <c r="CV92" s="452"/>
      <c r="CW92" s="211">
        <f t="shared" ref="CW92:CW111" si="149">+BF92</f>
        <v>0</v>
      </c>
      <c r="CX92" s="207" t="str">
        <f t="shared" ref="CX92:CX111" si="150">+B92</f>
        <v>DEEPAK RAVAL [H]</v>
      </c>
      <c r="CY92" s="209">
        <f t="shared" ref="CY92:CY111" si="151">CS92+CU92+CW92</f>
        <v>1</v>
      </c>
      <c r="CZ92" s="207" t="str">
        <f t="shared" ref="CZ92:CZ111" si="152">+B92</f>
        <v>DEEPAK RAVAL [H]</v>
      </c>
      <c r="DA92" s="211">
        <f t="shared" ref="DA92:DA111" si="153">CQ92+CU92</f>
        <v>3</v>
      </c>
      <c r="DB92" s="210" t="str">
        <f t="shared" ref="DB92:DB111" si="154">+B92</f>
        <v>DEEPAK RAVAL [H]</v>
      </c>
    </row>
    <row r="93" spans="1:118" s="84" customFormat="1">
      <c r="A93" s="78">
        <v>7</v>
      </c>
      <c r="B93" s="86" t="s">
        <v>289</v>
      </c>
      <c r="C93" s="87">
        <v>0</v>
      </c>
      <c r="D93" s="88" t="s">
        <v>113</v>
      </c>
      <c r="E93" s="88">
        <v>41</v>
      </c>
      <c r="F93" s="88" t="s">
        <v>113</v>
      </c>
      <c r="G93" s="88">
        <v>4</v>
      </c>
      <c r="H93" s="88" t="s">
        <v>113</v>
      </c>
      <c r="I93" s="89" t="s">
        <v>113</v>
      </c>
      <c r="J93" s="90">
        <f t="shared" si="116"/>
        <v>45</v>
      </c>
      <c r="K93" s="87">
        <v>0</v>
      </c>
      <c r="L93" s="88" t="s">
        <v>113</v>
      </c>
      <c r="M93" s="88">
        <v>7</v>
      </c>
      <c r="N93" s="88" t="s">
        <v>113</v>
      </c>
      <c r="O93" s="88">
        <v>0</v>
      </c>
      <c r="P93" s="88" t="s">
        <v>113</v>
      </c>
      <c r="Q93" s="89" t="s">
        <v>113</v>
      </c>
      <c r="R93" s="90">
        <f t="shared" si="117"/>
        <v>7</v>
      </c>
      <c r="S93" s="87">
        <v>0</v>
      </c>
      <c r="T93" s="88" t="s">
        <v>113</v>
      </c>
      <c r="U93" s="88">
        <v>0</v>
      </c>
      <c r="V93" s="88" t="s">
        <v>113</v>
      </c>
      <c r="W93" s="88">
        <v>0</v>
      </c>
      <c r="X93" s="88" t="s">
        <v>113</v>
      </c>
      <c r="Y93" s="89" t="s">
        <v>113</v>
      </c>
      <c r="Z93" s="90">
        <f t="shared" si="118"/>
        <v>0</v>
      </c>
      <c r="AA93" s="87">
        <v>0</v>
      </c>
      <c r="AB93" s="88" t="s">
        <v>113</v>
      </c>
      <c r="AC93" s="88">
        <v>1</v>
      </c>
      <c r="AD93" s="88">
        <v>2</v>
      </c>
      <c r="AE93" s="88">
        <v>2</v>
      </c>
      <c r="AF93" s="88" t="s">
        <v>113</v>
      </c>
      <c r="AG93" s="89" t="s">
        <v>113</v>
      </c>
      <c r="AH93" s="90">
        <f t="shared" si="119"/>
        <v>5</v>
      </c>
      <c r="AI93" s="87" t="s">
        <v>113</v>
      </c>
      <c r="AJ93" s="88" t="s">
        <v>113</v>
      </c>
      <c r="AK93" s="88">
        <v>1</v>
      </c>
      <c r="AL93" s="88" t="s">
        <v>113</v>
      </c>
      <c r="AM93" s="88">
        <v>1</v>
      </c>
      <c r="AN93" s="88" t="s">
        <v>113</v>
      </c>
      <c r="AO93" s="89" t="s">
        <v>113</v>
      </c>
      <c r="AP93" s="90">
        <f t="shared" si="120"/>
        <v>2</v>
      </c>
      <c r="AQ93" s="87" t="s">
        <v>113</v>
      </c>
      <c r="AR93" s="88" t="s">
        <v>113</v>
      </c>
      <c r="AS93" s="88" t="s">
        <v>168</v>
      </c>
      <c r="AT93" s="88" t="s">
        <v>113</v>
      </c>
      <c r="AU93" s="88" t="s">
        <v>113</v>
      </c>
      <c r="AV93" s="88" t="s">
        <v>113</v>
      </c>
      <c r="AW93" s="89" t="s">
        <v>113</v>
      </c>
      <c r="AX93" s="90" t="s">
        <v>168</v>
      </c>
      <c r="AY93" s="87" t="s">
        <v>113</v>
      </c>
      <c r="AZ93" s="88" t="s">
        <v>113</v>
      </c>
      <c r="BA93" s="88" t="s">
        <v>113</v>
      </c>
      <c r="BB93" s="88" t="s">
        <v>113</v>
      </c>
      <c r="BC93" s="88" t="s">
        <v>113</v>
      </c>
      <c r="BD93" s="88" t="s">
        <v>113</v>
      </c>
      <c r="BE93" s="89" t="s">
        <v>113</v>
      </c>
      <c r="BF93" s="90">
        <f t="shared" si="122"/>
        <v>0</v>
      </c>
      <c r="BG93" s="87">
        <v>1</v>
      </c>
      <c r="BH93" s="88" t="s">
        <v>113</v>
      </c>
      <c r="BI93" s="88">
        <v>2</v>
      </c>
      <c r="BJ93" s="88">
        <v>4</v>
      </c>
      <c r="BK93" s="88">
        <v>4</v>
      </c>
      <c r="BL93" s="88" t="s">
        <v>113</v>
      </c>
      <c r="BM93" s="89" t="s">
        <v>113</v>
      </c>
      <c r="BN93" s="90">
        <f t="shared" si="123"/>
        <v>11</v>
      </c>
      <c r="BO93" s="87">
        <v>10</v>
      </c>
      <c r="BP93" s="88" t="s">
        <v>113</v>
      </c>
      <c r="BQ93" s="88">
        <v>11</v>
      </c>
      <c r="BR93" s="88">
        <v>23</v>
      </c>
      <c r="BS93" s="88">
        <v>26</v>
      </c>
      <c r="BT93" s="88" t="s">
        <v>113</v>
      </c>
      <c r="BU93" s="89" t="s">
        <v>113</v>
      </c>
      <c r="BV93" s="90">
        <f t="shared" si="124"/>
        <v>70</v>
      </c>
      <c r="CJ93" s="155"/>
      <c r="CK93" s="209">
        <f t="shared" si="140"/>
        <v>45</v>
      </c>
      <c r="CL93" s="216" t="str">
        <f t="shared" si="141"/>
        <v>JIGNESH RAVAL [H]</v>
      </c>
      <c r="CM93" s="209">
        <f t="shared" si="142"/>
        <v>7</v>
      </c>
      <c r="CN93" s="216" t="str">
        <f t="shared" si="143"/>
        <v>JIGNESH RAVAL [H]</v>
      </c>
      <c r="CO93" s="209">
        <f t="shared" si="144"/>
        <v>0</v>
      </c>
      <c r="CP93" s="210" t="str">
        <f t="shared" si="145"/>
        <v>JIGNESH RAVAL [H]</v>
      </c>
      <c r="CQ93" s="208">
        <f t="shared" si="146"/>
        <v>5</v>
      </c>
      <c r="CR93" s="210" t="str">
        <f t="shared" si="147"/>
        <v>JIGNESH RAVAL [H]</v>
      </c>
      <c r="CS93" s="208">
        <f t="shared" si="133"/>
        <v>2</v>
      </c>
      <c r="CT93" s="210" t="str">
        <f t="shared" si="148"/>
        <v>JIGNESH RAVAL [H]</v>
      </c>
      <c r="CU93" s="1046"/>
      <c r="CV93" s="452"/>
      <c r="CW93" s="211">
        <f t="shared" si="149"/>
        <v>0</v>
      </c>
      <c r="CX93" s="207" t="str">
        <f t="shared" si="150"/>
        <v>JIGNESH RAVAL [H]</v>
      </c>
      <c r="CY93" s="209">
        <f t="shared" si="151"/>
        <v>2</v>
      </c>
      <c r="CZ93" s="207" t="str">
        <f t="shared" si="152"/>
        <v>JIGNESH RAVAL [H]</v>
      </c>
      <c r="DA93" s="211">
        <f t="shared" si="153"/>
        <v>5</v>
      </c>
      <c r="DB93" s="210" t="str">
        <f t="shared" si="154"/>
        <v>JIGNESH RAVAL [H]</v>
      </c>
    </row>
    <row r="94" spans="1:118" s="84" customFormat="1">
      <c r="A94" s="85">
        <v>8</v>
      </c>
      <c r="B94" s="86" t="s">
        <v>290</v>
      </c>
      <c r="C94" s="87">
        <v>0</v>
      </c>
      <c r="D94" s="88" t="s">
        <v>113</v>
      </c>
      <c r="E94" s="88" t="s">
        <v>113</v>
      </c>
      <c r="F94" s="88" t="s">
        <v>113</v>
      </c>
      <c r="G94" s="88">
        <v>2</v>
      </c>
      <c r="H94" s="88" t="s">
        <v>113</v>
      </c>
      <c r="I94" s="89" t="s">
        <v>113</v>
      </c>
      <c r="J94" s="90">
        <f t="shared" si="116"/>
        <v>2</v>
      </c>
      <c r="K94" s="87">
        <v>0</v>
      </c>
      <c r="L94" s="88" t="s">
        <v>113</v>
      </c>
      <c r="M94" s="88" t="s">
        <v>113</v>
      </c>
      <c r="N94" s="88" t="s">
        <v>113</v>
      </c>
      <c r="O94" s="88">
        <v>0</v>
      </c>
      <c r="P94" s="88" t="s">
        <v>113</v>
      </c>
      <c r="Q94" s="89" t="s">
        <v>113</v>
      </c>
      <c r="R94" s="90">
        <f t="shared" si="117"/>
        <v>0</v>
      </c>
      <c r="S94" s="87">
        <v>0</v>
      </c>
      <c r="T94" s="88" t="s">
        <v>113</v>
      </c>
      <c r="U94" s="88" t="s">
        <v>113</v>
      </c>
      <c r="V94" s="88" t="s">
        <v>113</v>
      </c>
      <c r="W94" s="88">
        <v>0</v>
      </c>
      <c r="X94" s="88" t="s">
        <v>113</v>
      </c>
      <c r="Y94" s="89" t="s">
        <v>113</v>
      </c>
      <c r="Z94" s="90">
        <f t="shared" si="118"/>
        <v>0</v>
      </c>
      <c r="AA94" s="87">
        <v>0</v>
      </c>
      <c r="AB94" s="88">
        <v>0</v>
      </c>
      <c r="AC94" s="88" t="s">
        <v>113</v>
      </c>
      <c r="AD94" s="88">
        <v>2</v>
      </c>
      <c r="AE94" s="88">
        <v>1</v>
      </c>
      <c r="AF94" s="88" t="s">
        <v>113</v>
      </c>
      <c r="AG94" s="89" t="s">
        <v>113</v>
      </c>
      <c r="AH94" s="90">
        <f t="shared" si="119"/>
        <v>3</v>
      </c>
      <c r="AI94" s="87" t="s">
        <v>113</v>
      </c>
      <c r="AJ94" s="88" t="s">
        <v>113</v>
      </c>
      <c r="AK94" s="88" t="s">
        <v>113</v>
      </c>
      <c r="AL94" s="88">
        <v>1</v>
      </c>
      <c r="AM94" s="88" t="s">
        <v>113</v>
      </c>
      <c r="AN94" s="88" t="s">
        <v>113</v>
      </c>
      <c r="AO94" s="89" t="s">
        <v>113</v>
      </c>
      <c r="AP94" s="90">
        <f t="shared" si="120"/>
        <v>1</v>
      </c>
      <c r="AQ94" s="87" t="s">
        <v>113</v>
      </c>
      <c r="AR94" s="88" t="s">
        <v>113</v>
      </c>
      <c r="AS94" s="88" t="s">
        <v>113</v>
      </c>
      <c r="AT94" s="88" t="s">
        <v>113</v>
      </c>
      <c r="AU94" s="88" t="s">
        <v>113</v>
      </c>
      <c r="AV94" s="88" t="s">
        <v>113</v>
      </c>
      <c r="AW94" s="89" t="s">
        <v>113</v>
      </c>
      <c r="AX94" s="90">
        <f t="shared" ref="AX94:AX97" si="155">SUM(AQ94:AW94)</f>
        <v>0</v>
      </c>
      <c r="AY94" s="87" t="s">
        <v>113</v>
      </c>
      <c r="AZ94" s="88" t="s">
        <v>113</v>
      </c>
      <c r="BA94" s="88" t="s">
        <v>113</v>
      </c>
      <c r="BB94" s="88" t="s">
        <v>113</v>
      </c>
      <c r="BC94" s="88" t="s">
        <v>113</v>
      </c>
      <c r="BD94" s="88" t="s">
        <v>113</v>
      </c>
      <c r="BE94" s="89" t="s">
        <v>113</v>
      </c>
      <c r="BF94" s="90">
        <f t="shared" si="122"/>
        <v>0</v>
      </c>
      <c r="BG94" s="87">
        <v>4</v>
      </c>
      <c r="BH94" s="88">
        <v>2</v>
      </c>
      <c r="BI94" s="88" t="s">
        <v>113</v>
      </c>
      <c r="BJ94" s="88">
        <v>4</v>
      </c>
      <c r="BK94" s="88">
        <v>3</v>
      </c>
      <c r="BL94" s="88" t="s">
        <v>113</v>
      </c>
      <c r="BM94" s="89" t="s">
        <v>113</v>
      </c>
      <c r="BN94" s="90">
        <f t="shared" si="123"/>
        <v>13</v>
      </c>
      <c r="BO94" s="87">
        <v>23</v>
      </c>
      <c r="BP94" s="88">
        <v>3</v>
      </c>
      <c r="BQ94" s="88" t="s">
        <v>113</v>
      </c>
      <c r="BR94" s="88">
        <v>21</v>
      </c>
      <c r="BS94" s="88">
        <v>4</v>
      </c>
      <c r="BT94" s="88" t="s">
        <v>113</v>
      </c>
      <c r="BU94" s="89" t="s">
        <v>113</v>
      </c>
      <c r="BV94" s="90">
        <f t="shared" si="124"/>
        <v>51</v>
      </c>
      <c r="CJ94" s="155"/>
      <c r="CK94" s="209">
        <f t="shared" si="140"/>
        <v>2</v>
      </c>
      <c r="CL94" s="216" t="str">
        <f t="shared" si="141"/>
        <v>PRADEEP B RAVAL [H]</v>
      </c>
      <c r="CM94" s="209">
        <f t="shared" si="142"/>
        <v>0</v>
      </c>
      <c r="CN94" s="216" t="str">
        <f t="shared" si="143"/>
        <v>PRADEEP B RAVAL [H]</v>
      </c>
      <c r="CO94" s="209">
        <f t="shared" si="144"/>
        <v>0</v>
      </c>
      <c r="CP94" s="210" t="str">
        <f t="shared" si="145"/>
        <v>PRADEEP B RAVAL [H]</v>
      </c>
      <c r="CQ94" s="208">
        <f t="shared" si="146"/>
        <v>3</v>
      </c>
      <c r="CR94" s="210" t="str">
        <f t="shared" si="147"/>
        <v>PRADEEP B RAVAL [H]</v>
      </c>
      <c r="CS94" s="208">
        <f t="shared" si="133"/>
        <v>1</v>
      </c>
      <c r="CT94" s="210" t="str">
        <f t="shared" si="148"/>
        <v>PRADEEP B RAVAL [H]</v>
      </c>
      <c r="CU94" s="1046"/>
      <c r="CV94" s="452"/>
      <c r="CW94" s="211">
        <f t="shared" si="149"/>
        <v>0</v>
      </c>
      <c r="CX94" s="207" t="str">
        <f t="shared" si="150"/>
        <v>PRADEEP B RAVAL [H]</v>
      </c>
      <c r="CY94" s="209">
        <f t="shared" si="151"/>
        <v>1</v>
      </c>
      <c r="CZ94" s="207" t="str">
        <f t="shared" si="152"/>
        <v>PRADEEP B RAVAL [H]</v>
      </c>
      <c r="DA94" s="211">
        <f t="shared" si="153"/>
        <v>3</v>
      </c>
      <c r="DB94" s="210" t="str">
        <f t="shared" si="154"/>
        <v>PRADEEP B RAVAL [H]</v>
      </c>
    </row>
    <row r="95" spans="1:118" s="84" customFormat="1">
      <c r="A95" s="78">
        <v>9</v>
      </c>
      <c r="B95" s="86" t="s">
        <v>291</v>
      </c>
      <c r="C95" s="87">
        <v>1</v>
      </c>
      <c r="D95" s="88" t="s">
        <v>113</v>
      </c>
      <c r="E95" s="88" t="s">
        <v>113</v>
      </c>
      <c r="F95" s="88" t="s">
        <v>113</v>
      </c>
      <c r="G95" s="88" t="s">
        <v>113</v>
      </c>
      <c r="H95" s="88" t="s">
        <v>113</v>
      </c>
      <c r="I95" s="89" t="s">
        <v>113</v>
      </c>
      <c r="J95" s="90">
        <f t="shared" si="116"/>
        <v>1</v>
      </c>
      <c r="K95" s="87">
        <v>0</v>
      </c>
      <c r="L95" s="88" t="s">
        <v>113</v>
      </c>
      <c r="M95" s="88" t="s">
        <v>113</v>
      </c>
      <c r="N95" s="88" t="s">
        <v>113</v>
      </c>
      <c r="O95" s="88" t="s">
        <v>113</v>
      </c>
      <c r="P95" s="88" t="s">
        <v>113</v>
      </c>
      <c r="Q95" s="89" t="s">
        <v>113</v>
      </c>
      <c r="R95" s="90">
        <f t="shared" si="117"/>
        <v>0</v>
      </c>
      <c r="S95" s="87">
        <v>0</v>
      </c>
      <c r="T95" s="88" t="s">
        <v>113</v>
      </c>
      <c r="U95" s="88" t="s">
        <v>113</v>
      </c>
      <c r="V95" s="88" t="s">
        <v>113</v>
      </c>
      <c r="W95" s="88" t="s">
        <v>113</v>
      </c>
      <c r="X95" s="88" t="s">
        <v>113</v>
      </c>
      <c r="Y95" s="89" t="s">
        <v>113</v>
      </c>
      <c r="Z95" s="90">
        <f t="shared" si="118"/>
        <v>0</v>
      </c>
      <c r="AA95" s="87">
        <v>1</v>
      </c>
      <c r="AB95" s="88" t="s">
        <v>113</v>
      </c>
      <c r="AC95" s="88" t="s">
        <v>113</v>
      </c>
      <c r="AD95" s="88" t="s">
        <v>113</v>
      </c>
      <c r="AE95" s="88" t="s">
        <v>113</v>
      </c>
      <c r="AF95" s="88" t="s">
        <v>113</v>
      </c>
      <c r="AG95" s="89" t="s">
        <v>113</v>
      </c>
      <c r="AH95" s="90">
        <f t="shared" si="119"/>
        <v>1</v>
      </c>
      <c r="AI95" s="87" t="s">
        <v>113</v>
      </c>
      <c r="AJ95" s="88" t="s">
        <v>113</v>
      </c>
      <c r="AK95" s="88" t="s">
        <v>113</v>
      </c>
      <c r="AL95" s="88" t="s">
        <v>113</v>
      </c>
      <c r="AM95" s="88" t="s">
        <v>113</v>
      </c>
      <c r="AN95" s="88" t="s">
        <v>113</v>
      </c>
      <c r="AO95" s="89" t="s">
        <v>113</v>
      </c>
      <c r="AP95" s="90">
        <f t="shared" si="120"/>
        <v>0</v>
      </c>
      <c r="AQ95" s="87" t="s">
        <v>113</v>
      </c>
      <c r="AR95" s="88" t="s">
        <v>113</v>
      </c>
      <c r="AS95" s="88" t="s">
        <v>113</v>
      </c>
      <c r="AT95" s="88" t="s">
        <v>113</v>
      </c>
      <c r="AU95" s="88" t="s">
        <v>113</v>
      </c>
      <c r="AV95" s="88" t="s">
        <v>113</v>
      </c>
      <c r="AW95" s="89" t="s">
        <v>113</v>
      </c>
      <c r="AX95" s="90">
        <f t="shared" si="155"/>
        <v>0</v>
      </c>
      <c r="AY95" s="87" t="s">
        <v>113</v>
      </c>
      <c r="AZ95" s="88" t="s">
        <v>113</v>
      </c>
      <c r="BA95" s="88" t="s">
        <v>113</v>
      </c>
      <c r="BB95" s="88" t="s">
        <v>113</v>
      </c>
      <c r="BC95" s="88" t="s">
        <v>113</v>
      </c>
      <c r="BD95" s="88" t="s">
        <v>113</v>
      </c>
      <c r="BE95" s="89" t="s">
        <v>113</v>
      </c>
      <c r="BF95" s="90">
        <f t="shared" si="122"/>
        <v>0</v>
      </c>
      <c r="BG95" s="87">
        <v>4</v>
      </c>
      <c r="BH95" s="88" t="s">
        <v>113</v>
      </c>
      <c r="BI95" s="88" t="s">
        <v>113</v>
      </c>
      <c r="BJ95" s="88" t="s">
        <v>113</v>
      </c>
      <c r="BK95" s="88" t="s">
        <v>113</v>
      </c>
      <c r="BL95" s="88" t="s">
        <v>113</v>
      </c>
      <c r="BM95" s="89" t="s">
        <v>113</v>
      </c>
      <c r="BN95" s="90">
        <f t="shared" si="123"/>
        <v>4</v>
      </c>
      <c r="BO95" s="87">
        <v>20</v>
      </c>
      <c r="BP95" s="88" t="s">
        <v>113</v>
      </c>
      <c r="BQ95" s="88" t="s">
        <v>113</v>
      </c>
      <c r="BR95" s="88" t="s">
        <v>113</v>
      </c>
      <c r="BS95" s="88" t="s">
        <v>113</v>
      </c>
      <c r="BT95" s="88" t="s">
        <v>113</v>
      </c>
      <c r="BU95" s="89" t="s">
        <v>113</v>
      </c>
      <c r="BV95" s="90">
        <f t="shared" si="124"/>
        <v>20</v>
      </c>
      <c r="CJ95" s="155"/>
      <c r="CK95" s="209">
        <f t="shared" si="140"/>
        <v>1</v>
      </c>
      <c r="CL95" s="216" t="str">
        <f t="shared" si="141"/>
        <v>ROHIT DAVE [H]</v>
      </c>
      <c r="CM95" s="209">
        <f t="shared" si="142"/>
        <v>0</v>
      </c>
      <c r="CN95" s="216" t="str">
        <f t="shared" si="143"/>
        <v>ROHIT DAVE [H]</v>
      </c>
      <c r="CO95" s="209">
        <f t="shared" si="144"/>
        <v>0</v>
      </c>
      <c r="CP95" s="210" t="str">
        <f t="shared" si="145"/>
        <v>ROHIT DAVE [H]</v>
      </c>
      <c r="CQ95" s="208">
        <f t="shared" si="146"/>
        <v>1</v>
      </c>
      <c r="CR95" s="210" t="str">
        <f t="shared" si="147"/>
        <v>ROHIT DAVE [H]</v>
      </c>
      <c r="CS95" s="208">
        <f t="shared" si="133"/>
        <v>0</v>
      </c>
      <c r="CT95" s="210" t="str">
        <f t="shared" si="148"/>
        <v>ROHIT DAVE [H]</v>
      </c>
      <c r="CU95" s="1046"/>
      <c r="CV95" s="452"/>
      <c r="CW95" s="211">
        <f t="shared" si="149"/>
        <v>0</v>
      </c>
      <c r="CX95" s="207" t="str">
        <f t="shared" si="150"/>
        <v>ROHIT DAVE [H]</v>
      </c>
      <c r="CY95" s="209">
        <f t="shared" si="151"/>
        <v>0</v>
      </c>
      <c r="CZ95" s="207" t="str">
        <f t="shared" si="152"/>
        <v>ROHIT DAVE [H]</v>
      </c>
      <c r="DA95" s="211">
        <f t="shared" si="153"/>
        <v>1</v>
      </c>
      <c r="DB95" s="210" t="str">
        <f t="shared" si="154"/>
        <v>ROHIT DAVE [H]</v>
      </c>
    </row>
    <row r="96" spans="1:118" s="84" customFormat="1">
      <c r="A96" s="85">
        <v>10</v>
      </c>
      <c r="B96" s="86" t="s">
        <v>292</v>
      </c>
      <c r="C96" s="87">
        <v>8</v>
      </c>
      <c r="D96" s="88" t="s">
        <v>113</v>
      </c>
      <c r="E96" s="88">
        <v>2</v>
      </c>
      <c r="F96" s="88" t="s">
        <v>113</v>
      </c>
      <c r="G96" s="88" t="s">
        <v>113</v>
      </c>
      <c r="H96" s="88" t="s">
        <v>113</v>
      </c>
      <c r="I96" s="89" t="s">
        <v>113</v>
      </c>
      <c r="J96" s="90">
        <f t="shared" si="116"/>
        <v>10</v>
      </c>
      <c r="K96" s="87">
        <v>1</v>
      </c>
      <c r="L96" s="88" t="s">
        <v>113</v>
      </c>
      <c r="M96" s="88">
        <v>0</v>
      </c>
      <c r="N96" s="88" t="s">
        <v>113</v>
      </c>
      <c r="O96" s="88" t="s">
        <v>113</v>
      </c>
      <c r="P96" s="88" t="s">
        <v>113</v>
      </c>
      <c r="Q96" s="89" t="s">
        <v>113</v>
      </c>
      <c r="R96" s="90">
        <f t="shared" si="117"/>
        <v>1</v>
      </c>
      <c r="S96" s="87">
        <v>0</v>
      </c>
      <c r="T96" s="88" t="s">
        <v>113</v>
      </c>
      <c r="U96" s="88">
        <v>0</v>
      </c>
      <c r="V96" s="88" t="s">
        <v>113</v>
      </c>
      <c r="W96" s="88" t="s">
        <v>113</v>
      </c>
      <c r="X96" s="88" t="s">
        <v>113</v>
      </c>
      <c r="Y96" s="89" t="s">
        <v>113</v>
      </c>
      <c r="Z96" s="90">
        <f t="shared" si="118"/>
        <v>0</v>
      </c>
      <c r="AA96" s="87">
        <v>1</v>
      </c>
      <c r="AB96" s="88">
        <v>1</v>
      </c>
      <c r="AC96" s="88">
        <v>0</v>
      </c>
      <c r="AD96" s="88">
        <v>2</v>
      </c>
      <c r="AE96" s="88">
        <v>2</v>
      </c>
      <c r="AF96" s="88" t="s">
        <v>113</v>
      </c>
      <c r="AG96" s="89" t="s">
        <v>113</v>
      </c>
      <c r="AH96" s="90">
        <f t="shared" si="119"/>
        <v>6</v>
      </c>
      <c r="AI96" s="87" t="s">
        <v>113</v>
      </c>
      <c r="AJ96" s="88" t="s">
        <v>113</v>
      </c>
      <c r="AK96" s="88">
        <v>1</v>
      </c>
      <c r="AL96" s="88">
        <v>1</v>
      </c>
      <c r="AM96" s="88" t="s">
        <v>113</v>
      </c>
      <c r="AN96" s="88" t="s">
        <v>113</v>
      </c>
      <c r="AO96" s="89" t="s">
        <v>113</v>
      </c>
      <c r="AP96" s="90">
        <f t="shared" si="120"/>
        <v>2</v>
      </c>
      <c r="AQ96" s="87" t="s">
        <v>113</v>
      </c>
      <c r="AR96" s="88" t="s">
        <v>113</v>
      </c>
      <c r="AS96" s="88" t="s">
        <v>113</v>
      </c>
      <c r="AT96" s="88" t="s">
        <v>113</v>
      </c>
      <c r="AU96" s="88" t="s">
        <v>113</v>
      </c>
      <c r="AV96" s="88" t="s">
        <v>113</v>
      </c>
      <c r="AW96" s="89" t="s">
        <v>113</v>
      </c>
      <c r="AX96" s="90">
        <f t="shared" si="155"/>
        <v>0</v>
      </c>
      <c r="AY96" s="87" t="s">
        <v>113</v>
      </c>
      <c r="AZ96" s="88" t="s">
        <v>113</v>
      </c>
      <c r="BA96" s="88" t="s">
        <v>113</v>
      </c>
      <c r="BB96" s="88" t="s">
        <v>113</v>
      </c>
      <c r="BC96" s="88" t="s">
        <v>113</v>
      </c>
      <c r="BD96" s="88" t="s">
        <v>113</v>
      </c>
      <c r="BE96" s="89" t="s">
        <v>113</v>
      </c>
      <c r="BF96" s="90">
        <f t="shared" si="122"/>
        <v>0</v>
      </c>
      <c r="BG96" s="87">
        <v>4</v>
      </c>
      <c r="BH96" s="88">
        <v>3</v>
      </c>
      <c r="BI96" s="88">
        <v>3</v>
      </c>
      <c r="BJ96" s="88">
        <v>4</v>
      </c>
      <c r="BK96" s="88">
        <v>3</v>
      </c>
      <c r="BL96" s="88" t="s">
        <v>113</v>
      </c>
      <c r="BM96" s="89" t="s">
        <v>113</v>
      </c>
      <c r="BN96" s="90">
        <f t="shared" si="123"/>
        <v>17</v>
      </c>
      <c r="BO96" s="87">
        <v>22</v>
      </c>
      <c r="BP96" s="88">
        <v>5</v>
      </c>
      <c r="BQ96" s="88">
        <v>11</v>
      </c>
      <c r="BR96" s="88">
        <v>13</v>
      </c>
      <c r="BS96" s="88">
        <v>8</v>
      </c>
      <c r="BT96" s="88" t="s">
        <v>113</v>
      </c>
      <c r="BU96" s="89" t="s">
        <v>113</v>
      </c>
      <c r="BV96" s="90">
        <f t="shared" si="124"/>
        <v>59</v>
      </c>
      <c r="CJ96" s="155"/>
      <c r="CK96" s="209">
        <f t="shared" si="140"/>
        <v>10</v>
      </c>
      <c r="CL96" s="216" t="str">
        <f t="shared" si="141"/>
        <v>RAJESH RAVAL [H]</v>
      </c>
      <c r="CM96" s="209">
        <f t="shared" si="142"/>
        <v>1</v>
      </c>
      <c r="CN96" s="216" t="str">
        <f t="shared" si="143"/>
        <v>RAJESH RAVAL [H]</v>
      </c>
      <c r="CO96" s="209">
        <f t="shared" si="144"/>
        <v>0</v>
      </c>
      <c r="CP96" s="210" t="str">
        <f t="shared" si="145"/>
        <v>RAJESH RAVAL [H]</v>
      </c>
      <c r="CQ96" s="208">
        <f t="shared" si="146"/>
        <v>6</v>
      </c>
      <c r="CR96" s="210" t="str">
        <f t="shared" si="147"/>
        <v>RAJESH RAVAL [H]</v>
      </c>
      <c r="CS96" s="208">
        <f t="shared" si="133"/>
        <v>2</v>
      </c>
      <c r="CT96" s="210" t="str">
        <f t="shared" si="148"/>
        <v>RAJESH RAVAL [H]</v>
      </c>
      <c r="CU96" s="1046"/>
      <c r="CV96" s="452"/>
      <c r="CW96" s="211">
        <f t="shared" si="149"/>
        <v>0</v>
      </c>
      <c r="CX96" s="207" t="str">
        <f t="shared" si="150"/>
        <v>RAJESH RAVAL [H]</v>
      </c>
      <c r="CY96" s="209">
        <f t="shared" si="151"/>
        <v>2</v>
      </c>
      <c r="CZ96" s="207" t="str">
        <f t="shared" si="152"/>
        <v>RAJESH RAVAL [H]</v>
      </c>
      <c r="DA96" s="211">
        <f t="shared" si="153"/>
        <v>6</v>
      </c>
      <c r="DB96" s="210" t="str">
        <f t="shared" si="154"/>
        <v>RAJESH RAVAL [H]</v>
      </c>
    </row>
    <row r="97" spans="1:106" s="84" customFormat="1">
      <c r="A97" s="78">
        <v>11</v>
      </c>
      <c r="B97" s="86" t="s">
        <v>293</v>
      </c>
      <c r="C97" s="434">
        <v>2</v>
      </c>
      <c r="D97" s="88" t="s">
        <v>113</v>
      </c>
      <c r="E97" s="88">
        <v>2</v>
      </c>
      <c r="F97" s="88" t="s">
        <v>113</v>
      </c>
      <c r="G97" s="88" t="s">
        <v>113</v>
      </c>
      <c r="H97" s="88" t="s">
        <v>113</v>
      </c>
      <c r="I97" s="89" t="s">
        <v>113</v>
      </c>
      <c r="J97" s="90">
        <f t="shared" si="116"/>
        <v>4</v>
      </c>
      <c r="K97" s="87">
        <v>0</v>
      </c>
      <c r="L97" s="88" t="s">
        <v>113</v>
      </c>
      <c r="M97" s="88">
        <v>0</v>
      </c>
      <c r="N97" s="88" t="s">
        <v>113</v>
      </c>
      <c r="O97" s="88" t="s">
        <v>113</v>
      </c>
      <c r="P97" s="88" t="s">
        <v>113</v>
      </c>
      <c r="Q97" s="89" t="s">
        <v>113</v>
      </c>
      <c r="R97" s="90">
        <f t="shared" si="117"/>
        <v>0</v>
      </c>
      <c r="S97" s="87">
        <v>0</v>
      </c>
      <c r="T97" s="88" t="s">
        <v>113</v>
      </c>
      <c r="U97" s="88">
        <v>0</v>
      </c>
      <c r="V97" s="88" t="s">
        <v>113</v>
      </c>
      <c r="W97" s="88" t="s">
        <v>113</v>
      </c>
      <c r="X97" s="88" t="s">
        <v>113</v>
      </c>
      <c r="Y97" s="89" t="s">
        <v>113</v>
      </c>
      <c r="Z97" s="90">
        <f t="shared" si="118"/>
        <v>0</v>
      </c>
      <c r="AA97" s="87">
        <v>3</v>
      </c>
      <c r="AB97" s="88">
        <v>1</v>
      </c>
      <c r="AC97" s="88">
        <v>1</v>
      </c>
      <c r="AD97" s="88" t="s">
        <v>113</v>
      </c>
      <c r="AE97" s="88" t="s">
        <v>113</v>
      </c>
      <c r="AF97" s="88" t="s">
        <v>113</v>
      </c>
      <c r="AG97" s="89" t="s">
        <v>113</v>
      </c>
      <c r="AH97" s="90">
        <f t="shared" si="119"/>
        <v>5</v>
      </c>
      <c r="AI97" s="87" t="s">
        <v>113</v>
      </c>
      <c r="AJ97" s="88" t="s">
        <v>113</v>
      </c>
      <c r="AK97" s="88">
        <v>1</v>
      </c>
      <c r="AL97" s="88" t="s">
        <v>113</v>
      </c>
      <c r="AM97" s="88" t="s">
        <v>113</v>
      </c>
      <c r="AN97" s="88" t="s">
        <v>113</v>
      </c>
      <c r="AO97" s="89" t="s">
        <v>113</v>
      </c>
      <c r="AP97" s="90">
        <f t="shared" si="120"/>
        <v>1</v>
      </c>
      <c r="AQ97" s="87" t="s">
        <v>113</v>
      </c>
      <c r="AR97" s="88" t="s">
        <v>113</v>
      </c>
      <c r="AS97" s="88" t="s">
        <v>113</v>
      </c>
      <c r="AT97" s="88" t="s">
        <v>113</v>
      </c>
      <c r="AU97" s="88" t="s">
        <v>113</v>
      </c>
      <c r="AV97" s="88" t="s">
        <v>113</v>
      </c>
      <c r="AW97" s="89" t="s">
        <v>113</v>
      </c>
      <c r="AX97" s="90">
        <f t="shared" si="155"/>
        <v>0</v>
      </c>
      <c r="AY97" s="87" t="s">
        <v>113</v>
      </c>
      <c r="AZ97" s="88" t="s">
        <v>113</v>
      </c>
      <c r="BA97" s="88" t="s">
        <v>113</v>
      </c>
      <c r="BB97" s="88" t="s">
        <v>113</v>
      </c>
      <c r="BC97" s="88" t="s">
        <v>113</v>
      </c>
      <c r="BD97" s="88" t="s">
        <v>113</v>
      </c>
      <c r="BE97" s="89" t="s">
        <v>113</v>
      </c>
      <c r="BF97" s="90">
        <f t="shared" si="122"/>
        <v>0</v>
      </c>
      <c r="BG97" s="87">
        <v>4</v>
      </c>
      <c r="BH97" s="88">
        <v>3</v>
      </c>
      <c r="BI97" s="88">
        <v>2</v>
      </c>
      <c r="BJ97" s="88" t="s">
        <v>113</v>
      </c>
      <c r="BK97" s="88" t="s">
        <v>113</v>
      </c>
      <c r="BL97" s="88" t="s">
        <v>113</v>
      </c>
      <c r="BM97" s="89" t="s">
        <v>113</v>
      </c>
      <c r="BN97" s="90">
        <f t="shared" si="123"/>
        <v>9</v>
      </c>
      <c r="BO97" s="87">
        <v>12</v>
      </c>
      <c r="BP97" s="88">
        <v>12</v>
      </c>
      <c r="BQ97" s="88">
        <v>15</v>
      </c>
      <c r="BR97" s="88" t="s">
        <v>113</v>
      </c>
      <c r="BS97" s="88" t="s">
        <v>113</v>
      </c>
      <c r="BT97" s="88" t="s">
        <v>113</v>
      </c>
      <c r="BU97" s="89" t="s">
        <v>113</v>
      </c>
      <c r="BV97" s="90">
        <f t="shared" si="124"/>
        <v>39</v>
      </c>
      <c r="CJ97" s="155"/>
      <c r="CK97" s="209">
        <f t="shared" si="140"/>
        <v>4</v>
      </c>
      <c r="CL97" s="216" t="str">
        <f t="shared" si="141"/>
        <v>SANJAY DAVE [H]</v>
      </c>
      <c r="CM97" s="209">
        <f t="shared" si="142"/>
        <v>0</v>
      </c>
      <c r="CN97" s="216" t="str">
        <f t="shared" si="143"/>
        <v>SANJAY DAVE [H]</v>
      </c>
      <c r="CO97" s="209">
        <f t="shared" si="144"/>
        <v>0</v>
      </c>
      <c r="CP97" s="210" t="str">
        <f t="shared" si="145"/>
        <v>SANJAY DAVE [H]</v>
      </c>
      <c r="CQ97" s="208">
        <f t="shared" si="146"/>
        <v>5</v>
      </c>
      <c r="CR97" s="210" t="str">
        <f t="shared" si="147"/>
        <v>SANJAY DAVE [H]</v>
      </c>
      <c r="CS97" s="208">
        <f t="shared" si="133"/>
        <v>1</v>
      </c>
      <c r="CT97" s="210" t="str">
        <f t="shared" si="148"/>
        <v>SANJAY DAVE [H]</v>
      </c>
      <c r="CU97" s="1046"/>
      <c r="CV97" s="452"/>
      <c r="CW97" s="211">
        <f t="shared" si="149"/>
        <v>0</v>
      </c>
      <c r="CX97" s="207" t="str">
        <f t="shared" si="150"/>
        <v>SANJAY DAVE [H]</v>
      </c>
      <c r="CY97" s="209">
        <f t="shared" si="151"/>
        <v>1</v>
      </c>
      <c r="CZ97" s="207" t="str">
        <f t="shared" si="152"/>
        <v>SANJAY DAVE [H]</v>
      </c>
      <c r="DA97" s="211">
        <f t="shared" si="153"/>
        <v>5</v>
      </c>
      <c r="DB97" s="210" t="str">
        <f t="shared" si="154"/>
        <v>SANJAY DAVE [H]</v>
      </c>
    </row>
    <row r="98" spans="1:106" s="84" customFormat="1">
      <c r="A98" s="85">
        <v>12</v>
      </c>
      <c r="B98" s="86" t="s">
        <v>294</v>
      </c>
      <c r="C98" s="87" t="s">
        <v>113</v>
      </c>
      <c r="D98" s="669">
        <v>15</v>
      </c>
      <c r="E98" s="88">
        <v>2</v>
      </c>
      <c r="F98" s="88" t="s">
        <v>113</v>
      </c>
      <c r="G98" s="88" t="s">
        <v>113</v>
      </c>
      <c r="H98" s="88" t="s">
        <v>113</v>
      </c>
      <c r="I98" s="89" t="s">
        <v>113</v>
      </c>
      <c r="J98" s="90">
        <f t="shared" si="116"/>
        <v>17</v>
      </c>
      <c r="K98" s="87" t="s">
        <v>113</v>
      </c>
      <c r="L98" s="88">
        <v>3</v>
      </c>
      <c r="M98" s="88">
        <v>0</v>
      </c>
      <c r="N98" s="88" t="s">
        <v>113</v>
      </c>
      <c r="O98" s="88" t="s">
        <v>113</v>
      </c>
      <c r="P98" s="88" t="s">
        <v>113</v>
      </c>
      <c r="Q98" s="89" t="s">
        <v>113</v>
      </c>
      <c r="R98" s="90">
        <f t="shared" si="117"/>
        <v>3</v>
      </c>
      <c r="S98" s="87" t="s">
        <v>113</v>
      </c>
      <c r="T98" s="88">
        <v>0</v>
      </c>
      <c r="U98" s="88">
        <v>0</v>
      </c>
      <c r="V98" s="88" t="s">
        <v>113</v>
      </c>
      <c r="W98" s="88" t="s">
        <v>113</v>
      </c>
      <c r="X98" s="88" t="s">
        <v>113</v>
      </c>
      <c r="Y98" s="89" t="s">
        <v>113</v>
      </c>
      <c r="Z98" s="90">
        <f t="shared" si="118"/>
        <v>0</v>
      </c>
      <c r="AA98" s="87" t="s">
        <v>113</v>
      </c>
      <c r="AB98" s="88">
        <v>1</v>
      </c>
      <c r="AC98" s="88">
        <v>0</v>
      </c>
      <c r="AD98" s="88" t="s">
        <v>113</v>
      </c>
      <c r="AE98" s="88" t="s">
        <v>113</v>
      </c>
      <c r="AF98" s="88" t="s">
        <v>113</v>
      </c>
      <c r="AG98" s="89" t="s">
        <v>113</v>
      </c>
      <c r="AH98" s="90">
        <f t="shared" si="119"/>
        <v>1</v>
      </c>
      <c r="AI98" s="87" t="s">
        <v>113</v>
      </c>
      <c r="AJ98" s="88" t="s">
        <v>113</v>
      </c>
      <c r="AK98" s="88" t="s">
        <v>113</v>
      </c>
      <c r="AL98" s="88" t="s">
        <v>113</v>
      </c>
      <c r="AM98" s="88" t="s">
        <v>113</v>
      </c>
      <c r="AN98" s="88" t="s">
        <v>113</v>
      </c>
      <c r="AO98" s="89" t="s">
        <v>113</v>
      </c>
      <c r="AP98" s="90">
        <f t="shared" si="120"/>
        <v>0</v>
      </c>
      <c r="AQ98" s="87" t="s">
        <v>113</v>
      </c>
      <c r="AR98" s="88" t="s">
        <v>168</v>
      </c>
      <c r="AS98" s="88" t="s">
        <v>113</v>
      </c>
      <c r="AT98" s="88" t="s">
        <v>113</v>
      </c>
      <c r="AU98" s="88" t="s">
        <v>113</v>
      </c>
      <c r="AV98" s="88" t="s">
        <v>113</v>
      </c>
      <c r="AW98" s="89" t="s">
        <v>113</v>
      </c>
      <c r="AX98" s="90" t="s">
        <v>168</v>
      </c>
      <c r="AY98" s="87" t="s">
        <v>113</v>
      </c>
      <c r="AZ98" s="88" t="s">
        <v>113</v>
      </c>
      <c r="BA98" s="88" t="s">
        <v>113</v>
      </c>
      <c r="BB98" s="88" t="s">
        <v>113</v>
      </c>
      <c r="BC98" s="88" t="s">
        <v>113</v>
      </c>
      <c r="BD98" s="88" t="s">
        <v>113</v>
      </c>
      <c r="BE98" s="89" t="s">
        <v>113</v>
      </c>
      <c r="BF98" s="90">
        <f t="shared" si="122"/>
        <v>0</v>
      </c>
      <c r="BG98" s="87" t="s">
        <v>113</v>
      </c>
      <c r="BH98" s="88">
        <v>2</v>
      </c>
      <c r="BI98" s="88">
        <v>4</v>
      </c>
      <c r="BJ98" s="88" t="s">
        <v>113</v>
      </c>
      <c r="BK98" s="88" t="s">
        <v>113</v>
      </c>
      <c r="BL98" s="88" t="s">
        <v>113</v>
      </c>
      <c r="BM98" s="89" t="s">
        <v>113</v>
      </c>
      <c r="BN98" s="90">
        <f t="shared" si="123"/>
        <v>6</v>
      </c>
      <c r="BO98" s="87" t="s">
        <v>113</v>
      </c>
      <c r="BP98" s="88">
        <v>10</v>
      </c>
      <c r="BQ98" s="88">
        <v>21</v>
      </c>
      <c r="BR98" s="88" t="s">
        <v>113</v>
      </c>
      <c r="BS98" s="88" t="s">
        <v>113</v>
      </c>
      <c r="BT98" s="88" t="s">
        <v>113</v>
      </c>
      <c r="BU98" s="89" t="s">
        <v>113</v>
      </c>
      <c r="BV98" s="90">
        <f t="shared" si="124"/>
        <v>31</v>
      </c>
      <c r="CJ98" s="155"/>
      <c r="CK98" s="209">
        <f t="shared" si="140"/>
        <v>17</v>
      </c>
      <c r="CL98" s="216" t="str">
        <f t="shared" si="141"/>
        <v>PARESH DAVE [H]</v>
      </c>
      <c r="CM98" s="209">
        <f t="shared" si="142"/>
        <v>3</v>
      </c>
      <c r="CN98" s="216" t="str">
        <f t="shared" si="143"/>
        <v>PARESH DAVE [H]</v>
      </c>
      <c r="CO98" s="209">
        <f t="shared" si="144"/>
        <v>0</v>
      </c>
      <c r="CP98" s="210" t="str">
        <f t="shared" si="145"/>
        <v>PARESH DAVE [H]</v>
      </c>
      <c r="CQ98" s="208">
        <f t="shared" si="146"/>
        <v>1</v>
      </c>
      <c r="CR98" s="210" t="str">
        <f t="shared" si="147"/>
        <v>PARESH DAVE [H]</v>
      </c>
      <c r="CS98" s="208">
        <f t="shared" si="133"/>
        <v>0</v>
      </c>
      <c r="CT98" s="210" t="str">
        <f t="shared" si="148"/>
        <v>PARESH DAVE [H]</v>
      </c>
      <c r="CU98" s="1046"/>
      <c r="CV98" s="452"/>
      <c r="CW98" s="211">
        <f t="shared" si="149"/>
        <v>0</v>
      </c>
      <c r="CX98" s="207" t="str">
        <f t="shared" si="150"/>
        <v>PARESH DAVE [H]</v>
      </c>
      <c r="CY98" s="209">
        <f t="shared" si="151"/>
        <v>0</v>
      </c>
      <c r="CZ98" s="207" t="str">
        <f t="shared" si="152"/>
        <v>PARESH DAVE [H]</v>
      </c>
      <c r="DA98" s="211">
        <f t="shared" si="153"/>
        <v>1</v>
      </c>
      <c r="DB98" s="210" t="str">
        <f t="shared" si="154"/>
        <v>PARESH DAVE [H]</v>
      </c>
    </row>
    <row r="99" spans="1:106" s="84" customFormat="1">
      <c r="A99" s="78">
        <v>13</v>
      </c>
      <c r="B99" s="86" t="s">
        <v>295</v>
      </c>
      <c r="C99" s="87" t="s">
        <v>113</v>
      </c>
      <c r="D99" s="669">
        <v>5</v>
      </c>
      <c r="E99" s="88">
        <v>6</v>
      </c>
      <c r="F99" s="88">
        <v>3</v>
      </c>
      <c r="G99" s="88">
        <v>29</v>
      </c>
      <c r="H99" s="88" t="s">
        <v>113</v>
      </c>
      <c r="I99" s="89" t="s">
        <v>113</v>
      </c>
      <c r="J99" s="90">
        <f t="shared" si="116"/>
        <v>43</v>
      </c>
      <c r="K99" s="87" t="s">
        <v>113</v>
      </c>
      <c r="L99" s="88">
        <v>1</v>
      </c>
      <c r="M99" s="88">
        <v>1</v>
      </c>
      <c r="N99" s="88">
        <v>0</v>
      </c>
      <c r="O99" s="88">
        <v>4</v>
      </c>
      <c r="P99" s="88" t="s">
        <v>113</v>
      </c>
      <c r="Q99" s="89" t="s">
        <v>113</v>
      </c>
      <c r="R99" s="90">
        <f t="shared" si="117"/>
        <v>6</v>
      </c>
      <c r="S99" s="87" t="s">
        <v>113</v>
      </c>
      <c r="T99" s="88">
        <v>0</v>
      </c>
      <c r="U99" s="88">
        <v>0</v>
      </c>
      <c r="V99" s="88">
        <v>0</v>
      </c>
      <c r="W99" s="88">
        <v>0</v>
      </c>
      <c r="X99" s="88" t="s">
        <v>113</v>
      </c>
      <c r="Y99" s="89" t="s">
        <v>113</v>
      </c>
      <c r="Z99" s="90">
        <f t="shared" si="118"/>
        <v>0</v>
      </c>
      <c r="AA99" s="87" t="s">
        <v>113</v>
      </c>
      <c r="AB99" s="88" t="s">
        <v>113</v>
      </c>
      <c r="AC99" s="88" t="s">
        <v>113</v>
      </c>
      <c r="AD99" s="88" t="s">
        <v>113</v>
      </c>
      <c r="AE99" s="88" t="s">
        <v>113</v>
      </c>
      <c r="AF99" s="88" t="s">
        <v>113</v>
      </c>
      <c r="AG99" s="89" t="s">
        <v>113</v>
      </c>
      <c r="AH99" s="90">
        <f t="shared" si="119"/>
        <v>0</v>
      </c>
      <c r="AI99" s="87" t="s">
        <v>113</v>
      </c>
      <c r="AJ99" s="88" t="s">
        <v>113</v>
      </c>
      <c r="AK99" s="88" t="s">
        <v>113</v>
      </c>
      <c r="AL99" s="88" t="s">
        <v>113</v>
      </c>
      <c r="AM99" s="88" t="s">
        <v>113</v>
      </c>
      <c r="AN99" s="88" t="s">
        <v>113</v>
      </c>
      <c r="AO99" s="89" t="s">
        <v>113</v>
      </c>
      <c r="AP99" s="90">
        <f t="shared" si="120"/>
        <v>0</v>
      </c>
      <c r="AQ99" s="87" t="s">
        <v>113</v>
      </c>
      <c r="AR99" s="88" t="s">
        <v>113</v>
      </c>
      <c r="AS99" s="88" t="s">
        <v>113</v>
      </c>
      <c r="AT99" s="88" t="s">
        <v>113</v>
      </c>
      <c r="AU99" s="88" t="s">
        <v>113</v>
      </c>
      <c r="AV99" s="88" t="s">
        <v>113</v>
      </c>
      <c r="AW99" s="89" t="s">
        <v>113</v>
      </c>
      <c r="AX99" s="90">
        <f t="shared" ref="AX99:AX106" si="156">SUM(AQ99:AW99)</f>
        <v>0</v>
      </c>
      <c r="AY99" s="87" t="s">
        <v>113</v>
      </c>
      <c r="AZ99" s="88" t="s">
        <v>113</v>
      </c>
      <c r="BA99" s="88" t="s">
        <v>113</v>
      </c>
      <c r="BB99" s="88" t="s">
        <v>113</v>
      </c>
      <c r="BC99" s="88" t="s">
        <v>113</v>
      </c>
      <c r="BD99" s="88" t="s">
        <v>113</v>
      </c>
      <c r="BE99" s="89" t="s">
        <v>113</v>
      </c>
      <c r="BF99" s="90">
        <f t="shared" si="122"/>
        <v>0</v>
      </c>
      <c r="BG99" s="87" t="s">
        <v>113</v>
      </c>
      <c r="BH99" s="88" t="s">
        <v>113</v>
      </c>
      <c r="BI99" s="88" t="s">
        <v>113</v>
      </c>
      <c r="BJ99" s="88" t="s">
        <v>113</v>
      </c>
      <c r="BK99" s="88" t="s">
        <v>113</v>
      </c>
      <c r="BL99" s="88" t="s">
        <v>113</v>
      </c>
      <c r="BM99" s="89" t="s">
        <v>113</v>
      </c>
      <c r="BN99" s="90">
        <f t="shared" si="123"/>
        <v>0</v>
      </c>
      <c r="BO99" s="87" t="s">
        <v>113</v>
      </c>
      <c r="BP99" s="88" t="s">
        <v>113</v>
      </c>
      <c r="BQ99" s="88" t="s">
        <v>113</v>
      </c>
      <c r="BR99" s="88" t="s">
        <v>113</v>
      </c>
      <c r="BS99" s="88" t="s">
        <v>113</v>
      </c>
      <c r="BT99" s="88" t="s">
        <v>113</v>
      </c>
      <c r="BU99" s="89" t="s">
        <v>113</v>
      </c>
      <c r="BV99" s="90">
        <f t="shared" si="124"/>
        <v>0</v>
      </c>
      <c r="CJ99" s="155"/>
      <c r="CK99" s="209">
        <f t="shared" si="140"/>
        <v>43</v>
      </c>
      <c r="CL99" s="216" t="str">
        <f t="shared" si="141"/>
        <v>DHARMIK RAVAL [H]</v>
      </c>
      <c r="CM99" s="209">
        <f t="shared" si="142"/>
        <v>6</v>
      </c>
      <c r="CN99" s="216" t="str">
        <f t="shared" si="143"/>
        <v>DHARMIK RAVAL [H]</v>
      </c>
      <c r="CO99" s="209">
        <f t="shared" si="144"/>
        <v>0</v>
      </c>
      <c r="CP99" s="210" t="str">
        <f t="shared" si="145"/>
        <v>DHARMIK RAVAL [H]</v>
      </c>
      <c r="CQ99" s="208">
        <f t="shared" si="146"/>
        <v>0</v>
      </c>
      <c r="CR99" s="210" t="str">
        <f t="shared" si="147"/>
        <v>DHARMIK RAVAL [H]</v>
      </c>
      <c r="CS99" s="208">
        <f t="shared" si="133"/>
        <v>0</v>
      </c>
      <c r="CT99" s="210" t="str">
        <f t="shared" si="148"/>
        <v>DHARMIK RAVAL [H]</v>
      </c>
      <c r="CU99" s="1046"/>
      <c r="CV99" s="452"/>
      <c r="CW99" s="211">
        <f t="shared" si="149"/>
        <v>0</v>
      </c>
      <c r="CX99" s="207" t="str">
        <f t="shared" si="150"/>
        <v>DHARMIK RAVAL [H]</v>
      </c>
      <c r="CY99" s="209">
        <f t="shared" si="151"/>
        <v>0</v>
      </c>
      <c r="CZ99" s="207" t="str">
        <f t="shared" si="152"/>
        <v>DHARMIK RAVAL [H]</v>
      </c>
      <c r="DA99" s="211">
        <f t="shared" si="153"/>
        <v>0</v>
      </c>
      <c r="DB99" s="210" t="str">
        <f t="shared" si="154"/>
        <v>DHARMIK RAVAL [H]</v>
      </c>
    </row>
    <row r="100" spans="1:106" s="84" customFormat="1">
      <c r="A100" s="85">
        <v>14</v>
      </c>
      <c r="B100" s="86" t="s">
        <v>296</v>
      </c>
      <c r="C100" s="87" t="s">
        <v>113</v>
      </c>
      <c r="D100" s="88" t="s">
        <v>113</v>
      </c>
      <c r="E100" s="669">
        <v>4</v>
      </c>
      <c r="F100" s="88" t="s">
        <v>113</v>
      </c>
      <c r="G100" s="88" t="s">
        <v>113</v>
      </c>
      <c r="H100" s="88" t="s">
        <v>113</v>
      </c>
      <c r="I100" s="89" t="s">
        <v>113</v>
      </c>
      <c r="J100" s="90">
        <f t="shared" si="116"/>
        <v>4</v>
      </c>
      <c r="K100" s="87" t="s">
        <v>113</v>
      </c>
      <c r="L100" s="88" t="s">
        <v>113</v>
      </c>
      <c r="M100" s="88">
        <v>1</v>
      </c>
      <c r="N100" s="88" t="s">
        <v>113</v>
      </c>
      <c r="O100" s="88" t="s">
        <v>113</v>
      </c>
      <c r="P100" s="88" t="s">
        <v>113</v>
      </c>
      <c r="Q100" s="89" t="s">
        <v>113</v>
      </c>
      <c r="R100" s="90">
        <f t="shared" si="117"/>
        <v>1</v>
      </c>
      <c r="S100" s="87" t="s">
        <v>113</v>
      </c>
      <c r="T100" s="88" t="s">
        <v>113</v>
      </c>
      <c r="U100" s="88">
        <v>0</v>
      </c>
      <c r="V100" s="88" t="s">
        <v>113</v>
      </c>
      <c r="W100" s="88" t="s">
        <v>113</v>
      </c>
      <c r="X100" s="88" t="s">
        <v>113</v>
      </c>
      <c r="Y100" s="89" t="s">
        <v>113</v>
      </c>
      <c r="Z100" s="90">
        <f t="shared" si="118"/>
        <v>0</v>
      </c>
      <c r="AA100" s="87" t="s">
        <v>113</v>
      </c>
      <c r="AB100" s="88">
        <v>2</v>
      </c>
      <c r="AC100" s="88">
        <v>0</v>
      </c>
      <c r="AD100" s="88" t="s">
        <v>113</v>
      </c>
      <c r="AE100" s="88" t="s">
        <v>113</v>
      </c>
      <c r="AF100" s="88" t="s">
        <v>113</v>
      </c>
      <c r="AG100" s="89" t="s">
        <v>113</v>
      </c>
      <c r="AH100" s="90">
        <f t="shared" si="119"/>
        <v>2</v>
      </c>
      <c r="AI100" s="87" t="s">
        <v>113</v>
      </c>
      <c r="AJ100" s="88" t="s">
        <v>113</v>
      </c>
      <c r="AK100" s="88" t="s">
        <v>113</v>
      </c>
      <c r="AL100" s="88" t="s">
        <v>113</v>
      </c>
      <c r="AM100" s="88" t="s">
        <v>113</v>
      </c>
      <c r="AN100" s="88" t="s">
        <v>113</v>
      </c>
      <c r="AO100" s="89" t="s">
        <v>113</v>
      </c>
      <c r="AP100" s="90">
        <f t="shared" si="120"/>
        <v>0</v>
      </c>
      <c r="AQ100" s="87" t="s">
        <v>113</v>
      </c>
      <c r="AR100" s="88" t="s">
        <v>113</v>
      </c>
      <c r="AS100" s="88" t="s">
        <v>113</v>
      </c>
      <c r="AT100" s="88" t="s">
        <v>113</v>
      </c>
      <c r="AU100" s="88" t="s">
        <v>113</v>
      </c>
      <c r="AV100" s="88" t="s">
        <v>113</v>
      </c>
      <c r="AW100" s="89" t="s">
        <v>113</v>
      </c>
      <c r="AX100" s="90">
        <f t="shared" si="156"/>
        <v>0</v>
      </c>
      <c r="AY100" s="87" t="s">
        <v>113</v>
      </c>
      <c r="AZ100" s="88" t="s">
        <v>113</v>
      </c>
      <c r="BA100" s="88" t="s">
        <v>113</v>
      </c>
      <c r="BB100" s="88" t="s">
        <v>113</v>
      </c>
      <c r="BC100" s="88" t="s">
        <v>113</v>
      </c>
      <c r="BD100" s="88" t="s">
        <v>113</v>
      </c>
      <c r="BE100" s="89" t="s">
        <v>113</v>
      </c>
      <c r="BF100" s="90">
        <f t="shared" si="122"/>
        <v>0</v>
      </c>
      <c r="BG100" s="87" t="s">
        <v>113</v>
      </c>
      <c r="BH100" s="88">
        <v>3.1</v>
      </c>
      <c r="BI100" s="88">
        <v>2</v>
      </c>
      <c r="BJ100" s="88" t="s">
        <v>113</v>
      </c>
      <c r="BK100" s="88" t="s">
        <v>113</v>
      </c>
      <c r="BL100" s="88" t="s">
        <v>113</v>
      </c>
      <c r="BM100" s="89" t="s">
        <v>113</v>
      </c>
      <c r="BN100" s="90">
        <f t="shared" si="123"/>
        <v>5.0999999999999996</v>
      </c>
      <c r="BO100" s="87" t="s">
        <v>113</v>
      </c>
      <c r="BP100" s="88">
        <v>10</v>
      </c>
      <c r="BQ100" s="88">
        <v>18</v>
      </c>
      <c r="BR100" s="88" t="s">
        <v>113</v>
      </c>
      <c r="BS100" s="88" t="s">
        <v>113</v>
      </c>
      <c r="BT100" s="88" t="s">
        <v>113</v>
      </c>
      <c r="BU100" s="89" t="s">
        <v>113</v>
      </c>
      <c r="BV100" s="90">
        <f t="shared" si="124"/>
        <v>28</v>
      </c>
      <c r="CJ100" s="155"/>
      <c r="CK100" s="209">
        <f t="shared" si="140"/>
        <v>4</v>
      </c>
      <c r="CL100" s="216" t="str">
        <f t="shared" si="141"/>
        <v>JAGDISH DAVE [H]</v>
      </c>
      <c r="CM100" s="209">
        <f t="shared" si="142"/>
        <v>1</v>
      </c>
      <c r="CN100" s="216" t="str">
        <f t="shared" si="143"/>
        <v>JAGDISH DAVE [H]</v>
      </c>
      <c r="CO100" s="209">
        <f t="shared" si="144"/>
        <v>0</v>
      </c>
      <c r="CP100" s="210" t="str">
        <f t="shared" si="145"/>
        <v>JAGDISH DAVE [H]</v>
      </c>
      <c r="CQ100" s="208">
        <f t="shared" si="146"/>
        <v>2</v>
      </c>
      <c r="CR100" s="210" t="str">
        <f t="shared" si="147"/>
        <v>JAGDISH DAVE [H]</v>
      </c>
      <c r="CS100" s="208">
        <f t="shared" si="133"/>
        <v>0</v>
      </c>
      <c r="CT100" s="210" t="str">
        <f t="shared" si="148"/>
        <v>JAGDISH DAVE [H]</v>
      </c>
      <c r="CU100" s="1046"/>
      <c r="CV100" s="452"/>
      <c r="CW100" s="211">
        <f t="shared" si="149"/>
        <v>0</v>
      </c>
      <c r="CX100" s="207" t="str">
        <f t="shared" si="150"/>
        <v>JAGDISH DAVE [H]</v>
      </c>
      <c r="CY100" s="209">
        <f t="shared" si="151"/>
        <v>0</v>
      </c>
      <c r="CZ100" s="207" t="str">
        <f t="shared" si="152"/>
        <v>JAGDISH DAVE [H]</v>
      </c>
      <c r="DA100" s="211">
        <f t="shared" si="153"/>
        <v>2</v>
      </c>
      <c r="DB100" s="210" t="str">
        <f t="shared" si="154"/>
        <v>JAGDISH DAVE [H]</v>
      </c>
    </row>
    <row r="101" spans="1:106" s="84" customFormat="1">
      <c r="A101" s="78">
        <v>15</v>
      </c>
      <c r="B101" s="86" t="s">
        <v>297</v>
      </c>
      <c r="C101" s="87" t="s">
        <v>113</v>
      </c>
      <c r="D101" s="88" t="s">
        <v>113</v>
      </c>
      <c r="E101" s="88" t="s">
        <v>113</v>
      </c>
      <c r="F101" s="88" t="s">
        <v>113</v>
      </c>
      <c r="G101" s="88" t="s">
        <v>113</v>
      </c>
      <c r="H101" s="88" t="s">
        <v>113</v>
      </c>
      <c r="I101" s="89" t="s">
        <v>113</v>
      </c>
      <c r="J101" s="90">
        <f t="shared" si="116"/>
        <v>0</v>
      </c>
      <c r="K101" s="87" t="s">
        <v>113</v>
      </c>
      <c r="L101" s="88" t="s">
        <v>113</v>
      </c>
      <c r="M101" s="88" t="s">
        <v>113</v>
      </c>
      <c r="N101" s="88" t="s">
        <v>113</v>
      </c>
      <c r="O101" s="88" t="s">
        <v>113</v>
      </c>
      <c r="P101" s="88" t="s">
        <v>113</v>
      </c>
      <c r="Q101" s="89" t="s">
        <v>113</v>
      </c>
      <c r="R101" s="90">
        <f t="shared" si="117"/>
        <v>0</v>
      </c>
      <c r="S101" s="87" t="s">
        <v>113</v>
      </c>
      <c r="T101" s="88" t="s">
        <v>113</v>
      </c>
      <c r="U101" s="88" t="s">
        <v>113</v>
      </c>
      <c r="V101" s="88" t="s">
        <v>113</v>
      </c>
      <c r="W101" s="88" t="s">
        <v>113</v>
      </c>
      <c r="X101" s="88" t="s">
        <v>113</v>
      </c>
      <c r="Y101" s="89" t="s">
        <v>113</v>
      </c>
      <c r="Z101" s="90">
        <f t="shared" si="118"/>
        <v>0</v>
      </c>
      <c r="AA101" s="87" t="s">
        <v>113</v>
      </c>
      <c r="AB101" s="88" t="s">
        <v>113</v>
      </c>
      <c r="AC101" s="88" t="s">
        <v>113</v>
      </c>
      <c r="AD101" s="88" t="s">
        <v>113</v>
      </c>
      <c r="AE101" s="88" t="s">
        <v>113</v>
      </c>
      <c r="AF101" s="88" t="s">
        <v>113</v>
      </c>
      <c r="AG101" s="89" t="s">
        <v>113</v>
      </c>
      <c r="AH101" s="90">
        <f t="shared" si="119"/>
        <v>0</v>
      </c>
      <c r="AI101" s="87" t="s">
        <v>113</v>
      </c>
      <c r="AJ101" s="88">
        <v>1</v>
      </c>
      <c r="AK101" s="88" t="s">
        <v>113</v>
      </c>
      <c r="AL101" s="88" t="s">
        <v>113</v>
      </c>
      <c r="AM101" s="88" t="s">
        <v>113</v>
      </c>
      <c r="AN101" s="88" t="s">
        <v>113</v>
      </c>
      <c r="AO101" s="89" t="s">
        <v>113</v>
      </c>
      <c r="AP101" s="90">
        <f t="shared" si="120"/>
        <v>1</v>
      </c>
      <c r="AQ101" s="87" t="s">
        <v>113</v>
      </c>
      <c r="AR101" s="88" t="s">
        <v>113</v>
      </c>
      <c r="AS101" s="88" t="s">
        <v>113</v>
      </c>
      <c r="AT101" s="88" t="s">
        <v>113</v>
      </c>
      <c r="AU101" s="88" t="s">
        <v>113</v>
      </c>
      <c r="AV101" s="88" t="s">
        <v>113</v>
      </c>
      <c r="AW101" s="89" t="s">
        <v>113</v>
      </c>
      <c r="AX101" s="90">
        <f t="shared" si="156"/>
        <v>0</v>
      </c>
      <c r="AY101" s="87" t="s">
        <v>113</v>
      </c>
      <c r="AZ101" s="88" t="s">
        <v>113</v>
      </c>
      <c r="BA101" s="88" t="s">
        <v>113</v>
      </c>
      <c r="BB101" s="88" t="s">
        <v>113</v>
      </c>
      <c r="BC101" s="88" t="s">
        <v>113</v>
      </c>
      <c r="BD101" s="88" t="s">
        <v>113</v>
      </c>
      <c r="BE101" s="89" t="s">
        <v>113</v>
      </c>
      <c r="BF101" s="90">
        <f t="shared" si="122"/>
        <v>0</v>
      </c>
      <c r="BG101" s="87" t="s">
        <v>113</v>
      </c>
      <c r="BH101" s="88" t="s">
        <v>113</v>
      </c>
      <c r="BI101" s="88" t="s">
        <v>113</v>
      </c>
      <c r="BJ101" s="88" t="s">
        <v>113</v>
      </c>
      <c r="BK101" s="88" t="s">
        <v>113</v>
      </c>
      <c r="BL101" s="88" t="s">
        <v>113</v>
      </c>
      <c r="BM101" s="89" t="s">
        <v>113</v>
      </c>
      <c r="BN101" s="90">
        <f t="shared" si="123"/>
        <v>0</v>
      </c>
      <c r="BO101" s="87" t="s">
        <v>113</v>
      </c>
      <c r="BP101" s="88" t="s">
        <v>113</v>
      </c>
      <c r="BQ101" s="88" t="s">
        <v>113</v>
      </c>
      <c r="BR101" s="88" t="s">
        <v>113</v>
      </c>
      <c r="BS101" s="88" t="s">
        <v>113</v>
      </c>
      <c r="BT101" s="88" t="s">
        <v>113</v>
      </c>
      <c r="BU101" s="89" t="s">
        <v>113</v>
      </c>
      <c r="BV101" s="90">
        <f t="shared" si="124"/>
        <v>0</v>
      </c>
      <c r="CJ101" s="155"/>
      <c r="CK101" s="209">
        <f t="shared" si="140"/>
        <v>0</v>
      </c>
      <c r="CL101" s="216" t="str">
        <f t="shared" si="141"/>
        <v>SUNIL PANDYA [H]</v>
      </c>
      <c r="CM101" s="209">
        <f t="shared" si="142"/>
        <v>0</v>
      </c>
      <c r="CN101" s="216" t="str">
        <f t="shared" si="143"/>
        <v>SUNIL PANDYA [H]</v>
      </c>
      <c r="CO101" s="209">
        <f t="shared" si="144"/>
        <v>0</v>
      </c>
      <c r="CP101" s="210" t="str">
        <f t="shared" si="145"/>
        <v>SUNIL PANDYA [H]</v>
      </c>
      <c r="CQ101" s="208">
        <f t="shared" si="146"/>
        <v>0</v>
      </c>
      <c r="CR101" s="210" t="str">
        <f t="shared" si="147"/>
        <v>SUNIL PANDYA [H]</v>
      </c>
      <c r="CS101" s="208">
        <f t="shared" si="133"/>
        <v>1</v>
      </c>
      <c r="CT101" s="210" t="str">
        <f t="shared" si="148"/>
        <v>SUNIL PANDYA [H]</v>
      </c>
      <c r="CU101" s="1046"/>
      <c r="CV101" s="452"/>
      <c r="CW101" s="211">
        <f t="shared" si="149"/>
        <v>0</v>
      </c>
      <c r="CX101" s="207" t="str">
        <f t="shared" si="150"/>
        <v>SUNIL PANDYA [H]</v>
      </c>
      <c r="CY101" s="209">
        <f t="shared" si="151"/>
        <v>1</v>
      </c>
      <c r="CZ101" s="207" t="str">
        <f t="shared" si="152"/>
        <v>SUNIL PANDYA [H]</v>
      </c>
      <c r="DA101" s="211">
        <f t="shared" si="153"/>
        <v>0</v>
      </c>
      <c r="DB101" s="210" t="str">
        <f t="shared" si="154"/>
        <v>SUNIL PANDYA [H]</v>
      </c>
    </row>
    <row r="102" spans="1:106" s="84" customFormat="1">
      <c r="A102" s="85">
        <v>16</v>
      </c>
      <c r="B102" s="86" t="s">
        <v>418</v>
      </c>
      <c r="C102" s="87" t="s">
        <v>113</v>
      </c>
      <c r="D102" s="88" t="s">
        <v>113</v>
      </c>
      <c r="E102" s="88">
        <v>3</v>
      </c>
      <c r="F102" s="669">
        <v>50</v>
      </c>
      <c r="G102" s="88">
        <v>0</v>
      </c>
      <c r="H102" s="88" t="s">
        <v>113</v>
      </c>
      <c r="I102" s="89" t="s">
        <v>113</v>
      </c>
      <c r="J102" s="90">
        <f t="shared" si="116"/>
        <v>53</v>
      </c>
      <c r="K102" s="87" t="s">
        <v>113</v>
      </c>
      <c r="L102" s="88" t="s">
        <v>113</v>
      </c>
      <c r="M102" s="88">
        <v>0</v>
      </c>
      <c r="N102" s="88">
        <v>7</v>
      </c>
      <c r="O102" s="88">
        <v>0</v>
      </c>
      <c r="P102" s="88" t="s">
        <v>113</v>
      </c>
      <c r="Q102" s="89" t="s">
        <v>113</v>
      </c>
      <c r="R102" s="90">
        <f t="shared" si="117"/>
        <v>7</v>
      </c>
      <c r="S102" s="87" t="s">
        <v>113</v>
      </c>
      <c r="T102" s="88" t="s">
        <v>113</v>
      </c>
      <c r="U102" s="88">
        <v>0</v>
      </c>
      <c r="V102" s="88">
        <v>1</v>
      </c>
      <c r="W102" s="88">
        <v>0</v>
      </c>
      <c r="X102" s="88" t="s">
        <v>113</v>
      </c>
      <c r="Y102" s="89" t="s">
        <v>113</v>
      </c>
      <c r="Z102" s="90">
        <f t="shared" si="118"/>
        <v>1</v>
      </c>
      <c r="AA102" s="87" t="s">
        <v>113</v>
      </c>
      <c r="AB102" s="88" t="s">
        <v>113</v>
      </c>
      <c r="AC102" s="88">
        <v>2</v>
      </c>
      <c r="AD102" s="88">
        <v>2</v>
      </c>
      <c r="AE102" s="88">
        <v>1</v>
      </c>
      <c r="AF102" s="88" t="s">
        <v>113</v>
      </c>
      <c r="AG102" s="89" t="s">
        <v>113</v>
      </c>
      <c r="AH102" s="90">
        <f t="shared" si="119"/>
        <v>5</v>
      </c>
      <c r="AI102" s="87" t="s">
        <v>113</v>
      </c>
      <c r="AJ102" s="88" t="s">
        <v>113</v>
      </c>
      <c r="AK102" s="88" t="s">
        <v>113</v>
      </c>
      <c r="AL102" s="88" t="s">
        <v>113</v>
      </c>
      <c r="AM102" s="88" t="s">
        <v>113</v>
      </c>
      <c r="AN102" s="88" t="s">
        <v>113</v>
      </c>
      <c r="AO102" s="89" t="s">
        <v>113</v>
      </c>
      <c r="AP102" s="90">
        <f t="shared" si="120"/>
        <v>0</v>
      </c>
      <c r="AQ102" s="87" t="s">
        <v>113</v>
      </c>
      <c r="AR102" s="88" t="s">
        <v>113</v>
      </c>
      <c r="AS102" s="88" t="s">
        <v>113</v>
      </c>
      <c r="AT102" s="88" t="s">
        <v>113</v>
      </c>
      <c r="AU102" s="88" t="s">
        <v>113</v>
      </c>
      <c r="AV102" s="88" t="s">
        <v>113</v>
      </c>
      <c r="AW102" s="89" t="s">
        <v>113</v>
      </c>
      <c r="AX102" s="90">
        <f t="shared" si="156"/>
        <v>0</v>
      </c>
      <c r="AY102" s="87" t="s">
        <v>113</v>
      </c>
      <c r="AZ102" s="88" t="s">
        <v>113</v>
      </c>
      <c r="BA102" s="88" t="s">
        <v>113</v>
      </c>
      <c r="BB102" s="88" t="s">
        <v>113</v>
      </c>
      <c r="BC102" s="88" t="s">
        <v>113</v>
      </c>
      <c r="BD102" s="88" t="s">
        <v>113</v>
      </c>
      <c r="BE102" s="89" t="s">
        <v>113</v>
      </c>
      <c r="BF102" s="90">
        <f t="shared" si="122"/>
        <v>0</v>
      </c>
      <c r="BG102" s="87" t="s">
        <v>113</v>
      </c>
      <c r="BH102" s="88" t="s">
        <v>113</v>
      </c>
      <c r="BI102" s="88">
        <v>3</v>
      </c>
      <c r="BJ102" s="88">
        <v>4</v>
      </c>
      <c r="BK102" s="88">
        <v>3</v>
      </c>
      <c r="BL102" s="88" t="s">
        <v>113</v>
      </c>
      <c r="BM102" s="89" t="s">
        <v>113</v>
      </c>
      <c r="BN102" s="90">
        <f t="shared" si="123"/>
        <v>10</v>
      </c>
      <c r="BO102" s="87" t="s">
        <v>113</v>
      </c>
      <c r="BP102" s="88" t="s">
        <v>113</v>
      </c>
      <c r="BQ102" s="88">
        <v>24</v>
      </c>
      <c r="BR102" s="88">
        <v>18</v>
      </c>
      <c r="BS102" s="88">
        <v>24</v>
      </c>
      <c r="BT102" s="88" t="s">
        <v>113</v>
      </c>
      <c r="BU102" s="89" t="s">
        <v>113</v>
      </c>
      <c r="BV102" s="90">
        <f t="shared" si="124"/>
        <v>66</v>
      </c>
      <c r="CJ102" s="155"/>
      <c r="CK102" s="209">
        <f t="shared" si="140"/>
        <v>53</v>
      </c>
      <c r="CL102" s="216" t="str">
        <f t="shared" si="141"/>
        <v>PAWAN DAVE [H]</v>
      </c>
      <c r="CM102" s="209">
        <f t="shared" si="142"/>
        <v>7</v>
      </c>
      <c r="CN102" s="216" t="str">
        <f t="shared" si="143"/>
        <v>PAWAN DAVE [H]</v>
      </c>
      <c r="CO102" s="209">
        <f t="shared" si="144"/>
        <v>1</v>
      </c>
      <c r="CP102" s="210" t="str">
        <f t="shared" si="145"/>
        <v>PAWAN DAVE [H]</v>
      </c>
      <c r="CQ102" s="208">
        <f t="shared" si="146"/>
        <v>5</v>
      </c>
      <c r="CR102" s="210" t="str">
        <f t="shared" si="147"/>
        <v>PAWAN DAVE [H]</v>
      </c>
      <c r="CS102" s="208">
        <f t="shared" si="133"/>
        <v>0</v>
      </c>
      <c r="CT102" s="210" t="str">
        <f t="shared" si="148"/>
        <v>PAWAN DAVE [H]</v>
      </c>
      <c r="CU102" s="1046"/>
      <c r="CV102" s="452"/>
      <c r="CW102" s="211">
        <f t="shared" si="149"/>
        <v>0</v>
      </c>
      <c r="CX102" s="207" t="str">
        <f t="shared" si="150"/>
        <v>PAWAN DAVE [H]</v>
      </c>
      <c r="CY102" s="209">
        <f t="shared" si="151"/>
        <v>0</v>
      </c>
      <c r="CZ102" s="207" t="str">
        <f t="shared" si="152"/>
        <v>PAWAN DAVE [H]</v>
      </c>
      <c r="DA102" s="211">
        <f t="shared" si="153"/>
        <v>5</v>
      </c>
      <c r="DB102" s="210" t="str">
        <f t="shared" si="154"/>
        <v>PAWAN DAVE [H]</v>
      </c>
    </row>
    <row r="103" spans="1:106" s="84" customFormat="1">
      <c r="A103" s="78">
        <v>17</v>
      </c>
      <c r="B103" s="86" t="s">
        <v>419</v>
      </c>
      <c r="C103" s="87" t="s">
        <v>113</v>
      </c>
      <c r="D103" s="88" t="s">
        <v>113</v>
      </c>
      <c r="E103" s="88">
        <v>3</v>
      </c>
      <c r="F103" s="88" t="s">
        <v>113</v>
      </c>
      <c r="G103" s="88">
        <v>0</v>
      </c>
      <c r="H103" s="88" t="s">
        <v>113</v>
      </c>
      <c r="I103" s="89" t="s">
        <v>113</v>
      </c>
      <c r="J103" s="90">
        <f t="shared" si="116"/>
        <v>3</v>
      </c>
      <c r="K103" s="87" t="s">
        <v>113</v>
      </c>
      <c r="L103" s="88" t="s">
        <v>113</v>
      </c>
      <c r="M103" s="88">
        <v>0</v>
      </c>
      <c r="N103" s="88" t="s">
        <v>113</v>
      </c>
      <c r="O103" s="88">
        <v>0</v>
      </c>
      <c r="P103" s="88" t="s">
        <v>113</v>
      </c>
      <c r="Q103" s="89" t="s">
        <v>113</v>
      </c>
      <c r="R103" s="90">
        <f t="shared" si="117"/>
        <v>0</v>
      </c>
      <c r="S103" s="87" t="s">
        <v>113</v>
      </c>
      <c r="T103" s="88" t="s">
        <v>113</v>
      </c>
      <c r="U103" s="88">
        <v>0</v>
      </c>
      <c r="V103" s="88" t="s">
        <v>113</v>
      </c>
      <c r="W103" s="88">
        <v>0</v>
      </c>
      <c r="X103" s="88" t="s">
        <v>113</v>
      </c>
      <c r="Y103" s="89" t="s">
        <v>113</v>
      </c>
      <c r="Z103" s="90">
        <f t="shared" si="118"/>
        <v>0</v>
      </c>
      <c r="AA103" s="87" t="s">
        <v>113</v>
      </c>
      <c r="AB103" s="88" t="s">
        <v>113</v>
      </c>
      <c r="AC103" s="88" t="s">
        <v>113</v>
      </c>
      <c r="AD103" s="88" t="s">
        <v>113</v>
      </c>
      <c r="AE103" s="88" t="s">
        <v>113</v>
      </c>
      <c r="AF103" s="88" t="s">
        <v>113</v>
      </c>
      <c r="AG103" s="89" t="s">
        <v>113</v>
      </c>
      <c r="AH103" s="90">
        <f t="shared" si="119"/>
        <v>0</v>
      </c>
      <c r="AI103" s="87" t="s">
        <v>113</v>
      </c>
      <c r="AJ103" s="88" t="s">
        <v>113</v>
      </c>
      <c r="AK103" s="88" t="s">
        <v>113</v>
      </c>
      <c r="AL103" s="88" t="s">
        <v>113</v>
      </c>
      <c r="AM103" s="88" t="s">
        <v>113</v>
      </c>
      <c r="AN103" s="88" t="s">
        <v>113</v>
      </c>
      <c r="AO103" s="89" t="s">
        <v>113</v>
      </c>
      <c r="AP103" s="90">
        <f t="shared" si="120"/>
        <v>0</v>
      </c>
      <c r="AQ103" s="87" t="s">
        <v>113</v>
      </c>
      <c r="AR103" s="88" t="s">
        <v>113</v>
      </c>
      <c r="AS103" s="88" t="s">
        <v>113</v>
      </c>
      <c r="AT103" s="88" t="s">
        <v>113</v>
      </c>
      <c r="AU103" s="88" t="s">
        <v>113</v>
      </c>
      <c r="AV103" s="88" t="s">
        <v>113</v>
      </c>
      <c r="AW103" s="89" t="s">
        <v>113</v>
      </c>
      <c r="AX103" s="90">
        <f t="shared" si="156"/>
        <v>0</v>
      </c>
      <c r="AY103" s="87" t="s">
        <v>113</v>
      </c>
      <c r="AZ103" s="88" t="s">
        <v>113</v>
      </c>
      <c r="BA103" s="88" t="s">
        <v>113</v>
      </c>
      <c r="BB103" s="88" t="s">
        <v>113</v>
      </c>
      <c r="BC103" s="88" t="s">
        <v>113</v>
      </c>
      <c r="BD103" s="88" t="s">
        <v>113</v>
      </c>
      <c r="BE103" s="89" t="s">
        <v>113</v>
      </c>
      <c r="BF103" s="90">
        <f t="shared" si="122"/>
        <v>0</v>
      </c>
      <c r="BG103" s="87" t="s">
        <v>113</v>
      </c>
      <c r="BH103" s="88" t="s">
        <v>113</v>
      </c>
      <c r="BI103" s="88" t="s">
        <v>113</v>
      </c>
      <c r="BJ103" s="88" t="s">
        <v>113</v>
      </c>
      <c r="BK103" s="88" t="s">
        <v>113</v>
      </c>
      <c r="BL103" s="88" t="s">
        <v>113</v>
      </c>
      <c r="BM103" s="89" t="s">
        <v>113</v>
      </c>
      <c r="BN103" s="90">
        <f t="shared" si="123"/>
        <v>0</v>
      </c>
      <c r="BO103" s="87" t="s">
        <v>113</v>
      </c>
      <c r="BP103" s="88" t="s">
        <v>113</v>
      </c>
      <c r="BQ103" s="88" t="s">
        <v>113</v>
      </c>
      <c r="BR103" s="88" t="s">
        <v>113</v>
      </c>
      <c r="BS103" s="88" t="s">
        <v>113</v>
      </c>
      <c r="BT103" s="88" t="s">
        <v>113</v>
      </c>
      <c r="BU103" s="89" t="s">
        <v>113</v>
      </c>
      <c r="BV103" s="90">
        <f t="shared" si="124"/>
        <v>0</v>
      </c>
      <c r="CJ103" s="155"/>
      <c r="CK103" s="209">
        <f t="shared" si="140"/>
        <v>3</v>
      </c>
      <c r="CL103" s="216" t="str">
        <f t="shared" si="141"/>
        <v>HITEN RAVAL [H]</v>
      </c>
      <c r="CM103" s="209">
        <f t="shared" si="142"/>
        <v>0</v>
      </c>
      <c r="CN103" s="216" t="str">
        <f t="shared" si="143"/>
        <v>HITEN RAVAL [H]</v>
      </c>
      <c r="CO103" s="209">
        <f t="shared" si="144"/>
        <v>0</v>
      </c>
      <c r="CP103" s="210" t="str">
        <f t="shared" si="145"/>
        <v>HITEN RAVAL [H]</v>
      </c>
      <c r="CQ103" s="208">
        <f t="shared" si="146"/>
        <v>0</v>
      </c>
      <c r="CR103" s="210" t="str">
        <f t="shared" si="147"/>
        <v>HITEN RAVAL [H]</v>
      </c>
      <c r="CS103" s="208">
        <f t="shared" si="133"/>
        <v>0</v>
      </c>
      <c r="CT103" s="210" t="str">
        <f t="shared" si="148"/>
        <v>HITEN RAVAL [H]</v>
      </c>
      <c r="CU103" s="1046"/>
      <c r="CV103" s="452"/>
      <c r="CW103" s="211">
        <f t="shared" si="149"/>
        <v>0</v>
      </c>
      <c r="CX103" s="207" t="str">
        <f t="shared" si="150"/>
        <v>HITEN RAVAL [H]</v>
      </c>
      <c r="CY103" s="209">
        <f t="shared" si="151"/>
        <v>0</v>
      </c>
      <c r="CZ103" s="207" t="str">
        <f t="shared" si="152"/>
        <v>HITEN RAVAL [H]</v>
      </c>
      <c r="DA103" s="211">
        <f t="shared" si="153"/>
        <v>0</v>
      </c>
      <c r="DB103" s="210" t="str">
        <f t="shared" si="154"/>
        <v>HITEN RAVAL [H]</v>
      </c>
    </row>
    <row r="104" spans="1:106" s="84" customFormat="1">
      <c r="A104" s="85">
        <v>18</v>
      </c>
      <c r="B104" s="86" t="s">
        <v>423</v>
      </c>
      <c r="C104" s="87" t="s">
        <v>113</v>
      </c>
      <c r="D104" s="88" t="s">
        <v>113</v>
      </c>
      <c r="E104" s="88" t="s">
        <v>113</v>
      </c>
      <c r="F104" s="88">
        <v>1</v>
      </c>
      <c r="G104" s="88" t="s">
        <v>113</v>
      </c>
      <c r="H104" s="88" t="s">
        <v>113</v>
      </c>
      <c r="I104" s="89" t="s">
        <v>113</v>
      </c>
      <c r="J104" s="90">
        <f t="shared" si="116"/>
        <v>1</v>
      </c>
      <c r="K104" s="87" t="s">
        <v>113</v>
      </c>
      <c r="L104" s="88" t="s">
        <v>113</v>
      </c>
      <c r="M104" s="88" t="s">
        <v>113</v>
      </c>
      <c r="N104" s="88">
        <v>0</v>
      </c>
      <c r="O104" s="88" t="s">
        <v>113</v>
      </c>
      <c r="P104" s="88" t="s">
        <v>113</v>
      </c>
      <c r="Q104" s="89" t="s">
        <v>113</v>
      </c>
      <c r="R104" s="90">
        <f t="shared" si="117"/>
        <v>0</v>
      </c>
      <c r="S104" s="87" t="s">
        <v>113</v>
      </c>
      <c r="T104" s="88" t="s">
        <v>113</v>
      </c>
      <c r="U104" s="88" t="s">
        <v>113</v>
      </c>
      <c r="V104" s="88">
        <v>0</v>
      </c>
      <c r="W104" s="88" t="s">
        <v>113</v>
      </c>
      <c r="X104" s="88" t="s">
        <v>113</v>
      </c>
      <c r="Y104" s="89" t="s">
        <v>113</v>
      </c>
      <c r="Z104" s="90">
        <f t="shared" si="118"/>
        <v>0</v>
      </c>
      <c r="AA104" s="87" t="s">
        <v>113</v>
      </c>
      <c r="AB104" s="88" t="s">
        <v>113</v>
      </c>
      <c r="AC104" s="88" t="s">
        <v>113</v>
      </c>
      <c r="AD104" s="88" t="s">
        <v>113</v>
      </c>
      <c r="AE104" s="88" t="s">
        <v>113</v>
      </c>
      <c r="AF104" s="88" t="s">
        <v>113</v>
      </c>
      <c r="AG104" s="89" t="s">
        <v>113</v>
      </c>
      <c r="AH104" s="90">
        <f t="shared" si="119"/>
        <v>0</v>
      </c>
      <c r="AI104" s="87" t="s">
        <v>113</v>
      </c>
      <c r="AJ104" s="88" t="s">
        <v>113</v>
      </c>
      <c r="AK104" s="88" t="s">
        <v>113</v>
      </c>
      <c r="AL104" s="88">
        <v>2</v>
      </c>
      <c r="AM104" s="88" t="s">
        <v>113</v>
      </c>
      <c r="AN104" s="88" t="s">
        <v>113</v>
      </c>
      <c r="AO104" s="89" t="s">
        <v>113</v>
      </c>
      <c r="AP104" s="90">
        <f t="shared" si="120"/>
        <v>2</v>
      </c>
      <c r="AQ104" s="87" t="s">
        <v>113</v>
      </c>
      <c r="AR104" s="88" t="s">
        <v>113</v>
      </c>
      <c r="AS104" s="88" t="s">
        <v>113</v>
      </c>
      <c r="AT104" s="88" t="s">
        <v>113</v>
      </c>
      <c r="AU104" s="88" t="s">
        <v>113</v>
      </c>
      <c r="AV104" s="88" t="s">
        <v>113</v>
      </c>
      <c r="AW104" s="89" t="s">
        <v>113</v>
      </c>
      <c r="AX104" s="90">
        <f t="shared" si="156"/>
        <v>0</v>
      </c>
      <c r="AY104" s="87" t="s">
        <v>113</v>
      </c>
      <c r="AZ104" s="88" t="s">
        <v>113</v>
      </c>
      <c r="BA104" s="88" t="s">
        <v>113</v>
      </c>
      <c r="BB104" s="88" t="s">
        <v>113</v>
      </c>
      <c r="BC104" s="88" t="s">
        <v>113</v>
      </c>
      <c r="BD104" s="88" t="s">
        <v>113</v>
      </c>
      <c r="BE104" s="89" t="s">
        <v>113</v>
      </c>
      <c r="BF104" s="90">
        <f t="shared" si="122"/>
        <v>0</v>
      </c>
      <c r="BG104" s="87" t="s">
        <v>113</v>
      </c>
      <c r="BH104" s="88" t="s">
        <v>113</v>
      </c>
      <c r="BI104" s="88" t="s">
        <v>113</v>
      </c>
      <c r="BJ104" s="88" t="s">
        <v>113</v>
      </c>
      <c r="BK104" s="88" t="s">
        <v>113</v>
      </c>
      <c r="BL104" s="88" t="s">
        <v>113</v>
      </c>
      <c r="BM104" s="89" t="s">
        <v>113</v>
      </c>
      <c r="BN104" s="90">
        <f t="shared" si="123"/>
        <v>0</v>
      </c>
      <c r="BO104" s="87" t="s">
        <v>113</v>
      </c>
      <c r="BP104" s="88" t="s">
        <v>113</v>
      </c>
      <c r="BQ104" s="88" t="s">
        <v>113</v>
      </c>
      <c r="BR104" s="88" t="s">
        <v>113</v>
      </c>
      <c r="BS104" s="88" t="s">
        <v>113</v>
      </c>
      <c r="BT104" s="88" t="s">
        <v>113</v>
      </c>
      <c r="BU104" s="89" t="s">
        <v>113</v>
      </c>
      <c r="BV104" s="90">
        <f t="shared" si="124"/>
        <v>0</v>
      </c>
      <c r="CJ104" s="155"/>
      <c r="CK104" s="209">
        <f t="shared" si="140"/>
        <v>1</v>
      </c>
      <c r="CL104" s="216" t="str">
        <f t="shared" si="141"/>
        <v>SATISH RAVAL [H]</v>
      </c>
      <c r="CM104" s="209">
        <f t="shared" si="142"/>
        <v>0</v>
      </c>
      <c r="CN104" s="216" t="str">
        <f t="shared" si="143"/>
        <v>SATISH RAVAL [H]</v>
      </c>
      <c r="CO104" s="209">
        <f t="shared" si="144"/>
        <v>0</v>
      </c>
      <c r="CP104" s="210" t="str">
        <f t="shared" si="145"/>
        <v>SATISH RAVAL [H]</v>
      </c>
      <c r="CQ104" s="208">
        <f t="shared" si="146"/>
        <v>0</v>
      </c>
      <c r="CR104" s="210" t="str">
        <f t="shared" si="147"/>
        <v>SATISH RAVAL [H]</v>
      </c>
      <c r="CS104" s="208">
        <f t="shared" si="133"/>
        <v>2</v>
      </c>
      <c r="CT104" s="210" t="str">
        <f t="shared" si="148"/>
        <v>SATISH RAVAL [H]</v>
      </c>
      <c r="CU104" s="1046"/>
      <c r="CV104" s="452"/>
      <c r="CW104" s="211">
        <f t="shared" si="149"/>
        <v>0</v>
      </c>
      <c r="CX104" s="207" t="str">
        <f t="shared" si="150"/>
        <v>SATISH RAVAL [H]</v>
      </c>
      <c r="CY104" s="209">
        <f t="shared" si="151"/>
        <v>2</v>
      </c>
      <c r="CZ104" s="207" t="str">
        <f t="shared" si="152"/>
        <v>SATISH RAVAL [H]</v>
      </c>
      <c r="DA104" s="211">
        <f t="shared" si="153"/>
        <v>0</v>
      </c>
      <c r="DB104" s="210" t="str">
        <f t="shared" si="154"/>
        <v>SATISH RAVAL [H]</v>
      </c>
    </row>
    <row r="105" spans="1:106" s="84" customFormat="1">
      <c r="A105" s="78">
        <v>19</v>
      </c>
      <c r="B105" s="86" t="s">
        <v>424</v>
      </c>
      <c r="C105" s="87" t="s">
        <v>113</v>
      </c>
      <c r="D105" s="88" t="s">
        <v>113</v>
      </c>
      <c r="E105" s="88" t="s">
        <v>113</v>
      </c>
      <c r="F105" s="88" t="s">
        <v>113</v>
      </c>
      <c r="G105" s="88">
        <v>0</v>
      </c>
      <c r="H105" s="88" t="s">
        <v>113</v>
      </c>
      <c r="I105" s="89" t="s">
        <v>113</v>
      </c>
      <c r="J105" s="90">
        <f t="shared" si="116"/>
        <v>0</v>
      </c>
      <c r="K105" s="87" t="s">
        <v>113</v>
      </c>
      <c r="L105" s="88" t="s">
        <v>113</v>
      </c>
      <c r="M105" s="88" t="s">
        <v>113</v>
      </c>
      <c r="N105" s="88" t="s">
        <v>113</v>
      </c>
      <c r="O105" s="88">
        <v>0</v>
      </c>
      <c r="P105" s="88" t="s">
        <v>113</v>
      </c>
      <c r="Q105" s="89" t="s">
        <v>113</v>
      </c>
      <c r="R105" s="90">
        <f t="shared" si="117"/>
        <v>0</v>
      </c>
      <c r="S105" s="87" t="s">
        <v>113</v>
      </c>
      <c r="T105" s="88" t="s">
        <v>113</v>
      </c>
      <c r="U105" s="88" t="s">
        <v>113</v>
      </c>
      <c r="V105" s="88" t="s">
        <v>113</v>
      </c>
      <c r="W105" s="88">
        <v>0</v>
      </c>
      <c r="X105" s="88" t="s">
        <v>113</v>
      </c>
      <c r="Y105" s="89" t="s">
        <v>113</v>
      </c>
      <c r="Z105" s="90">
        <f t="shared" si="118"/>
        <v>0</v>
      </c>
      <c r="AA105" s="87" t="s">
        <v>113</v>
      </c>
      <c r="AB105" s="88" t="s">
        <v>113</v>
      </c>
      <c r="AC105" s="88" t="s">
        <v>113</v>
      </c>
      <c r="AD105" s="88" t="s">
        <v>113</v>
      </c>
      <c r="AE105" s="88" t="s">
        <v>113</v>
      </c>
      <c r="AF105" s="88" t="s">
        <v>113</v>
      </c>
      <c r="AG105" s="89" t="s">
        <v>113</v>
      </c>
      <c r="AH105" s="90">
        <f t="shared" si="119"/>
        <v>0</v>
      </c>
      <c r="AI105" s="87" t="s">
        <v>113</v>
      </c>
      <c r="AJ105" s="88" t="s">
        <v>113</v>
      </c>
      <c r="AK105" s="88" t="s">
        <v>113</v>
      </c>
      <c r="AL105" s="88">
        <v>2</v>
      </c>
      <c r="AM105" s="88">
        <v>1</v>
      </c>
      <c r="AN105" s="88" t="s">
        <v>113</v>
      </c>
      <c r="AO105" s="89" t="s">
        <v>113</v>
      </c>
      <c r="AP105" s="90">
        <f t="shared" si="120"/>
        <v>3</v>
      </c>
      <c r="AQ105" s="87" t="s">
        <v>113</v>
      </c>
      <c r="AR105" s="88" t="s">
        <v>113</v>
      </c>
      <c r="AS105" s="88" t="s">
        <v>113</v>
      </c>
      <c r="AT105" s="88" t="s">
        <v>113</v>
      </c>
      <c r="AU105" s="88" t="s">
        <v>113</v>
      </c>
      <c r="AV105" s="88" t="s">
        <v>113</v>
      </c>
      <c r="AW105" s="89" t="s">
        <v>113</v>
      </c>
      <c r="AX105" s="90">
        <f t="shared" si="156"/>
        <v>0</v>
      </c>
      <c r="AY105" s="87" t="s">
        <v>113</v>
      </c>
      <c r="AZ105" s="88" t="s">
        <v>113</v>
      </c>
      <c r="BA105" s="88" t="s">
        <v>113</v>
      </c>
      <c r="BB105" s="88" t="s">
        <v>113</v>
      </c>
      <c r="BC105" s="88" t="s">
        <v>113</v>
      </c>
      <c r="BD105" s="88" t="s">
        <v>113</v>
      </c>
      <c r="BE105" s="89" t="s">
        <v>113</v>
      </c>
      <c r="BF105" s="90">
        <f t="shared" si="122"/>
        <v>0</v>
      </c>
      <c r="BG105" s="87" t="s">
        <v>113</v>
      </c>
      <c r="BH105" s="88" t="s">
        <v>113</v>
      </c>
      <c r="BI105" s="88" t="s">
        <v>113</v>
      </c>
      <c r="BJ105" s="88" t="s">
        <v>113</v>
      </c>
      <c r="BK105" s="88" t="s">
        <v>113</v>
      </c>
      <c r="BL105" s="88" t="s">
        <v>113</v>
      </c>
      <c r="BM105" s="89" t="s">
        <v>113</v>
      </c>
      <c r="BN105" s="90">
        <f t="shared" si="123"/>
        <v>0</v>
      </c>
      <c r="BO105" s="87" t="s">
        <v>113</v>
      </c>
      <c r="BP105" s="88" t="s">
        <v>113</v>
      </c>
      <c r="BQ105" s="88" t="s">
        <v>113</v>
      </c>
      <c r="BR105" s="88" t="s">
        <v>113</v>
      </c>
      <c r="BS105" s="88" t="s">
        <v>113</v>
      </c>
      <c r="BT105" s="88" t="s">
        <v>113</v>
      </c>
      <c r="BU105" s="89" t="s">
        <v>113</v>
      </c>
      <c r="BV105" s="90">
        <f t="shared" si="124"/>
        <v>0</v>
      </c>
      <c r="CJ105" s="155"/>
      <c r="CK105" s="209">
        <f t="shared" si="140"/>
        <v>0</v>
      </c>
      <c r="CL105" s="216" t="str">
        <f t="shared" si="141"/>
        <v>RAKESH PANDYA [H]</v>
      </c>
      <c r="CM105" s="209">
        <f t="shared" si="142"/>
        <v>0</v>
      </c>
      <c r="CN105" s="216" t="str">
        <f t="shared" si="143"/>
        <v>RAKESH PANDYA [H]</v>
      </c>
      <c r="CO105" s="209">
        <f t="shared" si="144"/>
        <v>0</v>
      </c>
      <c r="CP105" s="210" t="str">
        <f t="shared" si="145"/>
        <v>RAKESH PANDYA [H]</v>
      </c>
      <c r="CQ105" s="208">
        <f t="shared" si="146"/>
        <v>0</v>
      </c>
      <c r="CR105" s="210" t="str">
        <f t="shared" si="147"/>
        <v>RAKESH PANDYA [H]</v>
      </c>
      <c r="CS105" s="208">
        <f t="shared" si="133"/>
        <v>3</v>
      </c>
      <c r="CT105" s="210" t="str">
        <f t="shared" si="148"/>
        <v>RAKESH PANDYA [H]</v>
      </c>
      <c r="CU105" s="1046"/>
      <c r="CV105" s="452"/>
      <c r="CW105" s="211">
        <f t="shared" si="149"/>
        <v>0</v>
      </c>
      <c r="CX105" s="207" t="str">
        <f t="shared" si="150"/>
        <v>RAKESH PANDYA [H]</v>
      </c>
      <c r="CY105" s="209">
        <f t="shared" si="151"/>
        <v>3</v>
      </c>
      <c r="CZ105" s="207" t="str">
        <f t="shared" si="152"/>
        <v>RAKESH PANDYA [H]</v>
      </c>
      <c r="DA105" s="211">
        <f t="shared" si="153"/>
        <v>0</v>
      </c>
      <c r="DB105" s="210" t="str">
        <f t="shared" si="154"/>
        <v>RAKESH PANDYA [H]</v>
      </c>
    </row>
    <row r="106" spans="1:106" s="84" customFormat="1" ht="15" thickBot="1">
      <c r="A106" s="85">
        <v>20</v>
      </c>
      <c r="B106" s="86" t="s">
        <v>436</v>
      </c>
      <c r="C106" s="87" t="s">
        <v>113</v>
      </c>
      <c r="D106" s="88" t="s">
        <v>113</v>
      </c>
      <c r="E106" s="88" t="s">
        <v>113</v>
      </c>
      <c r="F106" s="88" t="s">
        <v>113</v>
      </c>
      <c r="G106" s="88">
        <v>1</v>
      </c>
      <c r="H106" s="88" t="s">
        <v>113</v>
      </c>
      <c r="I106" s="89" t="s">
        <v>113</v>
      </c>
      <c r="J106" s="90">
        <f t="shared" si="116"/>
        <v>1</v>
      </c>
      <c r="K106" s="87" t="s">
        <v>113</v>
      </c>
      <c r="L106" s="88" t="s">
        <v>113</v>
      </c>
      <c r="M106" s="88" t="s">
        <v>113</v>
      </c>
      <c r="N106" s="88" t="s">
        <v>113</v>
      </c>
      <c r="O106" s="88">
        <v>0</v>
      </c>
      <c r="P106" s="88" t="s">
        <v>113</v>
      </c>
      <c r="Q106" s="89" t="s">
        <v>113</v>
      </c>
      <c r="R106" s="90">
        <f t="shared" si="117"/>
        <v>0</v>
      </c>
      <c r="S106" s="87" t="s">
        <v>113</v>
      </c>
      <c r="T106" s="88" t="s">
        <v>113</v>
      </c>
      <c r="U106" s="88" t="s">
        <v>113</v>
      </c>
      <c r="V106" s="88" t="s">
        <v>113</v>
      </c>
      <c r="W106" s="88">
        <v>0</v>
      </c>
      <c r="X106" s="88" t="s">
        <v>113</v>
      </c>
      <c r="Y106" s="89" t="s">
        <v>113</v>
      </c>
      <c r="Z106" s="90">
        <f t="shared" si="118"/>
        <v>0</v>
      </c>
      <c r="AA106" s="87" t="s">
        <v>113</v>
      </c>
      <c r="AB106" s="88" t="s">
        <v>113</v>
      </c>
      <c r="AC106" s="88" t="s">
        <v>113</v>
      </c>
      <c r="AD106" s="88" t="s">
        <v>113</v>
      </c>
      <c r="AE106" s="88" t="s">
        <v>113</v>
      </c>
      <c r="AF106" s="88" t="s">
        <v>113</v>
      </c>
      <c r="AG106" s="89" t="s">
        <v>113</v>
      </c>
      <c r="AH106" s="90">
        <f t="shared" si="119"/>
        <v>0</v>
      </c>
      <c r="AI106" s="87" t="s">
        <v>113</v>
      </c>
      <c r="AJ106" s="88" t="s">
        <v>113</v>
      </c>
      <c r="AK106" s="88" t="s">
        <v>113</v>
      </c>
      <c r="AL106" s="88" t="s">
        <v>113</v>
      </c>
      <c r="AM106" s="88" t="s">
        <v>113</v>
      </c>
      <c r="AN106" s="88" t="s">
        <v>113</v>
      </c>
      <c r="AO106" s="89" t="s">
        <v>113</v>
      </c>
      <c r="AP106" s="90">
        <f t="shared" si="120"/>
        <v>0</v>
      </c>
      <c r="AQ106" s="87" t="s">
        <v>113</v>
      </c>
      <c r="AR106" s="88" t="s">
        <v>113</v>
      </c>
      <c r="AS106" s="88" t="s">
        <v>113</v>
      </c>
      <c r="AT106" s="88" t="s">
        <v>113</v>
      </c>
      <c r="AU106" s="88" t="s">
        <v>113</v>
      </c>
      <c r="AV106" s="88" t="s">
        <v>113</v>
      </c>
      <c r="AW106" s="89" t="s">
        <v>113</v>
      </c>
      <c r="AX106" s="90">
        <f t="shared" si="156"/>
        <v>0</v>
      </c>
      <c r="AY106" s="87" t="s">
        <v>113</v>
      </c>
      <c r="AZ106" s="88" t="s">
        <v>113</v>
      </c>
      <c r="BA106" s="88" t="s">
        <v>113</v>
      </c>
      <c r="BB106" s="88" t="s">
        <v>113</v>
      </c>
      <c r="BC106" s="88" t="s">
        <v>113</v>
      </c>
      <c r="BD106" s="88" t="s">
        <v>113</v>
      </c>
      <c r="BE106" s="89" t="s">
        <v>113</v>
      </c>
      <c r="BF106" s="90">
        <f t="shared" si="122"/>
        <v>0</v>
      </c>
      <c r="BG106" s="87" t="s">
        <v>113</v>
      </c>
      <c r="BH106" s="88" t="s">
        <v>113</v>
      </c>
      <c r="BI106" s="88" t="s">
        <v>113</v>
      </c>
      <c r="BJ106" s="88" t="s">
        <v>113</v>
      </c>
      <c r="BK106" s="88" t="s">
        <v>113</v>
      </c>
      <c r="BL106" s="88" t="s">
        <v>113</v>
      </c>
      <c r="BM106" s="89" t="s">
        <v>113</v>
      </c>
      <c r="BN106" s="90">
        <f t="shared" si="123"/>
        <v>0</v>
      </c>
      <c r="BO106" s="87" t="s">
        <v>113</v>
      </c>
      <c r="BP106" s="88" t="s">
        <v>113</v>
      </c>
      <c r="BQ106" s="88" t="s">
        <v>113</v>
      </c>
      <c r="BR106" s="88" t="s">
        <v>113</v>
      </c>
      <c r="BS106" s="88" t="s">
        <v>113</v>
      </c>
      <c r="BT106" s="88" t="s">
        <v>113</v>
      </c>
      <c r="BU106" s="89" t="s">
        <v>113</v>
      </c>
      <c r="BV106" s="90">
        <f t="shared" si="124"/>
        <v>0</v>
      </c>
      <c r="CJ106" s="155"/>
      <c r="CK106" s="209">
        <f t="shared" si="140"/>
        <v>1</v>
      </c>
      <c r="CL106" s="216" t="str">
        <f t="shared" si="141"/>
        <v>PINAKIN DAVE</v>
      </c>
      <c r="CM106" s="209">
        <f t="shared" si="142"/>
        <v>0</v>
      </c>
      <c r="CN106" s="216" t="str">
        <f t="shared" si="143"/>
        <v>PINAKIN DAVE</v>
      </c>
      <c r="CO106" s="209">
        <f t="shared" si="144"/>
        <v>0</v>
      </c>
      <c r="CP106" s="210" t="str">
        <f t="shared" si="145"/>
        <v>PINAKIN DAVE</v>
      </c>
      <c r="CQ106" s="208">
        <f t="shared" si="146"/>
        <v>0</v>
      </c>
      <c r="CR106" s="210" t="str">
        <f t="shared" si="147"/>
        <v>PINAKIN DAVE</v>
      </c>
      <c r="CS106" s="208">
        <f t="shared" si="133"/>
        <v>0</v>
      </c>
      <c r="CT106" s="210" t="str">
        <f t="shared" si="148"/>
        <v>PINAKIN DAVE</v>
      </c>
      <c r="CU106" s="1046"/>
      <c r="CV106" s="452"/>
      <c r="CW106" s="211">
        <f t="shared" si="149"/>
        <v>0</v>
      </c>
      <c r="CX106" s="207" t="str">
        <f t="shared" si="150"/>
        <v>PINAKIN DAVE</v>
      </c>
      <c r="CY106" s="209">
        <f t="shared" si="151"/>
        <v>0</v>
      </c>
      <c r="CZ106" s="207" t="str">
        <f t="shared" si="152"/>
        <v>PINAKIN DAVE</v>
      </c>
      <c r="DA106" s="211">
        <f t="shared" si="153"/>
        <v>0</v>
      </c>
      <c r="DB106" s="210" t="str">
        <f t="shared" si="154"/>
        <v>PINAKIN DAVE</v>
      </c>
    </row>
    <row r="107" spans="1:106" s="84" customFormat="1" ht="15" hidden="1" customHeight="1" thickBot="1">
      <c r="A107" s="78">
        <v>21</v>
      </c>
      <c r="B107" s="86" t="s">
        <v>113</v>
      </c>
      <c r="C107" s="87" t="s">
        <v>113</v>
      </c>
      <c r="D107" s="88" t="s">
        <v>113</v>
      </c>
      <c r="E107" s="88" t="s">
        <v>113</v>
      </c>
      <c r="F107" s="88" t="s">
        <v>113</v>
      </c>
      <c r="G107" s="88" t="s">
        <v>113</v>
      </c>
      <c r="H107" s="88" t="s">
        <v>113</v>
      </c>
      <c r="I107" s="89" t="s">
        <v>113</v>
      </c>
      <c r="J107" s="90">
        <f t="shared" si="116"/>
        <v>0</v>
      </c>
      <c r="K107" s="87" t="s">
        <v>113</v>
      </c>
      <c r="L107" s="88" t="s">
        <v>113</v>
      </c>
      <c r="M107" s="88" t="s">
        <v>113</v>
      </c>
      <c r="N107" s="88" t="s">
        <v>113</v>
      </c>
      <c r="O107" s="88" t="s">
        <v>113</v>
      </c>
      <c r="P107" s="88" t="s">
        <v>113</v>
      </c>
      <c r="Q107" s="89" t="s">
        <v>113</v>
      </c>
      <c r="R107" s="90">
        <f t="shared" si="117"/>
        <v>0</v>
      </c>
      <c r="S107" s="87" t="s">
        <v>113</v>
      </c>
      <c r="T107" s="88" t="s">
        <v>113</v>
      </c>
      <c r="U107" s="88" t="s">
        <v>113</v>
      </c>
      <c r="V107" s="88" t="s">
        <v>113</v>
      </c>
      <c r="W107" s="88" t="s">
        <v>113</v>
      </c>
      <c r="X107" s="88" t="s">
        <v>113</v>
      </c>
      <c r="Y107" s="89" t="s">
        <v>113</v>
      </c>
      <c r="Z107" s="90">
        <f t="shared" si="118"/>
        <v>0</v>
      </c>
      <c r="AA107" s="87" t="s">
        <v>113</v>
      </c>
      <c r="AB107" s="88" t="s">
        <v>113</v>
      </c>
      <c r="AC107" s="88" t="s">
        <v>113</v>
      </c>
      <c r="AD107" s="88" t="s">
        <v>113</v>
      </c>
      <c r="AE107" s="88" t="s">
        <v>113</v>
      </c>
      <c r="AF107" s="88" t="s">
        <v>113</v>
      </c>
      <c r="AG107" s="89" t="s">
        <v>113</v>
      </c>
      <c r="AH107" s="90">
        <f t="shared" si="119"/>
        <v>0</v>
      </c>
      <c r="AI107" s="87" t="s">
        <v>113</v>
      </c>
      <c r="AJ107" s="88" t="s">
        <v>113</v>
      </c>
      <c r="AK107" s="88" t="s">
        <v>113</v>
      </c>
      <c r="AL107" s="88" t="s">
        <v>113</v>
      </c>
      <c r="AM107" s="88" t="s">
        <v>113</v>
      </c>
      <c r="AN107" s="88" t="s">
        <v>113</v>
      </c>
      <c r="AO107" s="89" t="s">
        <v>113</v>
      </c>
      <c r="AP107" s="90">
        <f t="shared" si="120"/>
        <v>0</v>
      </c>
      <c r="AQ107" s="87" t="s">
        <v>113</v>
      </c>
      <c r="AR107" s="88" t="s">
        <v>113</v>
      </c>
      <c r="AS107" s="88" t="s">
        <v>113</v>
      </c>
      <c r="AT107" s="88" t="s">
        <v>113</v>
      </c>
      <c r="AU107" s="88" t="s">
        <v>113</v>
      </c>
      <c r="AV107" s="88" t="s">
        <v>113</v>
      </c>
      <c r="AW107" s="89" t="s">
        <v>113</v>
      </c>
      <c r="AX107" s="90">
        <f t="shared" ref="AX107:AX116" si="157">SUM(AQ107:AW107)</f>
        <v>0</v>
      </c>
      <c r="AY107" s="87" t="s">
        <v>113</v>
      </c>
      <c r="AZ107" s="88" t="s">
        <v>113</v>
      </c>
      <c r="BA107" s="88" t="s">
        <v>113</v>
      </c>
      <c r="BB107" s="88" t="s">
        <v>113</v>
      </c>
      <c r="BC107" s="88" t="s">
        <v>113</v>
      </c>
      <c r="BD107" s="88" t="s">
        <v>113</v>
      </c>
      <c r="BE107" s="89" t="s">
        <v>113</v>
      </c>
      <c r="BF107" s="90">
        <f t="shared" si="122"/>
        <v>0</v>
      </c>
      <c r="BG107" s="87" t="s">
        <v>113</v>
      </c>
      <c r="BH107" s="88" t="s">
        <v>113</v>
      </c>
      <c r="BI107" s="88" t="s">
        <v>113</v>
      </c>
      <c r="BJ107" s="88" t="s">
        <v>113</v>
      </c>
      <c r="BK107" s="88" t="s">
        <v>113</v>
      </c>
      <c r="BL107" s="88" t="s">
        <v>113</v>
      </c>
      <c r="BM107" s="89" t="s">
        <v>113</v>
      </c>
      <c r="BN107" s="90">
        <f t="shared" si="123"/>
        <v>0</v>
      </c>
      <c r="BO107" s="87" t="s">
        <v>113</v>
      </c>
      <c r="BP107" s="88" t="s">
        <v>113</v>
      </c>
      <c r="BQ107" s="88" t="s">
        <v>113</v>
      </c>
      <c r="BR107" s="88" t="s">
        <v>113</v>
      </c>
      <c r="BS107" s="88" t="s">
        <v>113</v>
      </c>
      <c r="BT107" s="88" t="s">
        <v>113</v>
      </c>
      <c r="BU107" s="89" t="s">
        <v>113</v>
      </c>
      <c r="BV107" s="90">
        <f t="shared" si="124"/>
        <v>0</v>
      </c>
      <c r="CJ107" s="155"/>
      <c r="CK107" s="209">
        <f t="shared" si="140"/>
        <v>0</v>
      </c>
      <c r="CL107" s="216" t="str">
        <f t="shared" si="141"/>
        <v>-</v>
      </c>
      <c r="CM107" s="209">
        <f t="shared" si="142"/>
        <v>0</v>
      </c>
      <c r="CN107" s="216" t="str">
        <f t="shared" si="143"/>
        <v>-</v>
      </c>
      <c r="CO107" s="209">
        <f t="shared" si="144"/>
        <v>0</v>
      </c>
      <c r="CP107" s="210" t="str">
        <f t="shared" si="145"/>
        <v>-</v>
      </c>
      <c r="CQ107" s="208">
        <f t="shared" si="146"/>
        <v>0</v>
      </c>
      <c r="CR107" s="210" t="str">
        <f t="shared" si="147"/>
        <v>-</v>
      </c>
      <c r="CS107" s="208">
        <f t="shared" si="133"/>
        <v>0</v>
      </c>
      <c r="CT107" s="210" t="str">
        <f t="shared" si="148"/>
        <v>-</v>
      </c>
      <c r="CU107" s="1046"/>
      <c r="CV107" s="452"/>
      <c r="CW107" s="211">
        <f t="shared" si="149"/>
        <v>0</v>
      </c>
      <c r="CX107" s="207" t="str">
        <f t="shared" si="150"/>
        <v>-</v>
      </c>
      <c r="CY107" s="209">
        <f t="shared" si="151"/>
        <v>0</v>
      </c>
      <c r="CZ107" s="207" t="str">
        <f t="shared" si="152"/>
        <v>-</v>
      </c>
      <c r="DA107" s="211">
        <f t="shared" si="153"/>
        <v>0</v>
      </c>
      <c r="DB107" s="210" t="str">
        <f t="shared" si="154"/>
        <v>-</v>
      </c>
    </row>
    <row r="108" spans="1:106" s="84" customFormat="1" ht="15" hidden="1" customHeight="1" thickBot="1">
      <c r="A108" s="85">
        <v>22</v>
      </c>
      <c r="B108" s="86" t="s">
        <v>113</v>
      </c>
      <c r="C108" s="87" t="s">
        <v>113</v>
      </c>
      <c r="D108" s="88" t="s">
        <v>113</v>
      </c>
      <c r="E108" s="88" t="s">
        <v>113</v>
      </c>
      <c r="F108" s="88" t="s">
        <v>113</v>
      </c>
      <c r="G108" s="88" t="s">
        <v>113</v>
      </c>
      <c r="H108" s="88" t="s">
        <v>113</v>
      </c>
      <c r="I108" s="89" t="s">
        <v>113</v>
      </c>
      <c r="J108" s="90">
        <f t="shared" si="116"/>
        <v>0</v>
      </c>
      <c r="K108" s="87" t="s">
        <v>113</v>
      </c>
      <c r="L108" s="88" t="s">
        <v>113</v>
      </c>
      <c r="M108" s="88" t="s">
        <v>113</v>
      </c>
      <c r="N108" s="88" t="s">
        <v>113</v>
      </c>
      <c r="O108" s="88" t="s">
        <v>113</v>
      </c>
      <c r="P108" s="88" t="s">
        <v>113</v>
      </c>
      <c r="Q108" s="89" t="s">
        <v>113</v>
      </c>
      <c r="R108" s="90">
        <f t="shared" si="117"/>
        <v>0</v>
      </c>
      <c r="S108" s="87" t="s">
        <v>113</v>
      </c>
      <c r="T108" s="88" t="s">
        <v>113</v>
      </c>
      <c r="U108" s="88" t="s">
        <v>113</v>
      </c>
      <c r="V108" s="88" t="s">
        <v>113</v>
      </c>
      <c r="W108" s="88" t="s">
        <v>113</v>
      </c>
      <c r="X108" s="88" t="s">
        <v>113</v>
      </c>
      <c r="Y108" s="89" t="s">
        <v>113</v>
      </c>
      <c r="Z108" s="90">
        <f t="shared" si="118"/>
        <v>0</v>
      </c>
      <c r="AA108" s="87" t="s">
        <v>113</v>
      </c>
      <c r="AB108" s="88" t="s">
        <v>113</v>
      </c>
      <c r="AC108" s="88" t="s">
        <v>113</v>
      </c>
      <c r="AD108" s="88" t="s">
        <v>113</v>
      </c>
      <c r="AE108" s="88" t="s">
        <v>113</v>
      </c>
      <c r="AF108" s="88" t="s">
        <v>113</v>
      </c>
      <c r="AG108" s="89" t="s">
        <v>113</v>
      </c>
      <c r="AH108" s="90">
        <f t="shared" si="119"/>
        <v>0</v>
      </c>
      <c r="AI108" s="87" t="s">
        <v>113</v>
      </c>
      <c r="AJ108" s="88" t="s">
        <v>113</v>
      </c>
      <c r="AK108" s="88" t="s">
        <v>113</v>
      </c>
      <c r="AL108" s="88" t="s">
        <v>113</v>
      </c>
      <c r="AM108" s="88" t="s">
        <v>113</v>
      </c>
      <c r="AN108" s="88" t="s">
        <v>113</v>
      </c>
      <c r="AO108" s="89" t="s">
        <v>113</v>
      </c>
      <c r="AP108" s="90">
        <f t="shared" si="120"/>
        <v>0</v>
      </c>
      <c r="AQ108" s="87" t="s">
        <v>113</v>
      </c>
      <c r="AR108" s="88" t="s">
        <v>113</v>
      </c>
      <c r="AS108" s="88" t="s">
        <v>113</v>
      </c>
      <c r="AT108" s="88" t="s">
        <v>113</v>
      </c>
      <c r="AU108" s="88" t="s">
        <v>113</v>
      </c>
      <c r="AV108" s="88" t="s">
        <v>113</v>
      </c>
      <c r="AW108" s="89" t="s">
        <v>113</v>
      </c>
      <c r="AX108" s="90">
        <f t="shared" si="157"/>
        <v>0</v>
      </c>
      <c r="AY108" s="87" t="s">
        <v>113</v>
      </c>
      <c r="AZ108" s="88" t="s">
        <v>113</v>
      </c>
      <c r="BA108" s="88" t="s">
        <v>113</v>
      </c>
      <c r="BB108" s="88" t="s">
        <v>113</v>
      </c>
      <c r="BC108" s="88" t="s">
        <v>113</v>
      </c>
      <c r="BD108" s="88" t="s">
        <v>113</v>
      </c>
      <c r="BE108" s="89" t="s">
        <v>113</v>
      </c>
      <c r="BF108" s="90">
        <f t="shared" si="122"/>
        <v>0</v>
      </c>
      <c r="BG108" s="87" t="s">
        <v>113</v>
      </c>
      <c r="BH108" s="88" t="s">
        <v>113</v>
      </c>
      <c r="BI108" s="88" t="s">
        <v>113</v>
      </c>
      <c r="BJ108" s="88" t="s">
        <v>113</v>
      </c>
      <c r="BK108" s="88" t="s">
        <v>113</v>
      </c>
      <c r="BL108" s="88" t="s">
        <v>113</v>
      </c>
      <c r="BM108" s="89" t="s">
        <v>113</v>
      </c>
      <c r="BN108" s="90">
        <f t="shared" si="123"/>
        <v>0</v>
      </c>
      <c r="BO108" s="87" t="s">
        <v>113</v>
      </c>
      <c r="BP108" s="88" t="s">
        <v>113</v>
      </c>
      <c r="BQ108" s="88" t="s">
        <v>113</v>
      </c>
      <c r="BR108" s="88" t="s">
        <v>113</v>
      </c>
      <c r="BS108" s="88" t="s">
        <v>113</v>
      </c>
      <c r="BT108" s="88" t="s">
        <v>113</v>
      </c>
      <c r="BU108" s="89" t="s">
        <v>113</v>
      </c>
      <c r="BV108" s="90">
        <f t="shared" si="124"/>
        <v>0</v>
      </c>
      <c r="CJ108" s="155"/>
      <c r="CK108" s="209">
        <f t="shared" si="140"/>
        <v>0</v>
      </c>
      <c r="CL108" s="216" t="str">
        <f t="shared" si="141"/>
        <v>-</v>
      </c>
      <c r="CM108" s="209">
        <f t="shared" si="142"/>
        <v>0</v>
      </c>
      <c r="CN108" s="216" t="str">
        <f t="shared" si="143"/>
        <v>-</v>
      </c>
      <c r="CO108" s="209">
        <f t="shared" si="144"/>
        <v>0</v>
      </c>
      <c r="CP108" s="210" t="str">
        <f t="shared" si="145"/>
        <v>-</v>
      </c>
      <c r="CQ108" s="208">
        <f t="shared" si="146"/>
        <v>0</v>
      </c>
      <c r="CR108" s="210" t="str">
        <f t="shared" si="147"/>
        <v>-</v>
      </c>
      <c r="CS108" s="208">
        <f t="shared" si="133"/>
        <v>0</v>
      </c>
      <c r="CT108" s="210" t="str">
        <f t="shared" si="148"/>
        <v>-</v>
      </c>
      <c r="CU108" s="1046"/>
      <c r="CV108" s="452"/>
      <c r="CW108" s="211">
        <f t="shared" si="149"/>
        <v>0</v>
      </c>
      <c r="CX108" s="207" t="str">
        <f t="shared" si="150"/>
        <v>-</v>
      </c>
      <c r="CY108" s="209">
        <f t="shared" si="151"/>
        <v>0</v>
      </c>
      <c r="CZ108" s="207" t="str">
        <f t="shared" si="152"/>
        <v>-</v>
      </c>
      <c r="DA108" s="211">
        <f t="shared" si="153"/>
        <v>0</v>
      </c>
      <c r="DB108" s="210" t="str">
        <f t="shared" si="154"/>
        <v>-</v>
      </c>
    </row>
    <row r="109" spans="1:106" s="84" customFormat="1" ht="15" hidden="1" customHeight="1" thickBot="1">
      <c r="A109" s="78">
        <v>23</v>
      </c>
      <c r="B109" s="86" t="s">
        <v>113</v>
      </c>
      <c r="C109" s="87" t="s">
        <v>113</v>
      </c>
      <c r="D109" s="88" t="s">
        <v>113</v>
      </c>
      <c r="E109" s="88" t="s">
        <v>113</v>
      </c>
      <c r="F109" s="88" t="s">
        <v>113</v>
      </c>
      <c r="G109" s="88" t="s">
        <v>113</v>
      </c>
      <c r="H109" s="88" t="s">
        <v>113</v>
      </c>
      <c r="I109" s="89" t="s">
        <v>113</v>
      </c>
      <c r="J109" s="90">
        <f t="shared" si="116"/>
        <v>0</v>
      </c>
      <c r="K109" s="87" t="s">
        <v>113</v>
      </c>
      <c r="L109" s="88" t="s">
        <v>113</v>
      </c>
      <c r="M109" s="88" t="s">
        <v>113</v>
      </c>
      <c r="N109" s="88" t="s">
        <v>113</v>
      </c>
      <c r="O109" s="88" t="s">
        <v>113</v>
      </c>
      <c r="P109" s="88" t="s">
        <v>113</v>
      </c>
      <c r="Q109" s="89" t="s">
        <v>113</v>
      </c>
      <c r="R109" s="90">
        <f t="shared" si="117"/>
        <v>0</v>
      </c>
      <c r="S109" s="87" t="s">
        <v>113</v>
      </c>
      <c r="T109" s="88" t="s">
        <v>113</v>
      </c>
      <c r="U109" s="88" t="s">
        <v>113</v>
      </c>
      <c r="V109" s="88" t="s">
        <v>113</v>
      </c>
      <c r="W109" s="88" t="s">
        <v>113</v>
      </c>
      <c r="X109" s="88" t="s">
        <v>113</v>
      </c>
      <c r="Y109" s="89" t="s">
        <v>113</v>
      </c>
      <c r="Z109" s="90">
        <f t="shared" si="118"/>
        <v>0</v>
      </c>
      <c r="AA109" s="87" t="s">
        <v>113</v>
      </c>
      <c r="AB109" s="88" t="s">
        <v>113</v>
      </c>
      <c r="AC109" s="88" t="s">
        <v>113</v>
      </c>
      <c r="AD109" s="88" t="s">
        <v>113</v>
      </c>
      <c r="AE109" s="88" t="s">
        <v>113</v>
      </c>
      <c r="AF109" s="88" t="s">
        <v>113</v>
      </c>
      <c r="AG109" s="89" t="s">
        <v>113</v>
      </c>
      <c r="AH109" s="90">
        <f t="shared" si="119"/>
        <v>0</v>
      </c>
      <c r="AI109" s="87" t="s">
        <v>113</v>
      </c>
      <c r="AJ109" s="88" t="s">
        <v>113</v>
      </c>
      <c r="AK109" s="88" t="s">
        <v>113</v>
      </c>
      <c r="AL109" s="88" t="s">
        <v>113</v>
      </c>
      <c r="AM109" s="88" t="s">
        <v>113</v>
      </c>
      <c r="AN109" s="88" t="s">
        <v>113</v>
      </c>
      <c r="AO109" s="89" t="s">
        <v>113</v>
      </c>
      <c r="AP109" s="90">
        <f t="shared" si="120"/>
        <v>0</v>
      </c>
      <c r="AQ109" s="87" t="s">
        <v>113</v>
      </c>
      <c r="AR109" s="88" t="s">
        <v>113</v>
      </c>
      <c r="AS109" s="88" t="s">
        <v>113</v>
      </c>
      <c r="AT109" s="88" t="s">
        <v>113</v>
      </c>
      <c r="AU109" s="88" t="s">
        <v>113</v>
      </c>
      <c r="AV109" s="88" t="s">
        <v>113</v>
      </c>
      <c r="AW109" s="89" t="s">
        <v>113</v>
      </c>
      <c r="AX109" s="90">
        <f t="shared" si="157"/>
        <v>0</v>
      </c>
      <c r="AY109" s="87" t="s">
        <v>113</v>
      </c>
      <c r="AZ109" s="88" t="s">
        <v>113</v>
      </c>
      <c r="BA109" s="88" t="s">
        <v>113</v>
      </c>
      <c r="BB109" s="88" t="s">
        <v>113</v>
      </c>
      <c r="BC109" s="88" t="s">
        <v>113</v>
      </c>
      <c r="BD109" s="88" t="s">
        <v>113</v>
      </c>
      <c r="BE109" s="89" t="s">
        <v>113</v>
      </c>
      <c r="BF109" s="90">
        <f t="shared" si="122"/>
        <v>0</v>
      </c>
      <c r="BG109" s="87" t="s">
        <v>113</v>
      </c>
      <c r="BH109" s="88" t="s">
        <v>113</v>
      </c>
      <c r="BI109" s="88" t="s">
        <v>113</v>
      </c>
      <c r="BJ109" s="88" t="s">
        <v>113</v>
      </c>
      <c r="BK109" s="88" t="s">
        <v>113</v>
      </c>
      <c r="BL109" s="88" t="s">
        <v>113</v>
      </c>
      <c r="BM109" s="89" t="s">
        <v>113</v>
      </c>
      <c r="BN109" s="90">
        <f t="shared" si="123"/>
        <v>0</v>
      </c>
      <c r="BO109" s="87" t="s">
        <v>113</v>
      </c>
      <c r="BP109" s="88" t="s">
        <v>113</v>
      </c>
      <c r="BQ109" s="88" t="s">
        <v>113</v>
      </c>
      <c r="BR109" s="88" t="s">
        <v>113</v>
      </c>
      <c r="BS109" s="88" t="s">
        <v>113</v>
      </c>
      <c r="BT109" s="88" t="s">
        <v>113</v>
      </c>
      <c r="BU109" s="89" t="s">
        <v>113</v>
      </c>
      <c r="BV109" s="90">
        <f t="shared" si="124"/>
        <v>0</v>
      </c>
      <c r="CJ109" s="155"/>
      <c r="CK109" s="209">
        <f t="shared" si="140"/>
        <v>0</v>
      </c>
      <c r="CL109" s="216" t="str">
        <f t="shared" si="141"/>
        <v>-</v>
      </c>
      <c r="CM109" s="209">
        <f t="shared" si="142"/>
        <v>0</v>
      </c>
      <c r="CN109" s="216" t="str">
        <f t="shared" si="143"/>
        <v>-</v>
      </c>
      <c r="CO109" s="209">
        <f t="shared" si="144"/>
        <v>0</v>
      </c>
      <c r="CP109" s="210" t="str">
        <f t="shared" si="145"/>
        <v>-</v>
      </c>
      <c r="CQ109" s="208">
        <f t="shared" si="146"/>
        <v>0</v>
      </c>
      <c r="CR109" s="210" t="str">
        <f t="shared" si="147"/>
        <v>-</v>
      </c>
      <c r="CS109" s="208">
        <f t="shared" si="133"/>
        <v>0</v>
      </c>
      <c r="CT109" s="210" t="str">
        <f t="shared" si="148"/>
        <v>-</v>
      </c>
      <c r="CU109" s="1046"/>
      <c r="CV109" s="452"/>
      <c r="CW109" s="211">
        <f t="shared" si="149"/>
        <v>0</v>
      </c>
      <c r="CX109" s="207" t="str">
        <f t="shared" si="150"/>
        <v>-</v>
      </c>
      <c r="CY109" s="209">
        <f t="shared" si="151"/>
        <v>0</v>
      </c>
      <c r="CZ109" s="207" t="str">
        <f t="shared" si="152"/>
        <v>-</v>
      </c>
      <c r="DA109" s="211">
        <f t="shared" si="153"/>
        <v>0</v>
      </c>
      <c r="DB109" s="210" t="str">
        <f t="shared" si="154"/>
        <v>-</v>
      </c>
    </row>
    <row r="110" spans="1:106" s="84" customFormat="1" ht="15" hidden="1" customHeight="1" thickBot="1">
      <c r="A110" s="85">
        <v>24</v>
      </c>
      <c r="B110" s="86" t="s">
        <v>113</v>
      </c>
      <c r="C110" s="87" t="s">
        <v>113</v>
      </c>
      <c r="D110" s="88" t="s">
        <v>113</v>
      </c>
      <c r="E110" s="88" t="s">
        <v>113</v>
      </c>
      <c r="F110" s="88" t="s">
        <v>113</v>
      </c>
      <c r="G110" s="88" t="s">
        <v>113</v>
      </c>
      <c r="H110" s="88" t="s">
        <v>113</v>
      </c>
      <c r="I110" s="89" t="s">
        <v>113</v>
      </c>
      <c r="J110" s="90">
        <f t="shared" si="116"/>
        <v>0</v>
      </c>
      <c r="K110" s="87" t="s">
        <v>113</v>
      </c>
      <c r="L110" s="88" t="s">
        <v>113</v>
      </c>
      <c r="M110" s="88" t="s">
        <v>113</v>
      </c>
      <c r="N110" s="88" t="s">
        <v>113</v>
      </c>
      <c r="O110" s="88" t="s">
        <v>113</v>
      </c>
      <c r="P110" s="88" t="s">
        <v>113</v>
      </c>
      <c r="Q110" s="89" t="s">
        <v>113</v>
      </c>
      <c r="R110" s="90">
        <f t="shared" si="117"/>
        <v>0</v>
      </c>
      <c r="S110" s="87" t="s">
        <v>113</v>
      </c>
      <c r="T110" s="88" t="s">
        <v>113</v>
      </c>
      <c r="U110" s="88" t="s">
        <v>113</v>
      </c>
      <c r="V110" s="88" t="s">
        <v>113</v>
      </c>
      <c r="W110" s="88" t="s">
        <v>113</v>
      </c>
      <c r="X110" s="88" t="s">
        <v>113</v>
      </c>
      <c r="Y110" s="89" t="s">
        <v>113</v>
      </c>
      <c r="Z110" s="90">
        <f t="shared" si="118"/>
        <v>0</v>
      </c>
      <c r="AA110" s="87" t="s">
        <v>113</v>
      </c>
      <c r="AB110" s="88" t="s">
        <v>113</v>
      </c>
      <c r="AC110" s="88" t="s">
        <v>113</v>
      </c>
      <c r="AD110" s="88" t="s">
        <v>113</v>
      </c>
      <c r="AE110" s="88" t="s">
        <v>113</v>
      </c>
      <c r="AF110" s="88" t="s">
        <v>113</v>
      </c>
      <c r="AG110" s="89" t="s">
        <v>113</v>
      </c>
      <c r="AH110" s="90">
        <f t="shared" si="119"/>
        <v>0</v>
      </c>
      <c r="AI110" s="87" t="s">
        <v>113</v>
      </c>
      <c r="AJ110" s="88" t="s">
        <v>113</v>
      </c>
      <c r="AK110" s="88" t="s">
        <v>113</v>
      </c>
      <c r="AL110" s="88" t="s">
        <v>113</v>
      </c>
      <c r="AM110" s="88" t="s">
        <v>113</v>
      </c>
      <c r="AN110" s="88" t="s">
        <v>113</v>
      </c>
      <c r="AO110" s="89" t="s">
        <v>113</v>
      </c>
      <c r="AP110" s="90">
        <f t="shared" si="120"/>
        <v>0</v>
      </c>
      <c r="AQ110" s="87" t="s">
        <v>113</v>
      </c>
      <c r="AR110" s="88" t="s">
        <v>113</v>
      </c>
      <c r="AS110" s="88" t="s">
        <v>113</v>
      </c>
      <c r="AT110" s="88" t="s">
        <v>113</v>
      </c>
      <c r="AU110" s="88" t="s">
        <v>113</v>
      </c>
      <c r="AV110" s="88" t="s">
        <v>113</v>
      </c>
      <c r="AW110" s="89" t="s">
        <v>113</v>
      </c>
      <c r="AX110" s="90">
        <f t="shared" si="157"/>
        <v>0</v>
      </c>
      <c r="AY110" s="87" t="s">
        <v>113</v>
      </c>
      <c r="AZ110" s="88" t="s">
        <v>113</v>
      </c>
      <c r="BA110" s="88" t="s">
        <v>113</v>
      </c>
      <c r="BB110" s="88" t="s">
        <v>113</v>
      </c>
      <c r="BC110" s="88" t="s">
        <v>113</v>
      </c>
      <c r="BD110" s="88" t="s">
        <v>113</v>
      </c>
      <c r="BE110" s="89" t="s">
        <v>113</v>
      </c>
      <c r="BF110" s="90">
        <f t="shared" si="122"/>
        <v>0</v>
      </c>
      <c r="BG110" s="87" t="s">
        <v>113</v>
      </c>
      <c r="BH110" s="88" t="s">
        <v>113</v>
      </c>
      <c r="BI110" s="88" t="s">
        <v>113</v>
      </c>
      <c r="BJ110" s="88" t="s">
        <v>113</v>
      </c>
      <c r="BK110" s="88" t="s">
        <v>113</v>
      </c>
      <c r="BL110" s="88" t="s">
        <v>113</v>
      </c>
      <c r="BM110" s="89" t="s">
        <v>113</v>
      </c>
      <c r="BN110" s="90">
        <f t="shared" si="123"/>
        <v>0</v>
      </c>
      <c r="BO110" s="87" t="s">
        <v>113</v>
      </c>
      <c r="BP110" s="88" t="s">
        <v>113</v>
      </c>
      <c r="BQ110" s="88" t="s">
        <v>113</v>
      </c>
      <c r="BR110" s="88" t="s">
        <v>113</v>
      </c>
      <c r="BS110" s="88" t="s">
        <v>113</v>
      </c>
      <c r="BT110" s="88" t="s">
        <v>113</v>
      </c>
      <c r="BU110" s="89" t="s">
        <v>113</v>
      </c>
      <c r="BV110" s="90">
        <f t="shared" si="124"/>
        <v>0</v>
      </c>
      <c r="CJ110" s="155"/>
      <c r="CK110" s="209">
        <f t="shared" si="140"/>
        <v>0</v>
      </c>
      <c r="CL110" s="216" t="str">
        <f t="shared" si="141"/>
        <v>-</v>
      </c>
      <c r="CM110" s="209">
        <f t="shared" si="142"/>
        <v>0</v>
      </c>
      <c r="CN110" s="216" t="str">
        <f t="shared" si="143"/>
        <v>-</v>
      </c>
      <c r="CO110" s="209">
        <f t="shared" si="144"/>
        <v>0</v>
      </c>
      <c r="CP110" s="210" t="str">
        <f t="shared" si="145"/>
        <v>-</v>
      </c>
      <c r="CQ110" s="208">
        <f t="shared" si="146"/>
        <v>0</v>
      </c>
      <c r="CR110" s="210" t="str">
        <f t="shared" si="147"/>
        <v>-</v>
      </c>
      <c r="CS110" s="208">
        <f t="shared" si="133"/>
        <v>0</v>
      </c>
      <c r="CT110" s="210" t="str">
        <f t="shared" si="148"/>
        <v>-</v>
      </c>
      <c r="CU110" s="1046"/>
      <c r="CV110" s="452"/>
      <c r="CW110" s="211">
        <f t="shared" si="149"/>
        <v>0</v>
      </c>
      <c r="CX110" s="207" t="str">
        <f t="shared" si="150"/>
        <v>-</v>
      </c>
      <c r="CY110" s="209">
        <f t="shared" si="151"/>
        <v>0</v>
      </c>
      <c r="CZ110" s="207" t="str">
        <f t="shared" si="152"/>
        <v>-</v>
      </c>
      <c r="DA110" s="211">
        <f t="shared" si="153"/>
        <v>0</v>
      </c>
      <c r="DB110" s="210" t="str">
        <f t="shared" si="154"/>
        <v>-</v>
      </c>
    </row>
    <row r="111" spans="1:106" s="84" customFormat="1" ht="15" hidden="1" customHeight="1" thickBot="1">
      <c r="A111" s="78">
        <v>25</v>
      </c>
      <c r="B111" s="86" t="s">
        <v>113</v>
      </c>
      <c r="C111" s="87" t="s">
        <v>113</v>
      </c>
      <c r="D111" s="88" t="s">
        <v>113</v>
      </c>
      <c r="E111" s="88" t="s">
        <v>113</v>
      </c>
      <c r="F111" s="88" t="s">
        <v>113</v>
      </c>
      <c r="G111" s="88" t="s">
        <v>113</v>
      </c>
      <c r="H111" s="88" t="s">
        <v>113</v>
      </c>
      <c r="I111" s="89" t="s">
        <v>113</v>
      </c>
      <c r="J111" s="90">
        <f t="shared" si="116"/>
        <v>0</v>
      </c>
      <c r="K111" s="87" t="s">
        <v>113</v>
      </c>
      <c r="L111" s="88" t="s">
        <v>113</v>
      </c>
      <c r="M111" s="88" t="s">
        <v>113</v>
      </c>
      <c r="N111" s="88" t="s">
        <v>113</v>
      </c>
      <c r="O111" s="88" t="s">
        <v>113</v>
      </c>
      <c r="P111" s="88" t="s">
        <v>113</v>
      </c>
      <c r="Q111" s="89" t="s">
        <v>113</v>
      </c>
      <c r="R111" s="90">
        <f t="shared" si="117"/>
        <v>0</v>
      </c>
      <c r="S111" s="87" t="s">
        <v>113</v>
      </c>
      <c r="T111" s="88" t="s">
        <v>113</v>
      </c>
      <c r="U111" s="88" t="s">
        <v>113</v>
      </c>
      <c r="V111" s="88" t="s">
        <v>113</v>
      </c>
      <c r="W111" s="88" t="s">
        <v>113</v>
      </c>
      <c r="X111" s="88" t="s">
        <v>113</v>
      </c>
      <c r="Y111" s="89" t="s">
        <v>113</v>
      </c>
      <c r="Z111" s="90">
        <f t="shared" si="118"/>
        <v>0</v>
      </c>
      <c r="AA111" s="87" t="s">
        <v>113</v>
      </c>
      <c r="AB111" s="88" t="s">
        <v>113</v>
      </c>
      <c r="AC111" s="88" t="s">
        <v>113</v>
      </c>
      <c r="AD111" s="88" t="s">
        <v>113</v>
      </c>
      <c r="AE111" s="88" t="s">
        <v>113</v>
      </c>
      <c r="AF111" s="88" t="s">
        <v>113</v>
      </c>
      <c r="AG111" s="89" t="s">
        <v>113</v>
      </c>
      <c r="AH111" s="90">
        <f t="shared" si="119"/>
        <v>0</v>
      </c>
      <c r="AI111" s="87" t="s">
        <v>113</v>
      </c>
      <c r="AJ111" s="88" t="s">
        <v>113</v>
      </c>
      <c r="AK111" s="88" t="s">
        <v>113</v>
      </c>
      <c r="AL111" s="88" t="s">
        <v>113</v>
      </c>
      <c r="AM111" s="88" t="s">
        <v>113</v>
      </c>
      <c r="AN111" s="88" t="s">
        <v>113</v>
      </c>
      <c r="AO111" s="89" t="s">
        <v>113</v>
      </c>
      <c r="AP111" s="90">
        <f t="shared" si="120"/>
        <v>0</v>
      </c>
      <c r="AQ111" s="87" t="s">
        <v>113</v>
      </c>
      <c r="AR111" s="88" t="s">
        <v>113</v>
      </c>
      <c r="AS111" s="88" t="s">
        <v>113</v>
      </c>
      <c r="AT111" s="88" t="s">
        <v>113</v>
      </c>
      <c r="AU111" s="88" t="s">
        <v>113</v>
      </c>
      <c r="AV111" s="88" t="s">
        <v>113</v>
      </c>
      <c r="AW111" s="89" t="s">
        <v>113</v>
      </c>
      <c r="AX111" s="90">
        <f t="shared" si="157"/>
        <v>0</v>
      </c>
      <c r="AY111" s="87" t="s">
        <v>113</v>
      </c>
      <c r="AZ111" s="88" t="s">
        <v>113</v>
      </c>
      <c r="BA111" s="88" t="s">
        <v>113</v>
      </c>
      <c r="BB111" s="88" t="s">
        <v>113</v>
      </c>
      <c r="BC111" s="88" t="s">
        <v>113</v>
      </c>
      <c r="BD111" s="88" t="s">
        <v>113</v>
      </c>
      <c r="BE111" s="89" t="s">
        <v>113</v>
      </c>
      <c r="BF111" s="90">
        <f t="shared" si="122"/>
        <v>0</v>
      </c>
      <c r="BG111" s="87" t="s">
        <v>113</v>
      </c>
      <c r="BH111" s="88" t="s">
        <v>113</v>
      </c>
      <c r="BI111" s="88" t="s">
        <v>113</v>
      </c>
      <c r="BJ111" s="88" t="s">
        <v>113</v>
      </c>
      <c r="BK111" s="88" t="s">
        <v>113</v>
      </c>
      <c r="BL111" s="88" t="s">
        <v>113</v>
      </c>
      <c r="BM111" s="89" t="s">
        <v>113</v>
      </c>
      <c r="BN111" s="90">
        <f t="shared" si="123"/>
        <v>0</v>
      </c>
      <c r="BO111" s="87" t="s">
        <v>113</v>
      </c>
      <c r="BP111" s="88" t="s">
        <v>113</v>
      </c>
      <c r="BQ111" s="88" t="s">
        <v>113</v>
      </c>
      <c r="BR111" s="88" t="s">
        <v>113</v>
      </c>
      <c r="BS111" s="88" t="s">
        <v>113</v>
      </c>
      <c r="BT111" s="88" t="s">
        <v>113</v>
      </c>
      <c r="BU111" s="89" t="s">
        <v>113</v>
      </c>
      <c r="BV111" s="90">
        <f t="shared" si="124"/>
        <v>0</v>
      </c>
      <c r="CJ111" s="155"/>
      <c r="CK111" s="209">
        <f t="shared" si="140"/>
        <v>0</v>
      </c>
      <c r="CL111" s="216" t="str">
        <f t="shared" si="141"/>
        <v>-</v>
      </c>
      <c r="CM111" s="209">
        <f t="shared" si="142"/>
        <v>0</v>
      </c>
      <c r="CN111" s="216" t="str">
        <f t="shared" si="143"/>
        <v>-</v>
      </c>
      <c r="CO111" s="209">
        <f t="shared" si="144"/>
        <v>0</v>
      </c>
      <c r="CP111" s="210" t="str">
        <f t="shared" si="145"/>
        <v>-</v>
      </c>
      <c r="CQ111" s="208">
        <f t="shared" si="146"/>
        <v>0</v>
      </c>
      <c r="CR111" s="210" t="str">
        <f t="shared" si="147"/>
        <v>-</v>
      </c>
      <c r="CS111" s="208">
        <f t="shared" si="133"/>
        <v>0</v>
      </c>
      <c r="CT111" s="210" t="str">
        <f t="shared" si="148"/>
        <v>-</v>
      </c>
      <c r="CU111" s="1046"/>
      <c r="CV111" s="452"/>
      <c r="CW111" s="211">
        <f t="shared" si="149"/>
        <v>0</v>
      </c>
      <c r="CX111" s="207" t="str">
        <f t="shared" si="150"/>
        <v>-</v>
      </c>
      <c r="CY111" s="209">
        <f t="shared" si="151"/>
        <v>0</v>
      </c>
      <c r="CZ111" s="207" t="str">
        <f t="shared" si="152"/>
        <v>-</v>
      </c>
      <c r="DA111" s="211">
        <f t="shared" si="153"/>
        <v>0</v>
      </c>
      <c r="DB111" s="210" t="str">
        <f t="shared" si="154"/>
        <v>-</v>
      </c>
    </row>
    <row r="112" spans="1:106" s="84" customFormat="1" ht="15" hidden="1" customHeight="1" thickBot="1">
      <c r="A112" s="85">
        <v>26</v>
      </c>
      <c r="B112" s="86" t="s">
        <v>113</v>
      </c>
      <c r="C112" s="87" t="s">
        <v>113</v>
      </c>
      <c r="D112" s="88" t="s">
        <v>113</v>
      </c>
      <c r="E112" s="88" t="s">
        <v>113</v>
      </c>
      <c r="F112" s="88" t="s">
        <v>113</v>
      </c>
      <c r="G112" s="88" t="s">
        <v>113</v>
      </c>
      <c r="H112" s="88" t="s">
        <v>113</v>
      </c>
      <c r="I112" s="89" t="s">
        <v>113</v>
      </c>
      <c r="J112" s="90">
        <f t="shared" si="116"/>
        <v>0</v>
      </c>
      <c r="K112" s="87" t="s">
        <v>113</v>
      </c>
      <c r="L112" s="88" t="s">
        <v>113</v>
      </c>
      <c r="M112" s="88" t="s">
        <v>113</v>
      </c>
      <c r="N112" s="88" t="s">
        <v>113</v>
      </c>
      <c r="O112" s="88" t="s">
        <v>113</v>
      </c>
      <c r="P112" s="88" t="s">
        <v>113</v>
      </c>
      <c r="Q112" s="89" t="s">
        <v>113</v>
      </c>
      <c r="R112" s="90">
        <f t="shared" si="117"/>
        <v>0</v>
      </c>
      <c r="S112" s="87" t="s">
        <v>113</v>
      </c>
      <c r="T112" s="88" t="s">
        <v>113</v>
      </c>
      <c r="U112" s="88" t="s">
        <v>113</v>
      </c>
      <c r="V112" s="88" t="s">
        <v>113</v>
      </c>
      <c r="W112" s="88" t="s">
        <v>113</v>
      </c>
      <c r="X112" s="88" t="s">
        <v>113</v>
      </c>
      <c r="Y112" s="89" t="s">
        <v>113</v>
      </c>
      <c r="Z112" s="90">
        <f t="shared" si="118"/>
        <v>0</v>
      </c>
      <c r="AA112" s="87" t="s">
        <v>113</v>
      </c>
      <c r="AB112" s="88" t="s">
        <v>113</v>
      </c>
      <c r="AC112" s="88" t="s">
        <v>113</v>
      </c>
      <c r="AD112" s="88" t="s">
        <v>113</v>
      </c>
      <c r="AE112" s="88" t="s">
        <v>113</v>
      </c>
      <c r="AF112" s="88" t="s">
        <v>113</v>
      </c>
      <c r="AG112" s="89" t="s">
        <v>113</v>
      </c>
      <c r="AH112" s="90">
        <f t="shared" si="119"/>
        <v>0</v>
      </c>
      <c r="AI112" s="87" t="s">
        <v>113</v>
      </c>
      <c r="AJ112" s="88" t="s">
        <v>113</v>
      </c>
      <c r="AK112" s="88" t="s">
        <v>113</v>
      </c>
      <c r="AL112" s="88" t="s">
        <v>113</v>
      </c>
      <c r="AM112" s="88" t="s">
        <v>113</v>
      </c>
      <c r="AN112" s="88" t="s">
        <v>113</v>
      </c>
      <c r="AO112" s="89" t="s">
        <v>113</v>
      </c>
      <c r="AP112" s="90">
        <f t="shared" si="120"/>
        <v>0</v>
      </c>
      <c r="AQ112" s="87" t="s">
        <v>113</v>
      </c>
      <c r="AR112" s="88" t="s">
        <v>113</v>
      </c>
      <c r="AS112" s="88" t="s">
        <v>113</v>
      </c>
      <c r="AT112" s="88" t="s">
        <v>113</v>
      </c>
      <c r="AU112" s="88" t="s">
        <v>113</v>
      </c>
      <c r="AV112" s="88" t="s">
        <v>113</v>
      </c>
      <c r="AW112" s="89" t="s">
        <v>113</v>
      </c>
      <c r="AX112" s="90">
        <f t="shared" si="157"/>
        <v>0</v>
      </c>
      <c r="AY112" s="87" t="s">
        <v>113</v>
      </c>
      <c r="AZ112" s="88" t="s">
        <v>113</v>
      </c>
      <c r="BA112" s="88" t="s">
        <v>113</v>
      </c>
      <c r="BB112" s="88" t="s">
        <v>113</v>
      </c>
      <c r="BC112" s="88" t="s">
        <v>113</v>
      </c>
      <c r="BD112" s="88" t="s">
        <v>113</v>
      </c>
      <c r="BE112" s="89" t="s">
        <v>113</v>
      </c>
      <c r="BF112" s="90">
        <f t="shared" si="122"/>
        <v>0</v>
      </c>
      <c r="BG112" s="87" t="s">
        <v>113</v>
      </c>
      <c r="BH112" s="88" t="s">
        <v>113</v>
      </c>
      <c r="BI112" s="88" t="s">
        <v>113</v>
      </c>
      <c r="BJ112" s="88" t="s">
        <v>113</v>
      </c>
      <c r="BK112" s="88" t="s">
        <v>113</v>
      </c>
      <c r="BL112" s="88" t="s">
        <v>113</v>
      </c>
      <c r="BM112" s="89" t="s">
        <v>113</v>
      </c>
      <c r="BN112" s="90">
        <f t="shared" si="123"/>
        <v>0</v>
      </c>
      <c r="BO112" s="87" t="s">
        <v>113</v>
      </c>
      <c r="BP112" s="88" t="s">
        <v>113</v>
      </c>
      <c r="BQ112" s="88" t="s">
        <v>113</v>
      </c>
      <c r="BR112" s="88" t="s">
        <v>113</v>
      </c>
      <c r="BS112" s="88" t="s">
        <v>113</v>
      </c>
      <c r="BT112" s="88" t="s">
        <v>113</v>
      </c>
      <c r="BU112" s="89" t="s">
        <v>113</v>
      </c>
      <c r="BV112" s="90">
        <f t="shared" si="124"/>
        <v>0</v>
      </c>
      <c r="CJ112" s="155"/>
      <c r="CK112" s="209">
        <f t="shared" si="125"/>
        <v>0</v>
      </c>
      <c r="CL112" s="216" t="str">
        <f t="shared" si="126"/>
        <v>-</v>
      </c>
      <c r="CM112" s="209">
        <f t="shared" si="127"/>
        <v>0</v>
      </c>
      <c r="CN112" s="216" t="str">
        <f t="shared" si="128"/>
        <v>-</v>
      </c>
      <c r="CO112" s="209">
        <f t="shared" si="129"/>
        <v>0</v>
      </c>
      <c r="CP112" s="210" t="str">
        <f t="shared" si="130"/>
        <v>-</v>
      </c>
      <c r="CQ112" s="208">
        <f t="shared" si="131"/>
        <v>0</v>
      </c>
      <c r="CR112" s="210" t="str">
        <f t="shared" si="132"/>
        <v>-</v>
      </c>
      <c r="CS112" s="208">
        <f t="shared" si="133"/>
        <v>0</v>
      </c>
      <c r="CT112" s="210" t="str">
        <f t="shared" si="134"/>
        <v>-</v>
      </c>
      <c r="CU112" s="1046"/>
      <c r="CV112" s="452"/>
      <c r="CW112" s="211">
        <f t="shared" si="114"/>
        <v>0</v>
      </c>
      <c r="CX112" s="207" t="str">
        <f t="shared" si="115"/>
        <v>-</v>
      </c>
      <c r="CY112" s="209">
        <f t="shared" si="135"/>
        <v>0</v>
      </c>
      <c r="CZ112" s="207" t="str">
        <f t="shared" si="136"/>
        <v>-</v>
      </c>
      <c r="DA112" s="211">
        <f t="shared" si="137"/>
        <v>0</v>
      </c>
      <c r="DB112" s="210" t="str">
        <f t="shared" si="138"/>
        <v>-</v>
      </c>
    </row>
    <row r="113" spans="1:118" s="84" customFormat="1" ht="15" hidden="1" customHeight="1" thickBot="1">
      <c r="A113" s="78">
        <v>27</v>
      </c>
      <c r="B113" s="86" t="s">
        <v>113</v>
      </c>
      <c r="C113" s="87" t="s">
        <v>113</v>
      </c>
      <c r="D113" s="88" t="s">
        <v>113</v>
      </c>
      <c r="E113" s="88" t="s">
        <v>113</v>
      </c>
      <c r="F113" s="88" t="s">
        <v>113</v>
      </c>
      <c r="G113" s="88" t="s">
        <v>113</v>
      </c>
      <c r="H113" s="88" t="s">
        <v>113</v>
      </c>
      <c r="I113" s="89" t="s">
        <v>113</v>
      </c>
      <c r="J113" s="90">
        <f t="shared" si="116"/>
        <v>0</v>
      </c>
      <c r="K113" s="87" t="s">
        <v>113</v>
      </c>
      <c r="L113" s="88" t="s">
        <v>113</v>
      </c>
      <c r="M113" s="88" t="s">
        <v>113</v>
      </c>
      <c r="N113" s="88" t="s">
        <v>113</v>
      </c>
      <c r="O113" s="88" t="s">
        <v>113</v>
      </c>
      <c r="P113" s="88" t="s">
        <v>113</v>
      </c>
      <c r="Q113" s="89" t="s">
        <v>113</v>
      </c>
      <c r="R113" s="90">
        <f t="shared" si="117"/>
        <v>0</v>
      </c>
      <c r="S113" s="87" t="s">
        <v>113</v>
      </c>
      <c r="T113" s="88" t="s">
        <v>113</v>
      </c>
      <c r="U113" s="88" t="s">
        <v>113</v>
      </c>
      <c r="V113" s="88" t="s">
        <v>113</v>
      </c>
      <c r="W113" s="88" t="s">
        <v>113</v>
      </c>
      <c r="X113" s="88" t="s">
        <v>113</v>
      </c>
      <c r="Y113" s="89" t="s">
        <v>113</v>
      </c>
      <c r="Z113" s="90">
        <f t="shared" si="118"/>
        <v>0</v>
      </c>
      <c r="AA113" s="87" t="s">
        <v>113</v>
      </c>
      <c r="AB113" s="88" t="s">
        <v>113</v>
      </c>
      <c r="AC113" s="88" t="s">
        <v>113</v>
      </c>
      <c r="AD113" s="88" t="s">
        <v>113</v>
      </c>
      <c r="AE113" s="88" t="s">
        <v>113</v>
      </c>
      <c r="AF113" s="88" t="s">
        <v>113</v>
      </c>
      <c r="AG113" s="89" t="s">
        <v>113</v>
      </c>
      <c r="AH113" s="90">
        <f t="shared" si="119"/>
        <v>0</v>
      </c>
      <c r="AI113" s="87" t="s">
        <v>113</v>
      </c>
      <c r="AJ113" s="88" t="s">
        <v>113</v>
      </c>
      <c r="AK113" s="88" t="s">
        <v>113</v>
      </c>
      <c r="AL113" s="88" t="s">
        <v>113</v>
      </c>
      <c r="AM113" s="88" t="s">
        <v>113</v>
      </c>
      <c r="AN113" s="88" t="s">
        <v>113</v>
      </c>
      <c r="AO113" s="89" t="s">
        <v>113</v>
      </c>
      <c r="AP113" s="90">
        <f t="shared" si="120"/>
        <v>0</v>
      </c>
      <c r="AQ113" s="87" t="s">
        <v>113</v>
      </c>
      <c r="AR113" s="88" t="s">
        <v>113</v>
      </c>
      <c r="AS113" s="88" t="s">
        <v>113</v>
      </c>
      <c r="AT113" s="88" t="s">
        <v>113</v>
      </c>
      <c r="AU113" s="88" t="s">
        <v>113</v>
      </c>
      <c r="AV113" s="88" t="s">
        <v>113</v>
      </c>
      <c r="AW113" s="89" t="s">
        <v>113</v>
      </c>
      <c r="AX113" s="90">
        <f t="shared" si="157"/>
        <v>0</v>
      </c>
      <c r="AY113" s="87" t="s">
        <v>113</v>
      </c>
      <c r="AZ113" s="88" t="s">
        <v>113</v>
      </c>
      <c r="BA113" s="88" t="s">
        <v>113</v>
      </c>
      <c r="BB113" s="88" t="s">
        <v>113</v>
      </c>
      <c r="BC113" s="88" t="s">
        <v>113</v>
      </c>
      <c r="BD113" s="88" t="s">
        <v>113</v>
      </c>
      <c r="BE113" s="89" t="s">
        <v>113</v>
      </c>
      <c r="BF113" s="90">
        <f t="shared" si="122"/>
        <v>0</v>
      </c>
      <c r="BG113" s="87" t="s">
        <v>113</v>
      </c>
      <c r="BH113" s="88" t="s">
        <v>113</v>
      </c>
      <c r="BI113" s="88" t="s">
        <v>113</v>
      </c>
      <c r="BJ113" s="88" t="s">
        <v>113</v>
      </c>
      <c r="BK113" s="88" t="s">
        <v>113</v>
      </c>
      <c r="BL113" s="88" t="s">
        <v>113</v>
      </c>
      <c r="BM113" s="89" t="s">
        <v>113</v>
      </c>
      <c r="BN113" s="90">
        <f t="shared" si="123"/>
        <v>0</v>
      </c>
      <c r="BO113" s="87" t="s">
        <v>113</v>
      </c>
      <c r="BP113" s="88" t="s">
        <v>113</v>
      </c>
      <c r="BQ113" s="88" t="s">
        <v>113</v>
      </c>
      <c r="BR113" s="88" t="s">
        <v>113</v>
      </c>
      <c r="BS113" s="88" t="s">
        <v>113</v>
      </c>
      <c r="BT113" s="88" t="s">
        <v>113</v>
      </c>
      <c r="BU113" s="89" t="s">
        <v>113</v>
      </c>
      <c r="BV113" s="90">
        <f t="shared" si="124"/>
        <v>0</v>
      </c>
      <c r="CJ113" s="155"/>
      <c r="CK113" s="209">
        <f t="shared" si="125"/>
        <v>0</v>
      </c>
      <c r="CL113" s="216" t="str">
        <f t="shared" si="126"/>
        <v>-</v>
      </c>
      <c r="CM113" s="209">
        <f t="shared" si="127"/>
        <v>0</v>
      </c>
      <c r="CN113" s="216" t="str">
        <f t="shared" si="128"/>
        <v>-</v>
      </c>
      <c r="CO113" s="209">
        <f t="shared" si="129"/>
        <v>0</v>
      </c>
      <c r="CP113" s="210" t="str">
        <f t="shared" si="130"/>
        <v>-</v>
      </c>
      <c r="CQ113" s="208">
        <f t="shared" si="131"/>
        <v>0</v>
      </c>
      <c r="CR113" s="210" t="str">
        <f t="shared" si="132"/>
        <v>-</v>
      </c>
      <c r="CS113" s="208">
        <f t="shared" si="133"/>
        <v>0</v>
      </c>
      <c r="CT113" s="210" t="str">
        <f t="shared" si="134"/>
        <v>-</v>
      </c>
      <c r="CU113" s="1046"/>
      <c r="CV113" s="452"/>
      <c r="CW113" s="211">
        <f t="shared" si="114"/>
        <v>0</v>
      </c>
      <c r="CX113" s="207" t="str">
        <f t="shared" si="115"/>
        <v>-</v>
      </c>
      <c r="CY113" s="209">
        <f t="shared" si="135"/>
        <v>0</v>
      </c>
      <c r="CZ113" s="207" t="str">
        <f t="shared" si="136"/>
        <v>-</v>
      </c>
      <c r="DA113" s="211">
        <f t="shared" si="137"/>
        <v>0</v>
      </c>
      <c r="DB113" s="210" t="str">
        <f t="shared" si="138"/>
        <v>-</v>
      </c>
    </row>
    <row r="114" spans="1:118" s="84" customFormat="1" ht="15" hidden="1" customHeight="1" thickBot="1">
      <c r="A114" s="85">
        <v>28</v>
      </c>
      <c r="B114" s="86" t="s">
        <v>113</v>
      </c>
      <c r="C114" s="87" t="s">
        <v>113</v>
      </c>
      <c r="D114" s="88" t="s">
        <v>113</v>
      </c>
      <c r="E114" s="88" t="s">
        <v>113</v>
      </c>
      <c r="F114" s="88" t="s">
        <v>113</v>
      </c>
      <c r="G114" s="88" t="s">
        <v>113</v>
      </c>
      <c r="H114" s="88" t="s">
        <v>113</v>
      </c>
      <c r="I114" s="89" t="s">
        <v>113</v>
      </c>
      <c r="J114" s="90">
        <f t="shared" si="116"/>
        <v>0</v>
      </c>
      <c r="K114" s="87" t="s">
        <v>113</v>
      </c>
      <c r="L114" s="88" t="s">
        <v>113</v>
      </c>
      <c r="M114" s="88" t="s">
        <v>113</v>
      </c>
      <c r="N114" s="88" t="s">
        <v>113</v>
      </c>
      <c r="O114" s="88" t="s">
        <v>113</v>
      </c>
      <c r="P114" s="88" t="s">
        <v>113</v>
      </c>
      <c r="Q114" s="89" t="s">
        <v>113</v>
      </c>
      <c r="R114" s="90">
        <f t="shared" si="117"/>
        <v>0</v>
      </c>
      <c r="S114" s="87" t="s">
        <v>113</v>
      </c>
      <c r="T114" s="88" t="s">
        <v>113</v>
      </c>
      <c r="U114" s="88" t="s">
        <v>113</v>
      </c>
      <c r="V114" s="88" t="s">
        <v>113</v>
      </c>
      <c r="W114" s="88" t="s">
        <v>113</v>
      </c>
      <c r="X114" s="88" t="s">
        <v>113</v>
      </c>
      <c r="Y114" s="89" t="s">
        <v>113</v>
      </c>
      <c r="Z114" s="90">
        <f t="shared" si="118"/>
        <v>0</v>
      </c>
      <c r="AA114" s="87" t="s">
        <v>113</v>
      </c>
      <c r="AB114" s="88" t="s">
        <v>113</v>
      </c>
      <c r="AC114" s="88" t="s">
        <v>113</v>
      </c>
      <c r="AD114" s="88" t="s">
        <v>113</v>
      </c>
      <c r="AE114" s="88" t="s">
        <v>113</v>
      </c>
      <c r="AF114" s="88" t="s">
        <v>113</v>
      </c>
      <c r="AG114" s="89" t="s">
        <v>113</v>
      </c>
      <c r="AH114" s="90">
        <f t="shared" si="119"/>
        <v>0</v>
      </c>
      <c r="AI114" s="87" t="s">
        <v>113</v>
      </c>
      <c r="AJ114" s="88" t="s">
        <v>113</v>
      </c>
      <c r="AK114" s="88" t="s">
        <v>113</v>
      </c>
      <c r="AL114" s="88" t="s">
        <v>113</v>
      </c>
      <c r="AM114" s="88" t="s">
        <v>113</v>
      </c>
      <c r="AN114" s="88" t="s">
        <v>113</v>
      </c>
      <c r="AO114" s="89" t="s">
        <v>113</v>
      </c>
      <c r="AP114" s="90">
        <f t="shared" si="120"/>
        <v>0</v>
      </c>
      <c r="AQ114" s="87" t="s">
        <v>113</v>
      </c>
      <c r="AR114" s="88" t="s">
        <v>113</v>
      </c>
      <c r="AS114" s="88" t="s">
        <v>113</v>
      </c>
      <c r="AT114" s="88" t="s">
        <v>113</v>
      </c>
      <c r="AU114" s="88" t="s">
        <v>113</v>
      </c>
      <c r="AV114" s="88" t="s">
        <v>113</v>
      </c>
      <c r="AW114" s="89" t="s">
        <v>113</v>
      </c>
      <c r="AX114" s="90">
        <f t="shared" si="157"/>
        <v>0</v>
      </c>
      <c r="AY114" s="87" t="s">
        <v>113</v>
      </c>
      <c r="AZ114" s="88" t="s">
        <v>113</v>
      </c>
      <c r="BA114" s="88" t="s">
        <v>113</v>
      </c>
      <c r="BB114" s="88" t="s">
        <v>113</v>
      </c>
      <c r="BC114" s="88" t="s">
        <v>113</v>
      </c>
      <c r="BD114" s="88" t="s">
        <v>113</v>
      </c>
      <c r="BE114" s="89" t="s">
        <v>113</v>
      </c>
      <c r="BF114" s="90">
        <f t="shared" si="122"/>
        <v>0</v>
      </c>
      <c r="BG114" s="87" t="s">
        <v>113</v>
      </c>
      <c r="BH114" s="88" t="s">
        <v>113</v>
      </c>
      <c r="BI114" s="88" t="s">
        <v>113</v>
      </c>
      <c r="BJ114" s="88" t="s">
        <v>113</v>
      </c>
      <c r="BK114" s="88" t="s">
        <v>113</v>
      </c>
      <c r="BL114" s="88" t="s">
        <v>113</v>
      </c>
      <c r="BM114" s="89" t="s">
        <v>113</v>
      </c>
      <c r="BN114" s="90">
        <f t="shared" si="123"/>
        <v>0</v>
      </c>
      <c r="BO114" s="87" t="s">
        <v>113</v>
      </c>
      <c r="BP114" s="88" t="s">
        <v>113</v>
      </c>
      <c r="BQ114" s="88" t="s">
        <v>113</v>
      </c>
      <c r="BR114" s="88" t="s">
        <v>113</v>
      </c>
      <c r="BS114" s="88" t="s">
        <v>113</v>
      </c>
      <c r="BT114" s="88" t="s">
        <v>113</v>
      </c>
      <c r="BU114" s="89" t="s">
        <v>113</v>
      </c>
      <c r="BV114" s="90">
        <f t="shared" si="124"/>
        <v>0</v>
      </c>
      <c r="CJ114" s="155"/>
      <c r="CK114" s="209">
        <f t="shared" si="125"/>
        <v>0</v>
      </c>
      <c r="CL114" s="216" t="str">
        <f t="shared" si="126"/>
        <v>-</v>
      </c>
      <c r="CM114" s="209">
        <f t="shared" si="127"/>
        <v>0</v>
      </c>
      <c r="CN114" s="216" t="str">
        <f t="shared" si="128"/>
        <v>-</v>
      </c>
      <c r="CO114" s="209">
        <f t="shared" si="129"/>
        <v>0</v>
      </c>
      <c r="CP114" s="210" t="str">
        <f t="shared" si="130"/>
        <v>-</v>
      </c>
      <c r="CQ114" s="208">
        <f t="shared" si="131"/>
        <v>0</v>
      </c>
      <c r="CR114" s="210" t="str">
        <f t="shared" si="132"/>
        <v>-</v>
      </c>
      <c r="CS114" s="208">
        <f t="shared" si="133"/>
        <v>0</v>
      </c>
      <c r="CT114" s="210" t="str">
        <f t="shared" si="134"/>
        <v>-</v>
      </c>
      <c r="CU114" s="1046"/>
      <c r="CV114" s="452"/>
      <c r="CW114" s="211">
        <f t="shared" si="114"/>
        <v>0</v>
      </c>
      <c r="CX114" s="207" t="str">
        <f t="shared" si="115"/>
        <v>-</v>
      </c>
      <c r="CY114" s="209">
        <f t="shared" si="135"/>
        <v>0</v>
      </c>
      <c r="CZ114" s="207" t="str">
        <f t="shared" si="136"/>
        <v>-</v>
      </c>
      <c r="DA114" s="211">
        <f t="shared" si="137"/>
        <v>0</v>
      </c>
      <c r="DB114" s="210" t="str">
        <f t="shared" si="138"/>
        <v>-</v>
      </c>
    </row>
    <row r="115" spans="1:118" s="84" customFormat="1" ht="15" hidden="1" customHeight="1" thickBot="1">
      <c r="A115" s="78">
        <v>29</v>
      </c>
      <c r="B115" s="86" t="s">
        <v>113</v>
      </c>
      <c r="C115" s="87" t="s">
        <v>113</v>
      </c>
      <c r="D115" s="88" t="s">
        <v>113</v>
      </c>
      <c r="E115" s="88" t="s">
        <v>113</v>
      </c>
      <c r="F115" s="88" t="s">
        <v>113</v>
      </c>
      <c r="G115" s="88" t="s">
        <v>113</v>
      </c>
      <c r="H115" s="88" t="s">
        <v>113</v>
      </c>
      <c r="I115" s="89" t="s">
        <v>113</v>
      </c>
      <c r="J115" s="90">
        <f t="shared" si="116"/>
        <v>0</v>
      </c>
      <c r="K115" s="87" t="s">
        <v>113</v>
      </c>
      <c r="L115" s="88" t="s">
        <v>113</v>
      </c>
      <c r="M115" s="88" t="s">
        <v>113</v>
      </c>
      <c r="N115" s="88" t="s">
        <v>113</v>
      </c>
      <c r="O115" s="88" t="s">
        <v>113</v>
      </c>
      <c r="P115" s="88" t="s">
        <v>113</v>
      </c>
      <c r="Q115" s="89" t="s">
        <v>113</v>
      </c>
      <c r="R115" s="90">
        <f t="shared" si="117"/>
        <v>0</v>
      </c>
      <c r="S115" s="87" t="s">
        <v>113</v>
      </c>
      <c r="T115" s="88" t="s">
        <v>113</v>
      </c>
      <c r="U115" s="88" t="s">
        <v>113</v>
      </c>
      <c r="V115" s="88" t="s">
        <v>113</v>
      </c>
      <c r="W115" s="88" t="s">
        <v>113</v>
      </c>
      <c r="X115" s="88" t="s">
        <v>113</v>
      </c>
      <c r="Y115" s="89" t="s">
        <v>113</v>
      </c>
      <c r="Z115" s="90">
        <f t="shared" si="118"/>
        <v>0</v>
      </c>
      <c r="AA115" s="87" t="s">
        <v>113</v>
      </c>
      <c r="AB115" s="88" t="s">
        <v>113</v>
      </c>
      <c r="AC115" s="88" t="s">
        <v>113</v>
      </c>
      <c r="AD115" s="88" t="s">
        <v>113</v>
      </c>
      <c r="AE115" s="88" t="s">
        <v>113</v>
      </c>
      <c r="AF115" s="88" t="s">
        <v>113</v>
      </c>
      <c r="AG115" s="89" t="s">
        <v>113</v>
      </c>
      <c r="AH115" s="90">
        <f t="shared" si="119"/>
        <v>0</v>
      </c>
      <c r="AI115" s="87" t="s">
        <v>113</v>
      </c>
      <c r="AJ115" s="88" t="s">
        <v>113</v>
      </c>
      <c r="AK115" s="88" t="s">
        <v>113</v>
      </c>
      <c r="AL115" s="88" t="s">
        <v>113</v>
      </c>
      <c r="AM115" s="88" t="s">
        <v>113</v>
      </c>
      <c r="AN115" s="88" t="s">
        <v>113</v>
      </c>
      <c r="AO115" s="89" t="s">
        <v>113</v>
      </c>
      <c r="AP115" s="90">
        <f t="shared" si="120"/>
        <v>0</v>
      </c>
      <c r="AQ115" s="87" t="s">
        <v>113</v>
      </c>
      <c r="AR115" s="88" t="s">
        <v>113</v>
      </c>
      <c r="AS115" s="88" t="s">
        <v>113</v>
      </c>
      <c r="AT115" s="88" t="s">
        <v>113</v>
      </c>
      <c r="AU115" s="88" t="s">
        <v>113</v>
      </c>
      <c r="AV115" s="88" t="s">
        <v>113</v>
      </c>
      <c r="AW115" s="89" t="s">
        <v>113</v>
      </c>
      <c r="AX115" s="90">
        <f t="shared" si="157"/>
        <v>0</v>
      </c>
      <c r="AY115" s="87" t="s">
        <v>113</v>
      </c>
      <c r="AZ115" s="88" t="s">
        <v>113</v>
      </c>
      <c r="BA115" s="88" t="s">
        <v>113</v>
      </c>
      <c r="BB115" s="88" t="s">
        <v>113</v>
      </c>
      <c r="BC115" s="88" t="s">
        <v>113</v>
      </c>
      <c r="BD115" s="88" t="s">
        <v>113</v>
      </c>
      <c r="BE115" s="89" t="s">
        <v>113</v>
      </c>
      <c r="BF115" s="90">
        <f t="shared" si="122"/>
        <v>0</v>
      </c>
      <c r="BG115" s="87" t="s">
        <v>113</v>
      </c>
      <c r="BH115" s="88" t="s">
        <v>113</v>
      </c>
      <c r="BI115" s="88" t="s">
        <v>113</v>
      </c>
      <c r="BJ115" s="88" t="s">
        <v>113</v>
      </c>
      <c r="BK115" s="88" t="s">
        <v>113</v>
      </c>
      <c r="BL115" s="88" t="s">
        <v>113</v>
      </c>
      <c r="BM115" s="89" t="s">
        <v>113</v>
      </c>
      <c r="BN115" s="90">
        <f t="shared" si="123"/>
        <v>0</v>
      </c>
      <c r="BO115" s="87" t="s">
        <v>113</v>
      </c>
      <c r="BP115" s="88" t="s">
        <v>113</v>
      </c>
      <c r="BQ115" s="88" t="s">
        <v>113</v>
      </c>
      <c r="BR115" s="88" t="s">
        <v>113</v>
      </c>
      <c r="BS115" s="88" t="s">
        <v>113</v>
      </c>
      <c r="BT115" s="88" t="s">
        <v>113</v>
      </c>
      <c r="BU115" s="89" t="s">
        <v>113</v>
      </c>
      <c r="BV115" s="90">
        <f t="shared" si="124"/>
        <v>0</v>
      </c>
      <c r="CJ115" s="155"/>
      <c r="CK115" s="209">
        <f t="shared" si="125"/>
        <v>0</v>
      </c>
      <c r="CL115" s="216" t="str">
        <f t="shared" si="126"/>
        <v>-</v>
      </c>
      <c r="CM115" s="209">
        <f t="shared" si="127"/>
        <v>0</v>
      </c>
      <c r="CN115" s="216" t="str">
        <f t="shared" si="128"/>
        <v>-</v>
      </c>
      <c r="CO115" s="209">
        <f t="shared" si="129"/>
        <v>0</v>
      </c>
      <c r="CP115" s="210" t="str">
        <f t="shared" si="130"/>
        <v>-</v>
      </c>
      <c r="CQ115" s="208">
        <f t="shared" si="131"/>
        <v>0</v>
      </c>
      <c r="CR115" s="210" t="str">
        <f t="shared" si="132"/>
        <v>-</v>
      </c>
      <c r="CS115" s="208">
        <f t="shared" si="133"/>
        <v>0</v>
      </c>
      <c r="CT115" s="210" t="str">
        <f t="shared" si="134"/>
        <v>-</v>
      </c>
      <c r="CU115" s="1046"/>
      <c r="CV115" s="452"/>
      <c r="CW115" s="211">
        <f t="shared" si="114"/>
        <v>0</v>
      </c>
      <c r="CX115" s="207" t="str">
        <f t="shared" si="115"/>
        <v>-</v>
      </c>
      <c r="CY115" s="209">
        <f t="shared" si="135"/>
        <v>0</v>
      </c>
      <c r="CZ115" s="207" t="str">
        <f t="shared" si="136"/>
        <v>-</v>
      </c>
      <c r="DA115" s="211">
        <f t="shared" si="137"/>
        <v>0</v>
      </c>
      <c r="DB115" s="210" t="str">
        <f t="shared" si="138"/>
        <v>-</v>
      </c>
    </row>
    <row r="116" spans="1:118" s="84" customFormat="1" ht="15" hidden="1" customHeight="1" thickBot="1">
      <c r="A116" s="85">
        <v>30</v>
      </c>
      <c r="B116" s="96" t="s">
        <v>113</v>
      </c>
      <c r="C116" s="95" t="s">
        <v>113</v>
      </c>
      <c r="D116" s="92" t="s">
        <v>113</v>
      </c>
      <c r="E116" s="92" t="s">
        <v>113</v>
      </c>
      <c r="F116" s="92" t="s">
        <v>113</v>
      </c>
      <c r="G116" s="92" t="s">
        <v>113</v>
      </c>
      <c r="H116" s="92" t="s">
        <v>113</v>
      </c>
      <c r="I116" s="93" t="s">
        <v>113</v>
      </c>
      <c r="J116" s="94">
        <f t="shared" si="116"/>
        <v>0</v>
      </c>
      <c r="K116" s="95" t="s">
        <v>113</v>
      </c>
      <c r="L116" s="92" t="s">
        <v>113</v>
      </c>
      <c r="M116" s="92" t="s">
        <v>113</v>
      </c>
      <c r="N116" s="92" t="s">
        <v>113</v>
      </c>
      <c r="O116" s="92" t="s">
        <v>113</v>
      </c>
      <c r="P116" s="92" t="s">
        <v>113</v>
      </c>
      <c r="Q116" s="93" t="s">
        <v>113</v>
      </c>
      <c r="R116" s="94">
        <f t="shared" si="117"/>
        <v>0</v>
      </c>
      <c r="S116" s="95" t="s">
        <v>113</v>
      </c>
      <c r="T116" s="92" t="s">
        <v>113</v>
      </c>
      <c r="U116" s="92" t="s">
        <v>113</v>
      </c>
      <c r="V116" s="92" t="s">
        <v>113</v>
      </c>
      <c r="W116" s="92" t="s">
        <v>113</v>
      </c>
      <c r="X116" s="92" t="s">
        <v>113</v>
      </c>
      <c r="Y116" s="93" t="s">
        <v>113</v>
      </c>
      <c r="Z116" s="94">
        <f t="shared" si="118"/>
        <v>0</v>
      </c>
      <c r="AA116" s="95" t="s">
        <v>113</v>
      </c>
      <c r="AB116" s="92" t="s">
        <v>113</v>
      </c>
      <c r="AC116" s="92" t="s">
        <v>113</v>
      </c>
      <c r="AD116" s="92" t="s">
        <v>113</v>
      </c>
      <c r="AE116" s="92" t="s">
        <v>113</v>
      </c>
      <c r="AF116" s="92" t="s">
        <v>113</v>
      </c>
      <c r="AG116" s="93" t="s">
        <v>113</v>
      </c>
      <c r="AH116" s="94">
        <f t="shared" si="119"/>
        <v>0</v>
      </c>
      <c r="AI116" s="95" t="s">
        <v>113</v>
      </c>
      <c r="AJ116" s="92" t="s">
        <v>113</v>
      </c>
      <c r="AK116" s="92" t="s">
        <v>113</v>
      </c>
      <c r="AL116" s="92" t="s">
        <v>113</v>
      </c>
      <c r="AM116" s="92" t="s">
        <v>113</v>
      </c>
      <c r="AN116" s="92" t="s">
        <v>113</v>
      </c>
      <c r="AO116" s="93" t="s">
        <v>113</v>
      </c>
      <c r="AP116" s="94">
        <f t="shared" si="120"/>
        <v>0</v>
      </c>
      <c r="AQ116" s="87" t="s">
        <v>113</v>
      </c>
      <c r="AR116" s="88" t="s">
        <v>113</v>
      </c>
      <c r="AS116" s="88" t="s">
        <v>113</v>
      </c>
      <c r="AT116" s="88" t="s">
        <v>113</v>
      </c>
      <c r="AU116" s="88" t="s">
        <v>113</v>
      </c>
      <c r="AV116" s="88" t="s">
        <v>113</v>
      </c>
      <c r="AW116" s="89" t="s">
        <v>113</v>
      </c>
      <c r="AX116" s="94">
        <f t="shared" si="157"/>
        <v>0</v>
      </c>
      <c r="AY116" s="95" t="s">
        <v>113</v>
      </c>
      <c r="AZ116" s="92" t="s">
        <v>113</v>
      </c>
      <c r="BA116" s="92" t="s">
        <v>113</v>
      </c>
      <c r="BB116" s="92" t="s">
        <v>113</v>
      </c>
      <c r="BC116" s="92" t="s">
        <v>113</v>
      </c>
      <c r="BD116" s="92" t="s">
        <v>113</v>
      </c>
      <c r="BE116" s="93" t="s">
        <v>113</v>
      </c>
      <c r="BF116" s="94">
        <f t="shared" si="122"/>
        <v>0</v>
      </c>
      <c r="BG116" s="496" t="s">
        <v>113</v>
      </c>
      <c r="BH116" s="497" t="s">
        <v>113</v>
      </c>
      <c r="BI116" s="497" t="s">
        <v>113</v>
      </c>
      <c r="BJ116" s="497" t="s">
        <v>113</v>
      </c>
      <c r="BK116" s="497" t="s">
        <v>113</v>
      </c>
      <c r="BL116" s="497" t="s">
        <v>113</v>
      </c>
      <c r="BM116" s="499" t="s">
        <v>113</v>
      </c>
      <c r="BN116" s="502">
        <f t="shared" si="123"/>
        <v>0</v>
      </c>
      <c r="BO116" s="496" t="s">
        <v>113</v>
      </c>
      <c r="BP116" s="497" t="s">
        <v>113</v>
      </c>
      <c r="BQ116" s="497" t="s">
        <v>113</v>
      </c>
      <c r="BR116" s="497" t="s">
        <v>113</v>
      </c>
      <c r="BS116" s="497" t="s">
        <v>113</v>
      </c>
      <c r="BT116" s="497" t="s">
        <v>113</v>
      </c>
      <c r="BU116" s="499" t="s">
        <v>113</v>
      </c>
      <c r="BV116" s="502">
        <f t="shared" si="124"/>
        <v>0</v>
      </c>
      <c r="CJ116" s="155"/>
      <c r="CK116" s="212">
        <f t="shared" si="125"/>
        <v>0</v>
      </c>
      <c r="CL116" s="217" t="str">
        <f t="shared" si="126"/>
        <v>-</v>
      </c>
      <c r="CM116" s="212">
        <f t="shared" si="127"/>
        <v>0</v>
      </c>
      <c r="CN116" s="217" t="str">
        <f t="shared" si="128"/>
        <v>-</v>
      </c>
      <c r="CO116" s="212">
        <f t="shared" si="129"/>
        <v>0</v>
      </c>
      <c r="CP116" s="213" t="str">
        <f t="shared" si="130"/>
        <v>-</v>
      </c>
      <c r="CQ116" s="208">
        <f t="shared" si="131"/>
        <v>0</v>
      </c>
      <c r="CR116" s="213" t="str">
        <f t="shared" si="132"/>
        <v>-</v>
      </c>
      <c r="CS116" s="208">
        <f t="shared" si="133"/>
        <v>0</v>
      </c>
      <c r="CT116" s="213" t="str">
        <f t="shared" si="134"/>
        <v>-</v>
      </c>
      <c r="CU116" s="1047"/>
      <c r="CV116" s="453"/>
      <c r="CW116" s="214">
        <f t="shared" si="114"/>
        <v>0</v>
      </c>
      <c r="CX116" s="213" t="str">
        <f t="shared" si="115"/>
        <v>-</v>
      </c>
      <c r="CY116" s="212">
        <f t="shared" si="135"/>
        <v>0</v>
      </c>
      <c r="CZ116" s="213" t="str">
        <f t="shared" si="136"/>
        <v>-</v>
      </c>
      <c r="DA116" s="214">
        <f t="shared" si="137"/>
        <v>0</v>
      </c>
      <c r="DB116" s="213" t="str">
        <f t="shared" si="138"/>
        <v>-</v>
      </c>
    </row>
    <row r="117" spans="1:118" ht="15" thickBot="1">
      <c r="A117" s="97"/>
      <c r="B117" s="227" t="s">
        <v>16</v>
      </c>
      <c r="C117" s="105">
        <v>7</v>
      </c>
      <c r="D117" s="98">
        <v>8</v>
      </c>
      <c r="E117" s="98">
        <v>19</v>
      </c>
      <c r="F117" s="98">
        <v>11</v>
      </c>
      <c r="G117" s="98">
        <v>14</v>
      </c>
      <c r="H117" s="98" t="s">
        <v>113</v>
      </c>
      <c r="I117" s="228" t="s">
        <v>113</v>
      </c>
      <c r="J117" s="99">
        <f t="shared" si="116"/>
        <v>59</v>
      </c>
      <c r="K117" s="230"/>
      <c r="L117" s="231"/>
      <c r="M117" s="231"/>
      <c r="N117" s="231"/>
      <c r="O117" s="231"/>
      <c r="P117" s="231"/>
      <c r="Q117" s="232"/>
      <c r="R117" s="233"/>
      <c r="S117" s="230"/>
      <c r="T117" s="231"/>
      <c r="U117" s="231"/>
      <c r="V117" s="231"/>
      <c r="W117" s="231"/>
      <c r="X117" s="231"/>
      <c r="Y117" s="232"/>
      <c r="Z117" s="233"/>
      <c r="AA117" s="230">
        <f>AQ118</f>
        <v>1</v>
      </c>
      <c r="AB117" s="231">
        <f t="shared" ref="AB117" si="158">AR118</f>
        <v>1</v>
      </c>
      <c r="AC117" s="231">
        <f t="shared" ref="AC117" si="159">AS118</f>
        <v>1</v>
      </c>
      <c r="AD117" s="231">
        <f t="shared" ref="AD117" si="160">AT118</f>
        <v>0</v>
      </c>
      <c r="AE117" s="231">
        <f t="shared" ref="AE117" si="161">AU118</f>
        <v>1</v>
      </c>
      <c r="AF117" s="231">
        <f t="shared" ref="AF117" si="162">AV118</f>
        <v>0</v>
      </c>
      <c r="AG117" s="232">
        <f t="shared" ref="AG117" si="163">AW118</f>
        <v>0</v>
      </c>
      <c r="AH117" s="233">
        <f>SUM(AA117:AG117)</f>
        <v>4</v>
      </c>
      <c r="AI117" s="230"/>
      <c r="AJ117" s="231"/>
      <c r="AK117" s="231"/>
      <c r="AL117" s="231"/>
      <c r="AM117" s="231"/>
      <c r="AN117" s="231"/>
      <c r="AO117" s="232"/>
      <c r="AP117" s="233"/>
      <c r="AQ117" s="230">
        <v>1</v>
      </c>
      <c r="AR117" s="231">
        <v>1</v>
      </c>
      <c r="AS117" s="231">
        <v>1</v>
      </c>
      <c r="AT117" s="231"/>
      <c r="AU117" s="231">
        <v>1</v>
      </c>
      <c r="AV117" s="231"/>
      <c r="AW117" s="232"/>
      <c r="AX117" s="233">
        <f>SUM(AQ117:AW117)</f>
        <v>4</v>
      </c>
      <c r="AY117" s="230"/>
      <c r="AZ117" s="231"/>
      <c r="BA117" s="231"/>
      <c r="BB117" s="231"/>
      <c r="BC117" s="231"/>
      <c r="BD117" s="231"/>
      <c r="BE117" s="232"/>
      <c r="BF117" s="233"/>
      <c r="BG117" s="494"/>
      <c r="BH117" s="495"/>
      <c r="BI117" s="495"/>
      <c r="BJ117" s="495"/>
      <c r="BK117" s="495"/>
      <c r="BL117" s="495"/>
      <c r="BM117" s="500"/>
      <c r="BN117" s="503"/>
      <c r="BO117" s="494"/>
      <c r="BP117" s="495"/>
      <c r="BQ117" s="495"/>
      <c r="BR117" s="495"/>
      <c r="BS117" s="495"/>
      <c r="BT117" s="495"/>
      <c r="BU117" s="500"/>
      <c r="BV117" s="503"/>
    </row>
    <row r="118" spans="1:118" ht="15" thickBot="1">
      <c r="A118" s="100"/>
      <c r="B118" s="218" t="s">
        <v>17</v>
      </c>
      <c r="C118" s="224">
        <f t="shared" ref="C118:BF118" si="164">SUM(C87:C117)</f>
        <v>104</v>
      </c>
      <c r="D118" s="225">
        <f t="shared" si="164"/>
        <v>46</v>
      </c>
      <c r="E118" s="225">
        <f t="shared" si="164"/>
        <v>116</v>
      </c>
      <c r="F118" s="225">
        <f t="shared" si="164"/>
        <v>108</v>
      </c>
      <c r="G118" s="225">
        <f t="shared" si="164"/>
        <v>114</v>
      </c>
      <c r="H118" s="225">
        <f t="shared" si="164"/>
        <v>0</v>
      </c>
      <c r="I118" s="226">
        <f t="shared" si="164"/>
        <v>0</v>
      </c>
      <c r="J118" s="107">
        <f t="shared" si="164"/>
        <v>488</v>
      </c>
      <c r="K118" s="224">
        <f t="shared" si="164"/>
        <v>9</v>
      </c>
      <c r="L118" s="225">
        <f t="shared" si="164"/>
        <v>6</v>
      </c>
      <c r="M118" s="225">
        <f t="shared" si="164"/>
        <v>14</v>
      </c>
      <c r="N118" s="225">
        <f t="shared" si="164"/>
        <v>12</v>
      </c>
      <c r="O118" s="225">
        <f t="shared" si="164"/>
        <v>9</v>
      </c>
      <c r="P118" s="225">
        <f t="shared" si="164"/>
        <v>0</v>
      </c>
      <c r="Q118" s="226">
        <f t="shared" si="164"/>
        <v>0</v>
      </c>
      <c r="R118" s="107">
        <f t="shared" si="164"/>
        <v>50</v>
      </c>
      <c r="S118" s="224">
        <f t="shared" si="164"/>
        <v>1</v>
      </c>
      <c r="T118" s="225">
        <f t="shared" si="164"/>
        <v>1</v>
      </c>
      <c r="U118" s="225">
        <f t="shared" si="164"/>
        <v>1</v>
      </c>
      <c r="V118" s="225">
        <f t="shared" si="164"/>
        <v>3</v>
      </c>
      <c r="W118" s="225">
        <f t="shared" si="164"/>
        <v>2</v>
      </c>
      <c r="X118" s="225">
        <f t="shared" si="164"/>
        <v>0</v>
      </c>
      <c r="Y118" s="226">
        <f t="shared" si="164"/>
        <v>0</v>
      </c>
      <c r="Z118" s="107">
        <f t="shared" si="164"/>
        <v>8</v>
      </c>
      <c r="AA118" s="224">
        <f t="shared" si="164"/>
        <v>8</v>
      </c>
      <c r="AB118" s="225">
        <f t="shared" si="164"/>
        <v>10</v>
      </c>
      <c r="AC118" s="225">
        <f t="shared" si="164"/>
        <v>5</v>
      </c>
      <c r="AD118" s="225">
        <f t="shared" si="164"/>
        <v>8</v>
      </c>
      <c r="AE118" s="225">
        <f t="shared" si="164"/>
        <v>10</v>
      </c>
      <c r="AF118" s="225">
        <f t="shared" si="164"/>
        <v>0</v>
      </c>
      <c r="AG118" s="226">
        <f t="shared" si="164"/>
        <v>0</v>
      </c>
      <c r="AH118" s="107">
        <f t="shared" si="164"/>
        <v>41</v>
      </c>
      <c r="AI118" s="224">
        <f t="shared" ref="AI118:AP118" si="165">SUM(AI87:AI117)</f>
        <v>2</v>
      </c>
      <c r="AJ118" s="225">
        <v>3</v>
      </c>
      <c r="AK118" s="225">
        <f t="shared" si="165"/>
        <v>3</v>
      </c>
      <c r="AL118" s="225">
        <f t="shared" si="165"/>
        <v>6</v>
      </c>
      <c r="AM118" s="225">
        <f t="shared" si="165"/>
        <v>5</v>
      </c>
      <c r="AN118" s="225">
        <f t="shared" si="165"/>
        <v>0</v>
      </c>
      <c r="AO118" s="226">
        <f t="shared" si="165"/>
        <v>0</v>
      </c>
      <c r="AP118" s="107">
        <f t="shared" si="165"/>
        <v>19</v>
      </c>
      <c r="AQ118" s="225">
        <f t="shared" ref="AQ118:AR118" si="166">+AQ117</f>
        <v>1</v>
      </c>
      <c r="AR118" s="225">
        <f t="shared" si="166"/>
        <v>1</v>
      </c>
      <c r="AS118" s="225">
        <f t="shared" ref="AS118" si="167">+AS117</f>
        <v>1</v>
      </c>
      <c r="AT118" s="225">
        <f t="shared" ref="AT118" si="168">+AT117</f>
        <v>0</v>
      </c>
      <c r="AU118" s="225">
        <f t="shared" ref="AU118" si="169">+AU117</f>
        <v>1</v>
      </c>
      <c r="AV118" s="225">
        <f t="shared" ref="AV118" si="170">+AV117</f>
        <v>0</v>
      </c>
      <c r="AW118" s="226">
        <f t="shared" ref="AW118" si="171">+AW117</f>
        <v>0</v>
      </c>
      <c r="AX118" s="107">
        <f t="shared" ref="AX118" si="172">+AX117</f>
        <v>4</v>
      </c>
      <c r="AY118" s="224">
        <f t="shared" si="164"/>
        <v>0</v>
      </c>
      <c r="AZ118" s="225">
        <f t="shared" si="164"/>
        <v>0</v>
      </c>
      <c r="BA118" s="225">
        <f t="shared" si="164"/>
        <v>0</v>
      </c>
      <c r="BB118" s="225">
        <f t="shared" si="164"/>
        <v>0</v>
      </c>
      <c r="BC118" s="225">
        <f t="shared" si="164"/>
        <v>0</v>
      </c>
      <c r="BD118" s="225">
        <f t="shared" si="164"/>
        <v>0</v>
      </c>
      <c r="BE118" s="226">
        <f t="shared" si="164"/>
        <v>0</v>
      </c>
      <c r="BF118" s="107">
        <f t="shared" si="164"/>
        <v>0</v>
      </c>
      <c r="BG118" s="492">
        <f t="shared" ref="BG118:BV118" si="173">SUM(BG87:BG116)</f>
        <v>20</v>
      </c>
      <c r="BH118" s="493">
        <f t="shared" si="173"/>
        <v>17.100000000000001</v>
      </c>
      <c r="BI118" s="493">
        <f t="shared" si="173"/>
        <v>17.399999999999999</v>
      </c>
      <c r="BJ118" s="493">
        <f t="shared" si="173"/>
        <v>20</v>
      </c>
      <c r="BK118" s="493">
        <f t="shared" si="173"/>
        <v>17</v>
      </c>
      <c r="BL118" s="493">
        <f t="shared" si="173"/>
        <v>0</v>
      </c>
      <c r="BM118" s="501">
        <f t="shared" si="173"/>
        <v>0</v>
      </c>
      <c r="BN118" s="504">
        <f t="shared" si="173"/>
        <v>91.5</v>
      </c>
      <c r="BO118" s="492">
        <f t="shared" si="173"/>
        <v>106</v>
      </c>
      <c r="BP118" s="493">
        <f t="shared" si="173"/>
        <v>44</v>
      </c>
      <c r="BQ118" s="493">
        <f t="shared" si="173"/>
        <v>117</v>
      </c>
      <c r="BR118" s="493">
        <f t="shared" si="173"/>
        <v>99</v>
      </c>
      <c r="BS118" s="493">
        <f t="shared" si="173"/>
        <v>77</v>
      </c>
      <c r="BT118" s="493">
        <f t="shared" si="173"/>
        <v>0</v>
      </c>
      <c r="BU118" s="501">
        <f t="shared" si="173"/>
        <v>0</v>
      </c>
      <c r="BV118" s="504">
        <f t="shared" si="173"/>
        <v>443</v>
      </c>
    </row>
    <row r="119" spans="1:118" ht="15" thickBot="1">
      <c r="A119" s="101"/>
      <c r="B119" s="102" t="s">
        <v>20</v>
      </c>
      <c r="C119" s="112" t="str">
        <f>IF($C$79&lt;$C$118,"W","L")</f>
        <v>L</v>
      </c>
      <c r="D119" s="67" t="str">
        <f>IF($D$118&gt;$D$235,"W","L")</f>
        <v>W</v>
      </c>
      <c r="E119" s="67" t="str">
        <f>IF($E$118&gt;$F$196,"W","L")</f>
        <v>L</v>
      </c>
      <c r="F119" s="67" t="str">
        <f>IF($F$118&gt;$F$157,"W","L")</f>
        <v>W</v>
      </c>
      <c r="G119" s="113" t="str">
        <f>IF($F$40&lt;$G$118,"W","L")</f>
        <v>W</v>
      </c>
      <c r="H119" s="229"/>
      <c r="I119" s="22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Q119" s="9"/>
      <c r="AR119" s="9"/>
      <c r="AS119" s="9"/>
      <c r="AT119" s="9"/>
      <c r="AU119" s="9"/>
      <c r="AV119" s="9"/>
      <c r="AW119" s="9"/>
      <c r="AX119" s="9"/>
    </row>
    <row r="120" spans="1:118" ht="15.75" thickBot="1">
      <c r="A120" s="1023" t="s">
        <v>219</v>
      </c>
      <c r="B120" s="1023"/>
      <c r="C120" s="65"/>
      <c r="D120" s="65"/>
      <c r="E120" s="65"/>
      <c r="F120" s="65"/>
      <c r="G120" s="65"/>
      <c r="H120" s="65"/>
      <c r="I120" s="65"/>
    </row>
    <row r="121" spans="1:118" ht="15" thickBot="1">
      <c r="C121" s="65"/>
      <c r="D121" s="65"/>
      <c r="E121" s="65"/>
      <c r="F121" s="65"/>
      <c r="G121" s="65"/>
      <c r="H121" s="65"/>
      <c r="I121" s="65"/>
    </row>
    <row r="122" spans="1:118" s="252" customFormat="1" ht="26.25" thickBot="1">
      <c r="A122" s="175"/>
      <c r="B122" s="163" t="s">
        <v>49</v>
      </c>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Q122" s="176"/>
      <c r="AR122" s="176"/>
      <c r="AS122" s="176"/>
      <c r="AT122" s="176"/>
      <c r="AU122" s="176"/>
      <c r="AV122" s="176"/>
      <c r="AW122" s="176"/>
      <c r="AX122" s="176"/>
      <c r="AY122" s="176"/>
      <c r="AZ122" s="176"/>
      <c r="BA122" s="176"/>
      <c r="BB122" s="176"/>
      <c r="BC122" s="176"/>
      <c r="BD122" s="176"/>
      <c r="BE122" s="176"/>
      <c r="BF122" s="176"/>
      <c r="CJ122" s="253"/>
      <c r="CK122" s="254"/>
      <c r="CL122" s="254"/>
      <c r="CM122" s="254"/>
      <c r="CN122" s="254"/>
      <c r="CO122" s="254"/>
      <c r="CP122" s="254"/>
      <c r="CQ122" s="254"/>
      <c r="CR122" s="254"/>
      <c r="CS122" s="254"/>
      <c r="CT122" s="254"/>
      <c r="CU122" s="447"/>
      <c r="CV122" s="447"/>
      <c r="CW122" s="254"/>
      <c r="CX122" s="254"/>
      <c r="CY122" s="254"/>
      <c r="CZ122" s="254"/>
      <c r="DA122" s="254"/>
      <c r="DB122" s="254"/>
      <c r="DC122" s="254"/>
      <c r="DD122" s="254"/>
      <c r="DE122" s="254"/>
      <c r="DF122" s="254"/>
      <c r="DG122" s="254"/>
      <c r="DH122" s="254"/>
      <c r="DI122" s="254"/>
      <c r="DJ122" s="254"/>
      <c r="DK122" s="254"/>
      <c r="DL122" s="254"/>
      <c r="DM122" s="254"/>
      <c r="DN122" s="254"/>
    </row>
    <row r="123" spans="1:118" s="19" customFormat="1" ht="23.25" thickBot="1">
      <c r="A123" s="192"/>
      <c r="B123" s="1048" t="s">
        <v>1</v>
      </c>
      <c r="C123" s="1041" t="s">
        <v>2</v>
      </c>
      <c r="D123" s="1042"/>
      <c r="E123" s="1042"/>
      <c r="F123" s="1042"/>
      <c r="G123" s="220"/>
      <c r="H123" s="220"/>
      <c r="I123" s="220"/>
      <c r="J123" s="249"/>
      <c r="K123" s="1035" t="s">
        <v>3</v>
      </c>
      <c r="L123" s="1035"/>
      <c r="M123" s="1035"/>
      <c r="N123" s="1035"/>
      <c r="O123" s="193"/>
      <c r="P123" s="193"/>
      <c r="Q123" s="193"/>
      <c r="R123" s="194"/>
      <c r="S123" s="1034" t="s">
        <v>4</v>
      </c>
      <c r="T123" s="1035"/>
      <c r="U123" s="1035"/>
      <c r="V123" s="1035"/>
      <c r="W123" s="193"/>
      <c r="X123" s="193"/>
      <c r="Y123" s="193"/>
      <c r="Z123" s="194"/>
      <c r="AA123" s="1034" t="s">
        <v>5</v>
      </c>
      <c r="AB123" s="1035"/>
      <c r="AC123" s="1035"/>
      <c r="AD123" s="1035"/>
      <c r="AE123" s="193"/>
      <c r="AF123" s="193"/>
      <c r="AG123" s="193"/>
      <c r="AH123" s="194"/>
      <c r="AI123" s="1034" t="s">
        <v>6</v>
      </c>
      <c r="AJ123" s="1035"/>
      <c r="AK123" s="1035"/>
      <c r="AL123" s="1035"/>
      <c r="AM123" s="193"/>
      <c r="AN123" s="193"/>
      <c r="AO123" s="193"/>
      <c r="AP123" s="194"/>
      <c r="AQ123" s="1034" t="s">
        <v>7</v>
      </c>
      <c r="AR123" s="1035"/>
      <c r="AS123" s="1035"/>
      <c r="AT123" s="1035"/>
      <c r="AU123" s="193"/>
      <c r="AV123" s="193"/>
      <c r="AW123" s="193"/>
      <c r="AX123" s="194"/>
      <c r="AY123" s="1034" t="s">
        <v>129</v>
      </c>
      <c r="AZ123" s="1035"/>
      <c r="BA123" s="1035"/>
      <c r="BB123" s="1035"/>
      <c r="BC123" s="193"/>
      <c r="BD123" s="193"/>
      <c r="BE123" s="193"/>
      <c r="BF123" s="194"/>
      <c r="BG123" s="1034" t="s">
        <v>70</v>
      </c>
      <c r="BH123" s="1035"/>
      <c r="BI123" s="1035"/>
      <c r="BJ123" s="1035"/>
      <c r="BK123" s="193"/>
      <c r="BL123" s="193"/>
      <c r="BM123" s="193"/>
      <c r="BN123" s="194"/>
      <c r="BO123" s="1034" t="s">
        <v>217</v>
      </c>
      <c r="BP123" s="1035"/>
      <c r="BQ123" s="1035"/>
      <c r="BR123" s="1035"/>
      <c r="BS123" s="193"/>
      <c r="BT123" s="193"/>
      <c r="BU123" s="193"/>
      <c r="BV123" s="194"/>
      <c r="BW123" s="65"/>
      <c r="BX123" s="65"/>
      <c r="BY123" s="65"/>
      <c r="BZ123" s="65"/>
      <c r="CA123" s="65"/>
      <c r="CB123" s="65"/>
      <c r="CC123" s="65"/>
      <c r="CD123" s="65"/>
      <c r="CE123" s="65"/>
      <c r="CF123" s="65"/>
      <c r="CG123" s="65"/>
      <c r="CH123" s="65"/>
      <c r="CI123" s="65"/>
      <c r="CJ123" s="155"/>
      <c r="CK123" s="84"/>
      <c r="CL123" s="84"/>
      <c r="CM123" s="84"/>
      <c r="CN123" s="84"/>
      <c r="CO123" s="84"/>
      <c r="CP123" s="84"/>
      <c r="CQ123" s="84"/>
      <c r="CR123" s="84"/>
      <c r="CS123" s="84"/>
      <c r="CT123" s="84"/>
      <c r="CU123" s="448"/>
      <c r="CV123" s="448"/>
      <c r="CW123" s="198"/>
      <c r="CX123" s="198"/>
      <c r="CY123" s="198"/>
      <c r="CZ123" s="198"/>
      <c r="DA123" s="198"/>
      <c r="DB123" s="198"/>
      <c r="DC123" s="198"/>
      <c r="DD123" s="198"/>
      <c r="DE123" s="198"/>
      <c r="DF123" s="198"/>
      <c r="DG123" s="198"/>
      <c r="DH123" s="198"/>
      <c r="DI123" s="198"/>
      <c r="DJ123" s="198"/>
      <c r="DK123" s="198"/>
      <c r="DL123" s="198"/>
      <c r="DM123" s="198"/>
      <c r="DN123" s="198"/>
    </row>
    <row r="124" spans="1:118" ht="15.75" customHeight="1" thickBot="1">
      <c r="A124" s="172"/>
      <c r="B124" s="1049"/>
      <c r="C124" s="70">
        <v>7</v>
      </c>
      <c r="D124" s="71">
        <v>10</v>
      </c>
      <c r="E124" s="71">
        <v>11</v>
      </c>
      <c r="F124" s="71">
        <v>14</v>
      </c>
      <c r="G124" s="71">
        <v>17</v>
      </c>
      <c r="H124" s="71"/>
      <c r="I124" s="72"/>
      <c r="J124" s="1036" t="s">
        <v>8</v>
      </c>
      <c r="K124" s="70">
        <v>7</v>
      </c>
      <c r="L124" s="71">
        <v>10</v>
      </c>
      <c r="M124" s="71">
        <v>11</v>
      </c>
      <c r="N124" s="71">
        <v>14</v>
      </c>
      <c r="O124" s="71">
        <v>17</v>
      </c>
      <c r="P124" s="71"/>
      <c r="Q124" s="72"/>
      <c r="R124" s="1036" t="s">
        <v>8</v>
      </c>
      <c r="S124" s="70">
        <v>7</v>
      </c>
      <c r="T124" s="71">
        <v>10</v>
      </c>
      <c r="U124" s="71">
        <v>11</v>
      </c>
      <c r="V124" s="71">
        <v>14</v>
      </c>
      <c r="W124" s="71">
        <v>17</v>
      </c>
      <c r="X124" s="71"/>
      <c r="Y124" s="72"/>
      <c r="Z124" s="1036" t="s">
        <v>8</v>
      </c>
      <c r="AA124" s="70">
        <v>7</v>
      </c>
      <c r="AB124" s="71">
        <v>10</v>
      </c>
      <c r="AC124" s="71">
        <v>11</v>
      </c>
      <c r="AD124" s="71">
        <v>14</v>
      </c>
      <c r="AE124" s="71">
        <v>17</v>
      </c>
      <c r="AF124" s="71"/>
      <c r="AG124" s="72"/>
      <c r="AH124" s="1036" t="s">
        <v>8</v>
      </c>
      <c r="AI124" s="70">
        <v>7</v>
      </c>
      <c r="AJ124" s="71">
        <v>10</v>
      </c>
      <c r="AK124" s="71">
        <v>11</v>
      </c>
      <c r="AL124" s="71">
        <v>14</v>
      </c>
      <c r="AM124" s="71">
        <v>17</v>
      </c>
      <c r="AN124" s="71"/>
      <c r="AO124" s="72"/>
      <c r="AP124" s="1036" t="s">
        <v>8</v>
      </c>
      <c r="AQ124" s="70">
        <v>7</v>
      </c>
      <c r="AR124" s="71">
        <v>10</v>
      </c>
      <c r="AS124" s="71">
        <v>11</v>
      </c>
      <c r="AT124" s="71">
        <v>14</v>
      </c>
      <c r="AU124" s="71">
        <v>17</v>
      </c>
      <c r="AV124" s="71"/>
      <c r="AW124" s="72"/>
      <c r="AX124" s="1036" t="s">
        <v>8</v>
      </c>
      <c r="AY124" s="70">
        <v>7</v>
      </c>
      <c r="AZ124" s="71">
        <v>10</v>
      </c>
      <c r="BA124" s="71">
        <v>11</v>
      </c>
      <c r="BB124" s="71">
        <v>14</v>
      </c>
      <c r="BC124" s="71">
        <v>17</v>
      </c>
      <c r="BD124" s="71"/>
      <c r="BE124" s="72"/>
      <c r="BF124" s="1036" t="s">
        <v>8</v>
      </c>
      <c r="BG124" s="70">
        <v>7</v>
      </c>
      <c r="BH124" s="71">
        <v>10</v>
      </c>
      <c r="BI124" s="71">
        <v>11</v>
      </c>
      <c r="BJ124" s="71">
        <v>14</v>
      </c>
      <c r="BK124" s="71">
        <v>17</v>
      </c>
      <c r="BL124" s="71"/>
      <c r="BM124" s="72"/>
      <c r="BN124" s="1036" t="s">
        <v>8</v>
      </c>
      <c r="BO124" s="70">
        <v>7</v>
      </c>
      <c r="BP124" s="71">
        <v>10</v>
      </c>
      <c r="BQ124" s="71">
        <v>11</v>
      </c>
      <c r="BR124" s="71">
        <v>14</v>
      </c>
      <c r="BS124" s="71">
        <v>17</v>
      </c>
      <c r="BT124" s="71"/>
      <c r="BU124" s="72"/>
      <c r="BV124" s="1036" t="s">
        <v>8</v>
      </c>
      <c r="CK124" s="199" t="s">
        <v>15</v>
      </c>
      <c r="CL124" s="200"/>
      <c r="CM124" s="199" t="str">
        <f>+CK124</f>
        <v>Khodamli</v>
      </c>
      <c r="CN124" s="200"/>
      <c r="CO124" s="199" t="str">
        <f>+CM124</f>
        <v>Khodamli</v>
      </c>
      <c r="CP124" s="200"/>
      <c r="CQ124" s="199" t="str">
        <f>+CO124</f>
        <v>Khodamli</v>
      </c>
      <c r="CR124" s="200"/>
      <c r="CS124" s="199" t="str">
        <f>+CQ124</f>
        <v>Khodamli</v>
      </c>
      <c r="CT124" s="200"/>
      <c r="CU124" s="449" t="str">
        <f>+CS124</f>
        <v>Khodamli</v>
      </c>
      <c r="CV124" s="450"/>
      <c r="CW124" s="199" t="str">
        <f>+CY124</f>
        <v>Khodamli</v>
      </c>
      <c r="CX124" s="200"/>
      <c r="CY124" s="199" t="str">
        <f>+CU124</f>
        <v>Khodamli</v>
      </c>
      <c r="CZ124" s="200"/>
      <c r="DA124" s="199" t="str">
        <f>+CW124</f>
        <v>Khodamli</v>
      </c>
      <c r="DB124" s="200"/>
    </row>
    <row r="125" spans="1:118" ht="65.25" customHeight="1" thickBot="1">
      <c r="A125" s="20" t="s">
        <v>9</v>
      </c>
      <c r="B125" s="73" t="s">
        <v>10</v>
      </c>
      <c r="C125" s="255" t="s">
        <v>12</v>
      </c>
      <c r="D125" s="238" t="s">
        <v>11</v>
      </c>
      <c r="E125" s="75" t="s">
        <v>13</v>
      </c>
      <c r="F125" s="76" t="s">
        <v>14</v>
      </c>
      <c r="G125" s="237" t="s">
        <v>0</v>
      </c>
      <c r="H125" s="256"/>
      <c r="I125" s="257"/>
      <c r="J125" s="1037"/>
      <c r="K125" s="255" t="s">
        <v>12</v>
      </c>
      <c r="L125" s="238" t="s">
        <v>11</v>
      </c>
      <c r="M125" s="75" t="s">
        <v>13</v>
      </c>
      <c r="N125" s="76" t="s">
        <v>14</v>
      </c>
      <c r="O125" s="237" t="s">
        <v>0</v>
      </c>
      <c r="P125" s="256"/>
      <c r="Q125" s="257"/>
      <c r="R125" s="1037"/>
      <c r="S125" s="255" t="s">
        <v>12</v>
      </c>
      <c r="T125" s="238" t="s">
        <v>11</v>
      </c>
      <c r="U125" s="75" t="s">
        <v>13</v>
      </c>
      <c r="V125" s="76" t="s">
        <v>14</v>
      </c>
      <c r="W125" s="237" t="s">
        <v>0</v>
      </c>
      <c r="X125" s="256"/>
      <c r="Y125" s="257"/>
      <c r="Z125" s="1037"/>
      <c r="AA125" s="255" t="s">
        <v>12</v>
      </c>
      <c r="AB125" s="238" t="s">
        <v>11</v>
      </c>
      <c r="AC125" s="75" t="s">
        <v>13</v>
      </c>
      <c r="AD125" s="76" t="s">
        <v>14</v>
      </c>
      <c r="AE125" s="237" t="s">
        <v>0</v>
      </c>
      <c r="AF125" s="256"/>
      <c r="AG125" s="257"/>
      <c r="AH125" s="1037"/>
      <c r="AI125" s="255" t="s">
        <v>12</v>
      </c>
      <c r="AJ125" s="238" t="s">
        <v>11</v>
      </c>
      <c r="AK125" s="75" t="s">
        <v>13</v>
      </c>
      <c r="AL125" s="76" t="s">
        <v>14</v>
      </c>
      <c r="AM125" s="237" t="s">
        <v>0</v>
      </c>
      <c r="AN125" s="256"/>
      <c r="AO125" s="257"/>
      <c r="AP125" s="1037"/>
      <c r="AQ125" s="255" t="s">
        <v>12</v>
      </c>
      <c r="AR125" s="238" t="s">
        <v>11</v>
      </c>
      <c r="AS125" s="75" t="s">
        <v>13</v>
      </c>
      <c r="AT125" s="76" t="s">
        <v>14</v>
      </c>
      <c r="AU125" s="237" t="s">
        <v>0</v>
      </c>
      <c r="AV125" s="256"/>
      <c r="AW125" s="257"/>
      <c r="AX125" s="1037"/>
      <c r="AY125" s="255" t="s">
        <v>12</v>
      </c>
      <c r="AZ125" s="238" t="s">
        <v>11</v>
      </c>
      <c r="BA125" s="75" t="s">
        <v>13</v>
      </c>
      <c r="BB125" s="76" t="s">
        <v>14</v>
      </c>
      <c r="BC125" s="237" t="s">
        <v>0</v>
      </c>
      <c r="BD125" s="256"/>
      <c r="BE125" s="257"/>
      <c r="BF125" s="1037"/>
      <c r="BG125" s="255" t="s">
        <v>12</v>
      </c>
      <c r="BH125" s="238" t="s">
        <v>11</v>
      </c>
      <c r="BI125" s="75" t="s">
        <v>13</v>
      </c>
      <c r="BJ125" s="76" t="s">
        <v>14</v>
      </c>
      <c r="BK125" s="237" t="s">
        <v>0</v>
      </c>
      <c r="BL125" s="256"/>
      <c r="BM125" s="257"/>
      <c r="BN125" s="1037"/>
      <c r="BO125" s="255" t="s">
        <v>12</v>
      </c>
      <c r="BP125" s="238" t="s">
        <v>11</v>
      </c>
      <c r="BQ125" s="75" t="s">
        <v>13</v>
      </c>
      <c r="BR125" s="76" t="s">
        <v>14</v>
      </c>
      <c r="BS125" s="237" t="s">
        <v>0</v>
      </c>
      <c r="BT125" s="256"/>
      <c r="BU125" s="257"/>
      <c r="BV125" s="1037"/>
      <c r="CK125" s="202" t="s">
        <v>2</v>
      </c>
      <c r="CL125" s="203"/>
      <c r="CM125" s="202" t="s">
        <v>80</v>
      </c>
      <c r="CN125" s="203"/>
      <c r="CO125" s="202" t="s">
        <v>79</v>
      </c>
      <c r="CP125" s="203"/>
      <c r="CQ125" s="202" t="s">
        <v>5</v>
      </c>
      <c r="CR125" s="203"/>
      <c r="CS125" s="202" t="s">
        <v>6</v>
      </c>
      <c r="CT125" s="203"/>
      <c r="CU125" s="1043" t="s">
        <v>206</v>
      </c>
      <c r="CV125" s="1044"/>
      <c r="CW125" s="202" t="s">
        <v>133</v>
      </c>
      <c r="CX125" s="203"/>
      <c r="CY125" s="202" t="s">
        <v>90</v>
      </c>
      <c r="CZ125" s="203"/>
      <c r="DA125" s="204" t="s">
        <v>136</v>
      </c>
      <c r="DB125" s="205"/>
    </row>
    <row r="126" spans="1:118" s="84" customFormat="1">
      <c r="A126" s="78">
        <v>1</v>
      </c>
      <c r="B126" s="79" t="s">
        <v>298</v>
      </c>
      <c r="C126" s="80">
        <v>39</v>
      </c>
      <c r="D126" s="81">
        <v>15</v>
      </c>
      <c r="E126" s="81">
        <v>11</v>
      </c>
      <c r="F126" s="81">
        <v>9</v>
      </c>
      <c r="G126" s="81">
        <v>10</v>
      </c>
      <c r="H126" s="81" t="s">
        <v>113</v>
      </c>
      <c r="I126" s="222" t="s">
        <v>113</v>
      </c>
      <c r="J126" s="82">
        <f>SUM(C126:I126)</f>
        <v>84</v>
      </c>
      <c r="K126" s="80">
        <v>5</v>
      </c>
      <c r="L126" s="81">
        <v>3</v>
      </c>
      <c r="M126" s="81">
        <v>1</v>
      </c>
      <c r="N126" s="81">
        <v>1</v>
      </c>
      <c r="O126" s="81">
        <v>1</v>
      </c>
      <c r="P126" s="81" t="s">
        <v>113</v>
      </c>
      <c r="Q126" s="222" t="s">
        <v>113</v>
      </c>
      <c r="R126" s="82">
        <f>SUM(K126:Q126)</f>
        <v>11</v>
      </c>
      <c r="S126" s="80">
        <v>0</v>
      </c>
      <c r="T126" s="81">
        <v>0</v>
      </c>
      <c r="U126" s="81">
        <v>0</v>
      </c>
      <c r="V126" s="81">
        <v>0</v>
      </c>
      <c r="W126" s="81">
        <v>0</v>
      </c>
      <c r="X126" s="81" t="s">
        <v>113</v>
      </c>
      <c r="Y126" s="222" t="s">
        <v>113</v>
      </c>
      <c r="Z126" s="82">
        <f>SUM(S126:Y126)</f>
        <v>0</v>
      </c>
      <c r="AA126" s="80">
        <v>0</v>
      </c>
      <c r="AB126" s="81" t="s">
        <v>113</v>
      </c>
      <c r="AC126" s="81" t="s">
        <v>113</v>
      </c>
      <c r="AD126" s="81" t="s">
        <v>113</v>
      </c>
      <c r="AE126" s="81">
        <v>1</v>
      </c>
      <c r="AF126" s="81" t="s">
        <v>113</v>
      </c>
      <c r="AG126" s="222" t="s">
        <v>113</v>
      </c>
      <c r="AH126" s="82">
        <f>SUM(AA126:AG126)</f>
        <v>1</v>
      </c>
      <c r="AI126" s="80" t="s">
        <v>113</v>
      </c>
      <c r="AJ126" s="81" t="s">
        <v>113</v>
      </c>
      <c r="AK126" s="81" t="s">
        <v>113</v>
      </c>
      <c r="AL126" s="81" t="s">
        <v>113</v>
      </c>
      <c r="AM126" s="81">
        <v>1</v>
      </c>
      <c r="AN126" s="81" t="s">
        <v>113</v>
      </c>
      <c r="AO126" s="222" t="s">
        <v>113</v>
      </c>
      <c r="AP126" s="82">
        <f>SUM(AI126:AO126)</f>
        <v>1</v>
      </c>
      <c r="AQ126" s="80" t="s">
        <v>113</v>
      </c>
      <c r="AR126" s="81" t="s">
        <v>113</v>
      </c>
      <c r="AS126" s="81" t="s">
        <v>113</v>
      </c>
      <c r="AT126" s="81" t="s">
        <v>113</v>
      </c>
      <c r="AU126" s="81" t="s">
        <v>113</v>
      </c>
      <c r="AV126" s="81" t="s">
        <v>113</v>
      </c>
      <c r="AW126" s="222" t="s">
        <v>113</v>
      </c>
      <c r="AX126" s="82">
        <f>SUM(AQ126:AW126)</f>
        <v>0</v>
      </c>
      <c r="AY126" s="80" t="s">
        <v>113</v>
      </c>
      <c r="AZ126" s="81" t="s">
        <v>113</v>
      </c>
      <c r="BA126" s="81" t="s">
        <v>113</v>
      </c>
      <c r="BB126" s="81" t="s">
        <v>113</v>
      </c>
      <c r="BC126" s="81" t="s">
        <v>113</v>
      </c>
      <c r="BD126" s="81" t="s">
        <v>113</v>
      </c>
      <c r="BE126" s="222" t="s">
        <v>113</v>
      </c>
      <c r="BF126" s="82">
        <f>SUM(AY126:BE126)</f>
        <v>0</v>
      </c>
      <c r="BG126" s="490">
        <v>1</v>
      </c>
      <c r="BH126" s="491" t="s">
        <v>113</v>
      </c>
      <c r="BI126" s="491" t="s">
        <v>113</v>
      </c>
      <c r="BJ126" s="491" t="s">
        <v>113</v>
      </c>
      <c r="BK126" s="491">
        <v>1</v>
      </c>
      <c r="BL126" s="491" t="s">
        <v>113</v>
      </c>
      <c r="BM126" s="498" t="s">
        <v>113</v>
      </c>
      <c r="BN126" s="82">
        <f>SUM(BG126:BM126)</f>
        <v>2</v>
      </c>
      <c r="BO126" s="490">
        <v>15</v>
      </c>
      <c r="BP126" s="491" t="s">
        <v>113</v>
      </c>
      <c r="BQ126" s="491" t="s">
        <v>113</v>
      </c>
      <c r="BR126" s="491" t="s">
        <v>113</v>
      </c>
      <c r="BS126" s="491">
        <v>6</v>
      </c>
      <c r="BT126" s="491" t="s">
        <v>113</v>
      </c>
      <c r="BU126" s="498" t="s">
        <v>113</v>
      </c>
      <c r="BV126" s="82">
        <f>SUM(BO126:BU126)</f>
        <v>21</v>
      </c>
      <c r="CJ126" s="155"/>
      <c r="CK126" s="206">
        <f>+J126</f>
        <v>84</v>
      </c>
      <c r="CL126" s="215" t="str">
        <f>+B126</f>
        <v>NIRAV RAVAL [K]</v>
      </c>
      <c r="CM126" s="206">
        <f>+R126</f>
        <v>11</v>
      </c>
      <c r="CN126" s="215" t="str">
        <f>+B126</f>
        <v>NIRAV RAVAL [K]</v>
      </c>
      <c r="CO126" s="206">
        <f>+Z126</f>
        <v>0</v>
      </c>
      <c r="CP126" s="207" t="str">
        <f>+B126</f>
        <v>NIRAV RAVAL [K]</v>
      </c>
      <c r="CQ126" s="208">
        <f>+AH126</f>
        <v>1</v>
      </c>
      <c r="CR126" s="207" t="str">
        <f>+B126</f>
        <v>NIRAV RAVAL [K]</v>
      </c>
      <c r="CS126" s="208">
        <f>+AP126</f>
        <v>1</v>
      </c>
      <c r="CT126" s="207" t="str">
        <f>+B126</f>
        <v>NIRAV RAVAL [K]</v>
      </c>
      <c r="CU126" s="1045">
        <f>SUM(AQ157:AW157)</f>
        <v>4</v>
      </c>
      <c r="CV126" s="451"/>
      <c r="CW126" s="208">
        <f t="shared" ref="CW126:CW155" si="174">+BF126</f>
        <v>0</v>
      </c>
      <c r="CX126" s="207" t="str">
        <f t="shared" ref="CX126:CX155" si="175">+B126</f>
        <v>NIRAV RAVAL [K]</v>
      </c>
      <c r="CY126" s="206">
        <f>CS126+CU126+CW126</f>
        <v>5</v>
      </c>
      <c r="CZ126" s="207" t="str">
        <f>+B126</f>
        <v>NIRAV RAVAL [K]</v>
      </c>
      <c r="DA126" s="208">
        <f>CQ126+CU126</f>
        <v>5</v>
      </c>
      <c r="DB126" s="207" t="str">
        <f>+B126</f>
        <v>NIRAV RAVAL [K]</v>
      </c>
    </row>
    <row r="127" spans="1:118" s="84" customFormat="1">
      <c r="A127" s="85">
        <v>2</v>
      </c>
      <c r="B127" s="86" t="s">
        <v>299</v>
      </c>
      <c r="C127" s="87">
        <v>50</v>
      </c>
      <c r="D127" s="88">
        <v>23</v>
      </c>
      <c r="E127" s="88">
        <v>0</v>
      </c>
      <c r="F127" s="88">
        <v>6</v>
      </c>
      <c r="G127" s="88">
        <v>18</v>
      </c>
      <c r="H127" s="88" t="s">
        <v>113</v>
      </c>
      <c r="I127" s="89" t="s">
        <v>113</v>
      </c>
      <c r="J127" s="90">
        <f t="shared" ref="J127:J156" si="176">SUM(C127:I127)</f>
        <v>97</v>
      </c>
      <c r="K127" s="87">
        <v>6</v>
      </c>
      <c r="L127" s="88">
        <v>5</v>
      </c>
      <c r="M127" s="88">
        <v>0</v>
      </c>
      <c r="N127" s="88">
        <v>0</v>
      </c>
      <c r="O127" s="88">
        <v>1</v>
      </c>
      <c r="P127" s="88" t="s">
        <v>113</v>
      </c>
      <c r="Q127" s="89" t="s">
        <v>113</v>
      </c>
      <c r="R127" s="90">
        <f t="shared" ref="R127:R155" si="177">SUM(K127:Q127)</f>
        <v>12</v>
      </c>
      <c r="S127" s="87">
        <v>1</v>
      </c>
      <c r="T127" s="88">
        <v>0</v>
      </c>
      <c r="U127" s="88">
        <v>0</v>
      </c>
      <c r="V127" s="88">
        <v>0</v>
      </c>
      <c r="W127" s="88">
        <v>0</v>
      </c>
      <c r="X127" s="88" t="s">
        <v>113</v>
      </c>
      <c r="Y127" s="89" t="s">
        <v>113</v>
      </c>
      <c r="Z127" s="90">
        <f t="shared" ref="Z127:Z155" si="178">SUM(S127:Y127)</f>
        <v>1</v>
      </c>
      <c r="AA127" s="87" t="s">
        <v>113</v>
      </c>
      <c r="AB127" s="88" t="s">
        <v>113</v>
      </c>
      <c r="AC127" s="88" t="s">
        <v>113</v>
      </c>
      <c r="AD127" s="88" t="s">
        <v>113</v>
      </c>
      <c r="AE127" s="88">
        <v>2</v>
      </c>
      <c r="AF127" s="88" t="s">
        <v>113</v>
      </c>
      <c r="AG127" s="89" t="s">
        <v>113</v>
      </c>
      <c r="AH127" s="90">
        <f t="shared" ref="AH127:AH155" si="179">SUM(AA127:AG127)</f>
        <v>2</v>
      </c>
      <c r="AI127" s="87">
        <v>2</v>
      </c>
      <c r="AJ127" s="88">
        <v>1</v>
      </c>
      <c r="AK127" s="88" t="s">
        <v>113</v>
      </c>
      <c r="AL127" s="88" t="s">
        <v>113</v>
      </c>
      <c r="AM127" s="88" t="s">
        <v>113</v>
      </c>
      <c r="AN127" s="88" t="s">
        <v>113</v>
      </c>
      <c r="AO127" s="89" t="s">
        <v>113</v>
      </c>
      <c r="AP127" s="90">
        <f t="shared" ref="AP127:AP155" si="180">SUM(AI127:AO127)</f>
        <v>3</v>
      </c>
      <c r="AQ127" s="87" t="s">
        <v>113</v>
      </c>
      <c r="AR127" s="88" t="s">
        <v>113</v>
      </c>
      <c r="AS127" s="88" t="s">
        <v>113</v>
      </c>
      <c r="AT127" s="88" t="s">
        <v>113</v>
      </c>
      <c r="AU127" s="88" t="s">
        <v>113</v>
      </c>
      <c r="AV127" s="88" t="s">
        <v>113</v>
      </c>
      <c r="AW127" s="89" t="s">
        <v>113</v>
      </c>
      <c r="AX127" s="90">
        <f t="shared" ref="AX127" si="181">SUM(AQ127:AW127)</f>
        <v>0</v>
      </c>
      <c r="AY127" s="87" t="s">
        <v>113</v>
      </c>
      <c r="AZ127" s="88" t="s">
        <v>113</v>
      </c>
      <c r="BA127" s="88" t="s">
        <v>113</v>
      </c>
      <c r="BB127" s="88" t="s">
        <v>113</v>
      </c>
      <c r="BC127" s="88" t="s">
        <v>113</v>
      </c>
      <c r="BD127" s="88" t="s">
        <v>113</v>
      </c>
      <c r="BE127" s="89" t="s">
        <v>113</v>
      </c>
      <c r="BF127" s="90">
        <f t="shared" ref="BF127:BF155" si="182">SUM(AY127:BE127)</f>
        <v>0</v>
      </c>
      <c r="BG127" s="87" t="s">
        <v>113</v>
      </c>
      <c r="BH127" s="88" t="s">
        <v>113</v>
      </c>
      <c r="BI127" s="88" t="s">
        <v>113</v>
      </c>
      <c r="BJ127" s="88" t="s">
        <v>113</v>
      </c>
      <c r="BK127" s="88">
        <v>1.5</v>
      </c>
      <c r="BL127" s="88" t="s">
        <v>113</v>
      </c>
      <c r="BM127" s="89" t="s">
        <v>113</v>
      </c>
      <c r="BN127" s="90">
        <f t="shared" ref="BN127:BN155" si="183">SUM(BG127:BM127)</f>
        <v>1.5</v>
      </c>
      <c r="BO127" s="87" t="s">
        <v>113</v>
      </c>
      <c r="BP127" s="88" t="s">
        <v>113</v>
      </c>
      <c r="BQ127" s="88" t="s">
        <v>113</v>
      </c>
      <c r="BR127" s="88" t="s">
        <v>113</v>
      </c>
      <c r="BS127" s="88">
        <v>13</v>
      </c>
      <c r="BT127" s="88" t="s">
        <v>113</v>
      </c>
      <c r="BU127" s="89" t="s">
        <v>113</v>
      </c>
      <c r="BV127" s="90">
        <f t="shared" ref="BV127:BV155" si="184">SUM(BO127:BU127)</f>
        <v>13</v>
      </c>
      <c r="CJ127" s="155"/>
      <c r="CK127" s="209">
        <f t="shared" ref="CK127:CK155" si="185">+J127</f>
        <v>97</v>
      </c>
      <c r="CL127" s="216" t="str">
        <f t="shared" ref="CL127:CL155" si="186">+B127</f>
        <v>PARTH RAVAL [K]</v>
      </c>
      <c r="CM127" s="209">
        <f t="shared" ref="CM127:CM155" si="187">+R127</f>
        <v>12</v>
      </c>
      <c r="CN127" s="216" t="str">
        <f t="shared" ref="CN127:CN155" si="188">+B127</f>
        <v>PARTH RAVAL [K]</v>
      </c>
      <c r="CO127" s="209">
        <f t="shared" ref="CO127:CO155" si="189">+Z127</f>
        <v>1</v>
      </c>
      <c r="CP127" s="210" t="str">
        <f t="shared" ref="CP127:CP155" si="190">+B127</f>
        <v>PARTH RAVAL [K]</v>
      </c>
      <c r="CQ127" s="208">
        <f t="shared" ref="CQ127:CQ155" si="191">+AH127</f>
        <v>2</v>
      </c>
      <c r="CR127" s="210" t="str">
        <f t="shared" ref="CR127:CR155" si="192">+B127</f>
        <v>PARTH RAVAL [K]</v>
      </c>
      <c r="CS127" s="208">
        <f t="shared" ref="CS127:CS155" si="193">+AP127</f>
        <v>3</v>
      </c>
      <c r="CT127" s="210" t="str">
        <f t="shared" ref="CT127:CT155" si="194">+B127</f>
        <v>PARTH RAVAL [K]</v>
      </c>
      <c r="CU127" s="1046"/>
      <c r="CV127" s="452"/>
      <c r="CW127" s="211">
        <f t="shared" si="174"/>
        <v>0</v>
      </c>
      <c r="CX127" s="207" t="str">
        <f t="shared" si="175"/>
        <v>PARTH RAVAL [K]</v>
      </c>
      <c r="CY127" s="209">
        <f t="shared" ref="CY127:CY155" si="195">CS127+CU127+CW127</f>
        <v>3</v>
      </c>
      <c r="CZ127" s="207" t="str">
        <f t="shared" ref="CZ127:CZ155" si="196">+B127</f>
        <v>PARTH RAVAL [K]</v>
      </c>
      <c r="DA127" s="211">
        <f t="shared" ref="DA127:DA155" si="197">CQ127+CU127</f>
        <v>2</v>
      </c>
      <c r="DB127" s="210" t="str">
        <f t="shared" ref="DB127:DB155" si="198">+B127</f>
        <v>PARTH RAVAL [K]</v>
      </c>
    </row>
    <row r="128" spans="1:118" s="84" customFormat="1">
      <c r="A128" s="78">
        <v>3</v>
      </c>
      <c r="B128" s="86" t="s">
        <v>300</v>
      </c>
      <c r="C128" s="87">
        <v>17</v>
      </c>
      <c r="D128" s="88">
        <v>8</v>
      </c>
      <c r="E128" s="88">
        <v>1</v>
      </c>
      <c r="F128" s="88">
        <v>41</v>
      </c>
      <c r="G128" s="88">
        <v>0</v>
      </c>
      <c r="H128" s="88" t="s">
        <v>113</v>
      </c>
      <c r="I128" s="89" t="s">
        <v>113</v>
      </c>
      <c r="J128" s="90">
        <f t="shared" si="176"/>
        <v>67</v>
      </c>
      <c r="K128" s="87">
        <v>2</v>
      </c>
      <c r="L128" s="88">
        <v>0</v>
      </c>
      <c r="M128" s="88">
        <v>0</v>
      </c>
      <c r="N128" s="88">
        <v>5</v>
      </c>
      <c r="O128" s="88">
        <v>0</v>
      </c>
      <c r="P128" s="88" t="s">
        <v>113</v>
      </c>
      <c r="Q128" s="89" t="s">
        <v>113</v>
      </c>
      <c r="R128" s="90">
        <f t="shared" si="177"/>
        <v>7</v>
      </c>
      <c r="S128" s="87">
        <v>0</v>
      </c>
      <c r="T128" s="88">
        <v>0</v>
      </c>
      <c r="U128" s="88">
        <v>0</v>
      </c>
      <c r="V128" s="88">
        <v>0</v>
      </c>
      <c r="W128" s="88">
        <v>0</v>
      </c>
      <c r="X128" s="88" t="s">
        <v>113</v>
      </c>
      <c r="Y128" s="89" t="s">
        <v>113</v>
      </c>
      <c r="Z128" s="90">
        <f t="shared" si="178"/>
        <v>0</v>
      </c>
      <c r="AA128" s="87">
        <v>1</v>
      </c>
      <c r="AB128" s="88">
        <v>1</v>
      </c>
      <c r="AC128" s="88">
        <v>1</v>
      </c>
      <c r="AD128" s="88">
        <v>1</v>
      </c>
      <c r="AE128" s="88">
        <v>2</v>
      </c>
      <c r="AF128" s="88" t="s">
        <v>113</v>
      </c>
      <c r="AG128" s="89" t="s">
        <v>113</v>
      </c>
      <c r="AH128" s="90">
        <f t="shared" si="179"/>
        <v>6</v>
      </c>
      <c r="AI128" s="87" t="s">
        <v>113</v>
      </c>
      <c r="AJ128" s="88" t="s">
        <v>232</v>
      </c>
      <c r="AK128" s="88">
        <v>2</v>
      </c>
      <c r="AL128" s="88" t="s">
        <v>113</v>
      </c>
      <c r="AM128" s="88" t="s">
        <v>113</v>
      </c>
      <c r="AN128" s="88" t="s">
        <v>113</v>
      </c>
      <c r="AO128" s="89" t="s">
        <v>113</v>
      </c>
      <c r="AP128" s="90">
        <v>3</v>
      </c>
      <c r="AQ128" s="87" t="s">
        <v>168</v>
      </c>
      <c r="AR128" s="88" t="s">
        <v>113</v>
      </c>
      <c r="AS128" s="88" t="s">
        <v>168</v>
      </c>
      <c r="AT128" s="88" t="s">
        <v>113</v>
      </c>
      <c r="AU128" s="88" t="s">
        <v>113</v>
      </c>
      <c r="AV128" s="88" t="s">
        <v>113</v>
      </c>
      <c r="AW128" s="89" t="s">
        <v>113</v>
      </c>
      <c r="AX128" s="90" t="s">
        <v>160</v>
      </c>
      <c r="AY128" s="87" t="s">
        <v>113</v>
      </c>
      <c r="AZ128" s="88" t="s">
        <v>113</v>
      </c>
      <c r="BA128" s="88" t="s">
        <v>113</v>
      </c>
      <c r="BB128" s="88" t="s">
        <v>113</v>
      </c>
      <c r="BC128" s="88" t="s">
        <v>113</v>
      </c>
      <c r="BD128" s="88" t="s">
        <v>113</v>
      </c>
      <c r="BE128" s="89" t="s">
        <v>113</v>
      </c>
      <c r="BF128" s="90">
        <f t="shared" si="182"/>
        <v>0</v>
      </c>
      <c r="BG128" s="87">
        <v>3</v>
      </c>
      <c r="BH128" s="88">
        <v>4</v>
      </c>
      <c r="BI128" s="88">
        <v>4</v>
      </c>
      <c r="BJ128" s="88">
        <v>3.4</v>
      </c>
      <c r="BK128" s="88">
        <v>2</v>
      </c>
      <c r="BL128" s="88" t="s">
        <v>113</v>
      </c>
      <c r="BM128" s="89" t="s">
        <v>113</v>
      </c>
      <c r="BN128" s="90">
        <f t="shared" si="183"/>
        <v>16.399999999999999</v>
      </c>
      <c r="BO128" s="87">
        <v>13</v>
      </c>
      <c r="BP128" s="88">
        <v>6</v>
      </c>
      <c r="BQ128" s="88">
        <v>12</v>
      </c>
      <c r="BR128" s="88">
        <v>25</v>
      </c>
      <c r="BS128" s="88">
        <v>8</v>
      </c>
      <c r="BT128" s="88" t="s">
        <v>113</v>
      </c>
      <c r="BU128" s="89" t="s">
        <v>113</v>
      </c>
      <c r="BV128" s="90">
        <f t="shared" si="184"/>
        <v>64</v>
      </c>
      <c r="CJ128" s="155"/>
      <c r="CK128" s="209">
        <f t="shared" si="185"/>
        <v>67</v>
      </c>
      <c r="CL128" s="216" t="str">
        <f t="shared" si="186"/>
        <v>ROHAN RAVAL [K]</v>
      </c>
      <c r="CM128" s="209">
        <f t="shared" si="187"/>
        <v>7</v>
      </c>
      <c r="CN128" s="216" t="str">
        <f t="shared" si="188"/>
        <v>ROHAN RAVAL [K]</v>
      </c>
      <c r="CO128" s="209">
        <f t="shared" si="189"/>
        <v>0</v>
      </c>
      <c r="CP128" s="210" t="str">
        <f t="shared" si="190"/>
        <v>ROHAN RAVAL [K]</v>
      </c>
      <c r="CQ128" s="208">
        <f t="shared" si="191"/>
        <v>6</v>
      </c>
      <c r="CR128" s="210" t="str">
        <f t="shared" si="192"/>
        <v>ROHAN RAVAL [K]</v>
      </c>
      <c r="CS128" s="208">
        <f t="shared" si="193"/>
        <v>3</v>
      </c>
      <c r="CT128" s="210" t="str">
        <f t="shared" si="194"/>
        <v>ROHAN RAVAL [K]</v>
      </c>
      <c r="CU128" s="1046"/>
      <c r="CV128" s="452"/>
      <c r="CW128" s="211">
        <f t="shared" si="174"/>
        <v>0</v>
      </c>
      <c r="CX128" s="207" t="str">
        <f t="shared" si="175"/>
        <v>ROHAN RAVAL [K]</v>
      </c>
      <c r="CY128" s="209">
        <f t="shared" si="195"/>
        <v>3</v>
      </c>
      <c r="CZ128" s="207" t="str">
        <f t="shared" si="196"/>
        <v>ROHAN RAVAL [K]</v>
      </c>
      <c r="DA128" s="211">
        <f t="shared" si="197"/>
        <v>6</v>
      </c>
      <c r="DB128" s="210" t="str">
        <f t="shared" si="198"/>
        <v>ROHAN RAVAL [K]</v>
      </c>
    </row>
    <row r="129" spans="1:106" s="84" customFormat="1">
      <c r="A129" s="85">
        <v>4</v>
      </c>
      <c r="B129" s="86" t="s">
        <v>301</v>
      </c>
      <c r="C129" s="87">
        <v>0</v>
      </c>
      <c r="D129" s="88">
        <v>1</v>
      </c>
      <c r="E129" s="88">
        <v>6</v>
      </c>
      <c r="F129" s="88">
        <v>0</v>
      </c>
      <c r="G129" s="88">
        <v>5</v>
      </c>
      <c r="H129" s="88" t="s">
        <v>113</v>
      </c>
      <c r="I129" s="89" t="s">
        <v>113</v>
      </c>
      <c r="J129" s="90">
        <f t="shared" si="176"/>
        <v>12</v>
      </c>
      <c r="K129" s="87">
        <v>0</v>
      </c>
      <c r="L129" s="88">
        <v>0</v>
      </c>
      <c r="M129" s="88">
        <v>1</v>
      </c>
      <c r="N129" s="88">
        <v>0</v>
      </c>
      <c r="O129" s="88">
        <v>1</v>
      </c>
      <c r="P129" s="88" t="s">
        <v>113</v>
      </c>
      <c r="Q129" s="89" t="s">
        <v>113</v>
      </c>
      <c r="R129" s="90">
        <f t="shared" si="177"/>
        <v>2</v>
      </c>
      <c r="S129" s="87">
        <v>0</v>
      </c>
      <c r="T129" s="88">
        <v>0</v>
      </c>
      <c r="U129" s="88">
        <v>0</v>
      </c>
      <c r="V129" s="88">
        <v>0</v>
      </c>
      <c r="W129" s="88">
        <v>0</v>
      </c>
      <c r="X129" s="88" t="s">
        <v>113</v>
      </c>
      <c r="Y129" s="89" t="s">
        <v>113</v>
      </c>
      <c r="Z129" s="90">
        <f t="shared" si="178"/>
        <v>0</v>
      </c>
      <c r="AA129" s="87">
        <v>4</v>
      </c>
      <c r="AB129" s="88">
        <v>1</v>
      </c>
      <c r="AC129" s="88">
        <v>3</v>
      </c>
      <c r="AD129" s="88">
        <v>1</v>
      </c>
      <c r="AE129" s="88">
        <v>0</v>
      </c>
      <c r="AF129" s="88" t="s">
        <v>113</v>
      </c>
      <c r="AG129" s="89" t="s">
        <v>113</v>
      </c>
      <c r="AH129" s="90">
        <f t="shared" si="179"/>
        <v>9</v>
      </c>
      <c r="AI129" s="87" t="s">
        <v>178</v>
      </c>
      <c r="AJ129" s="88" t="s">
        <v>113</v>
      </c>
      <c r="AK129" s="88" t="s">
        <v>113</v>
      </c>
      <c r="AL129" s="88" t="s">
        <v>113</v>
      </c>
      <c r="AM129" s="88" t="s">
        <v>113</v>
      </c>
      <c r="AN129" s="88" t="s">
        <v>113</v>
      </c>
      <c r="AO129" s="89" t="s">
        <v>113</v>
      </c>
      <c r="AP129" s="90">
        <v>2</v>
      </c>
      <c r="AQ129" s="87" t="s">
        <v>113</v>
      </c>
      <c r="AR129" s="88" t="s">
        <v>113</v>
      </c>
      <c r="AS129" s="88" t="s">
        <v>113</v>
      </c>
      <c r="AT129" s="88" t="s">
        <v>113</v>
      </c>
      <c r="AU129" s="88" t="s">
        <v>113</v>
      </c>
      <c r="AV129" s="88" t="s">
        <v>113</v>
      </c>
      <c r="AW129" s="89" t="s">
        <v>113</v>
      </c>
      <c r="AX129" s="90">
        <f t="shared" ref="AX129:AX133" si="199">SUM(AQ129:AW129)</f>
        <v>0</v>
      </c>
      <c r="AY129" s="87" t="s">
        <v>113</v>
      </c>
      <c r="AZ129" s="88" t="s">
        <v>113</v>
      </c>
      <c r="BA129" s="88" t="s">
        <v>113</v>
      </c>
      <c r="BB129" s="88" t="s">
        <v>113</v>
      </c>
      <c r="BC129" s="88" t="s">
        <v>113</v>
      </c>
      <c r="BD129" s="88" t="s">
        <v>113</v>
      </c>
      <c r="BE129" s="89" t="s">
        <v>113</v>
      </c>
      <c r="BF129" s="90">
        <f t="shared" si="182"/>
        <v>0</v>
      </c>
      <c r="BG129" s="87">
        <v>4</v>
      </c>
      <c r="BH129" s="88">
        <v>4</v>
      </c>
      <c r="BI129" s="88">
        <v>4</v>
      </c>
      <c r="BJ129" s="88">
        <v>3</v>
      </c>
      <c r="BK129" s="88">
        <v>1</v>
      </c>
      <c r="BL129" s="88" t="s">
        <v>113</v>
      </c>
      <c r="BM129" s="89" t="s">
        <v>113</v>
      </c>
      <c r="BN129" s="90">
        <f t="shared" si="183"/>
        <v>16</v>
      </c>
      <c r="BO129" s="87">
        <v>11</v>
      </c>
      <c r="BP129" s="88">
        <v>30</v>
      </c>
      <c r="BQ129" s="88">
        <v>32</v>
      </c>
      <c r="BR129" s="88">
        <v>13</v>
      </c>
      <c r="BS129" s="88">
        <v>13</v>
      </c>
      <c r="BT129" s="88" t="s">
        <v>113</v>
      </c>
      <c r="BU129" s="89" t="s">
        <v>113</v>
      </c>
      <c r="BV129" s="90">
        <f t="shared" si="184"/>
        <v>99</v>
      </c>
      <c r="CJ129" s="155"/>
      <c r="CK129" s="209">
        <f t="shared" ref="CK129:CK148" si="200">+J129</f>
        <v>12</v>
      </c>
      <c r="CL129" s="216" t="str">
        <f t="shared" ref="CL129:CL148" si="201">+B129</f>
        <v>MEHUL RAVAL [K]</v>
      </c>
      <c r="CM129" s="209">
        <f t="shared" ref="CM129:CM148" si="202">+R129</f>
        <v>2</v>
      </c>
      <c r="CN129" s="216" t="str">
        <f t="shared" ref="CN129:CN148" si="203">+B129</f>
        <v>MEHUL RAVAL [K]</v>
      </c>
      <c r="CO129" s="209">
        <f t="shared" ref="CO129:CO148" si="204">+Z129</f>
        <v>0</v>
      </c>
      <c r="CP129" s="210" t="str">
        <f t="shared" ref="CP129:CP148" si="205">+B129</f>
        <v>MEHUL RAVAL [K]</v>
      </c>
      <c r="CQ129" s="208">
        <f t="shared" ref="CQ129:CQ148" si="206">+AH129</f>
        <v>9</v>
      </c>
      <c r="CR129" s="210" t="str">
        <f t="shared" ref="CR129:CR148" si="207">+B129</f>
        <v>MEHUL RAVAL [K]</v>
      </c>
      <c r="CS129" s="208">
        <f t="shared" si="193"/>
        <v>2</v>
      </c>
      <c r="CT129" s="210" t="str">
        <f t="shared" ref="CT129:CT148" si="208">+B129</f>
        <v>MEHUL RAVAL [K]</v>
      </c>
      <c r="CU129" s="1046"/>
      <c r="CV129" s="452"/>
      <c r="CW129" s="211">
        <f t="shared" ref="CW129:CW148" si="209">+BF129</f>
        <v>0</v>
      </c>
      <c r="CX129" s="207" t="str">
        <f t="shared" ref="CX129:CX148" si="210">+B129</f>
        <v>MEHUL RAVAL [K]</v>
      </c>
      <c r="CY129" s="209">
        <f t="shared" ref="CY129:CY148" si="211">CS129+CU129+CW129</f>
        <v>2</v>
      </c>
      <c r="CZ129" s="207" t="str">
        <f t="shared" ref="CZ129:CZ148" si="212">+B129</f>
        <v>MEHUL RAVAL [K]</v>
      </c>
      <c r="DA129" s="211">
        <f t="shared" ref="DA129:DA148" si="213">CQ129+CU129</f>
        <v>9</v>
      </c>
      <c r="DB129" s="210" t="str">
        <f t="shared" ref="DB129:DB148" si="214">+B129</f>
        <v>MEHUL RAVAL [K]</v>
      </c>
    </row>
    <row r="130" spans="1:106" s="84" customFormat="1">
      <c r="A130" s="78">
        <v>5</v>
      </c>
      <c r="B130" s="86" t="s">
        <v>302</v>
      </c>
      <c r="C130" s="87">
        <v>6</v>
      </c>
      <c r="D130" s="88">
        <v>6</v>
      </c>
      <c r="E130" s="88">
        <v>11</v>
      </c>
      <c r="F130" s="88">
        <v>0</v>
      </c>
      <c r="G130" s="88">
        <v>1</v>
      </c>
      <c r="H130" s="88" t="s">
        <v>113</v>
      </c>
      <c r="I130" s="89" t="s">
        <v>113</v>
      </c>
      <c r="J130" s="90">
        <f t="shared" si="176"/>
        <v>24</v>
      </c>
      <c r="K130" s="87">
        <v>0</v>
      </c>
      <c r="L130" s="88">
        <v>1</v>
      </c>
      <c r="M130" s="88">
        <v>2</v>
      </c>
      <c r="N130" s="88">
        <v>0</v>
      </c>
      <c r="O130" s="88">
        <v>0</v>
      </c>
      <c r="P130" s="88" t="s">
        <v>113</v>
      </c>
      <c r="Q130" s="89" t="s">
        <v>113</v>
      </c>
      <c r="R130" s="90">
        <f t="shared" si="177"/>
        <v>3</v>
      </c>
      <c r="S130" s="87">
        <v>0</v>
      </c>
      <c r="T130" s="88">
        <v>0</v>
      </c>
      <c r="U130" s="88">
        <v>0</v>
      </c>
      <c r="V130" s="88">
        <v>0</v>
      </c>
      <c r="W130" s="88">
        <v>0</v>
      </c>
      <c r="X130" s="88" t="s">
        <v>113</v>
      </c>
      <c r="Y130" s="89" t="s">
        <v>113</v>
      </c>
      <c r="Z130" s="90">
        <f t="shared" si="178"/>
        <v>0</v>
      </c>
      <c r="AA130" s="87">
        <v>4</v>
      </c>
      <c r="AB130" s="88">
        <v>0</v>
      </c>
      <c r="AC130" s="88">
        <v>0</v>
      </c>
      <c r="AD130" s="88">
        <v>1</v>
      </c>
      <c r="AE130" s="88" t="s">
        <v>113</v>
      </c>
      <c r="AF130" s="88" t="s">
        <v>113</v>
      </c>
      <c r="AG130" s="89" t="s">
        <v>113</v>
      </c>
      <c r="AH130" s="90">
        <f t="shared" si="179"/>
        <v>5</v>
      </c>
      <c r="AI130" s="87" t="s">
        <v>113</v>
      </c>
      <c r="AJ130" s="88" t="s">
        <v>113</v>
      </c>
      <c r="AK130" s="88" t="s">
        <v>113</v>
      </c>
      <c r="AL130" s="88" t="s">
        <v>113</v>
      </c>
      <c r="AM130" s="88">
        <v>1</v>
      </c>
      <c r="AN130" s="88" t="s">
        <v>113</v>
      </c>
      <c r="AO130" s="89" t="s">
        <v>113</v>
      </c>
      <c r="AP130" s="90">
        <f t="shared" si="180"/>
        <v>1</v>
      </c>
      <c r="AQ130" s="87" t="s">
        <v>113</v>
      </c>
      <c r="AR130" s="88" t="s">
        <v>113</v>
      </c>
      <c r="AS130" s="88" t="s">
        <v>113</v>
      </c>
      <c r="AT130" s="88" t="s">
        <v>113</v>
      </c>
      <c r="AU130" s="88" t="s">
        <v>113</v>
      </c>
      <c r="AV130" s="88" t="s">
        <v>113</v>
      </c>
      <c r="AW130" s="89" t="s">
        <v>113</v>
      </c>
      <c r="AX130" s="90">
        <f t="shared" si="199"/>
        <v>0</v>
      </c>
      <c r="AY130" s="87" t="s">
        <v>113</v>
      </c>
      <c r="AZ130" s="88" t="s">
        <v>113</v>
      </c>
      <c r="BA130" s="88" t="s">
        <v>113</v>
      </c>
      <c r="BB130" s="88" t="s">
        <v>113</v>
      </c>
      <c r="BC130" s="88" t="s">
        <v>113</v>
      </c>
      <c r="BD130" s="88" t="s">
        <v>113</v>
      </c>
      <c r="BE130" s="89" t="s">
        <v>113</v>
      </c>
      <c r="BF130" s="90">
        <f t="shared" si="182"/>
        <v>0</v>
      </c>
      <c r="BG130" s="87">
        <v>2.2000000000000002</v>
      </c>
      <c r="BH130" s="88">
        <v>2</v>
      </c>
      <c r="BI130" s="88">
        <v>4</v>
      </c>
      <c r="BJ130" s="88">
        <v>4</v>
      </c>
      <c r="BK130" s="88" t="s">
        <v>113</v>
      </c>
      <c r="BL130" s="88" t="s">
        <v>113</v>
      </c>
      <c r="BM130" s="89" t="s">
        <v>113</v>
      </c>
      <c r="BN130" s="90">
        <f t="shared" si="183"/>
        <v>12.2</v>
      </c>
      <c r="BO130" s="87">
        <v>6</v>
      </c>
      <c r="BP130" s="88">
        <v>18</v>
      </c>
      <c r="BQ130" s="88">
        <v>31</v>
      </c>
      <c r="BR130" s="88">
        <v>24</v>
      </c>
      <c r="BS130" s="88" t="s">
        <v>113</v>
      </c>
      <c r="BT130" s="88" t="s">
        <v>113</v>
      </c>
      <c r="BU130" s="89" t="s">
        <v>113</v>
      </c>
      <c r="BV130" s="90">
        <f t="shared" si="184"/>
        <v>79</v>
      </c>
      <c r="CJ130" s="155"/>
      <c r="CK130" s="209">
        <f t="shared" si="200"/>
        <v>24</v>
      </c>
      <c r="CL130" s="216" t="str">
        <f t="shared" si="201"/>
        <v>URVESH RAVAL [K]</v>
      </c>
      <c r="CM130" s="209">
        <f t="shared" si="202"/>
        <v>3</v>
      </c>
      <c r="CN130" s="216" t="str">
        <f t="shared" si="203"/>
        <v>URVESH RAVAL [K]</v>
      </c>
      <c r="CO130" s="209">
        <f t="shared" si="204"/>
        <v>0</v>
      </c>
      <c r="CP130" s="210" t="str">
        <f t="shared" si="205"/>
        <v>URVESH RAVAL [K]</v>
      </c>
      <c r="CQ130" s="208">
        <f t="shared" si="206"/>
        <v>5</v>
      </c>
      <c r="CR130" s="210" t="str">
        <f t="shared" si="207"/>
        <v>URVESH RAVAL [K]</v>
      </c>
      <c r="CS130" s="208">
        <f t="shared" si="193"/>
        <v>1</v>
      </c>
      <c r="CT130" s="210" t="str">
        <f t="shared" si="208"/>
        <v>URVESH RAVAL [K]</v>
      </c>
      <c r="CU130" s="1046"/>
      <c r="CV130" s="452"/>
      <c r="CW130" s="211">
        <f t="shared" si="209"/>
        <v>0</v>
      </c>
      <c r="CX130" s="207" t="str">
        <f t="shared" si="210"/>
        <v>URVESH RAVAL [K]</v>
      </c>
      <c r="CY130" s="209">
        <f t="shared" si="211"/>
        <v>1</v>
      </c>
      <c r="CZ130" s="207" t="str">
        <f t="shared" si="212"/>
        <v>URVESH RAVAL [K]</v>
      </c>
      <c r="DA130" s="211">
        <f t="shared" si="213"/>
        <v>5</v>
      </c>
      <c r="DB130" s="210" t="str">
        <f t="shared" si="214"/>
        <v>URVESH RAVAL [K]</v>
      </c>
    </row>
    <row r="131" spans="1:106" s="84" customFormat="1">
      <c r="A131" s="85">
        <v>6</v>
      </c>
      <c r="B131" s="86" t="s">
        <v>303</v>
      </c>
      <c r="C131" s="434">
        <v>8</v>
      </c>
      <c r="D131" s="88">
        <v>1</v>
      </c>
      <c r="E131" s="88">
        <v>3</v>
      </c>
      <c r="F131" s="88">
        <v>3</v>
      </c>
      <c r="G131" s="88">
        <v>0</v>
      </c>
      <c r="H131" s="88" t="s">
        <v>113</v>
      </c>
      <c r="I131" s="89" t="s">
        <v>113</v>
      </c>
      <c r="J131" s="90">
        <f t="shared" si="176"/>
        <v>15</v>
      </c>
      <c r="K131" s="87">
        <v>0</v>
      </c>
      <c r="L131" s="88">
        <v>0</v>
      </c>
      <c r="M131" s="88">
        <v>0</v>
      </c>
      <c r="N131" s="88">
        <v>0</v>
      </c>
      <c r="O131" s="88">
        <v>0</v>
      </c>
      <c r="P131" s="88" t="s">
        <v>113</v>
      </c>
      <c r="Q131" s="89" t="s">
        <v>113</v>
      </c>
      <c r="R131" s="90">
        <f t="shared" si="177"/>
        <v>0</v>
      </c>
      <c r="S131" s="87">
        <v>0</v>
      </c>
      <c r="T131" s="88">
        <v>0</v>
      </c>
      <c r="U131" s="88">
        <v>0</v>
      </c>
      <c r="V131" s="88">
        <v>0</v>
      </c>
      <c r="W131" s="88">
        <v>0</v>
      </c>
      <c r="X131" s="88" t="s">
        <v>113</v>
      </c>
      <c r="Y131" s="89" t="s">
        <v>113</v>
      </c>
      <c r="Z131" s="90">
        <f t="shared" si="178"/>
        <v>0</v>
      </c>
      <c r="AA131" s="87">
        <v>0</v>
      </c>
      <c r="AB131" s="88">
        <v>2</v>
      </c>
      <c r="AC131" s="88">
        <v>1</v>
      </c>
      <c r="AD131" s="88">
        <v>0</v>
      </c>
      <c r="AE131" s="88" t="s">
        <v>113</v>
      </c>
      <c r="AF131" s="88" t="s">
        <v>113</v>
      </c>
      <c r="AG131" s="89" t="s">
        <v>113</v>
      </c>
      <c r="AH131" s="90">
        <f t="shared" si="179"/>
        <v>3</v>
      </c>
      <c r="AI131" s="87" t="s">
        <v>113</v>
      </c>
      <c r="AJ131" s="88" t="s">
        <v>113</v>
      </c>
      <c r="AK131" s="88" t="s">
        <v>113</v>
      </c>
      <c r="AL131" s="88" t="s">
        <v>113</v>
      </c>
      <c r="AM131" s="88" t="s">
        <v>113</v>
      </c>
      <c r="AN131" s="88" t="s">
        <v>113</v>
      </c>
      <c r="AO131" s="89" t="s">
        <v>113</v>
      </c>
      <c r="AP131" s="90">
        <f t="shared" si="180"/>
        <v>0</v>
      </c>
      <c r="AQ131" s="87" t="s">
        <v>113</v>
      </c>
      <c r="AR131" s="88" t="s">
        <v>113</v>
      </c>
      <c r="AS131" s="88" t="s">
        <v>113</v>
      </c>
      <c r="AT131" s="88" t="s">
        <v>113</v>
      </c>
      <c r="AU131" s="88" t="s">
        <v>113</v>
      </c>
      <c r="AV131" s="88" t="s">
        <v>113</v>
      </c>
      <c r="AW131" s="89" t="s">
        <v>113</v>
      </c>
      <c r="AX131" s="90">
        <f t="shared" si="199"/>
        <v>0</v>
      </c>
      <c r="AY131" s="87" t="s">
        <v>113</v>
      </c>
      <c r="AZ131" s="88" t="s">
        <v>113</v>
      </c>
      <c r="BA131" s="88" t="s">
        <v>113</v>
      </c>
      <c r="BB131" s="88" t="s">
        <v>113</v>
      </c>
      <c r="BC131" s="88" t="s">
        <v>113</v>
      </c>
      <c r="BD131" s="88" t="s">
        <v>113</v>
      </c>
      <c r="BE131" s="89" t="s">
        <v>113</v>
      </c>
      <c r="BF131" s="90">
        <f t="shared" si="182"/>
        <v>0</v>
      </c>
      <c r="BG131" s="87">
        <v>3</v>
      </c>
      <c r="BH131" s="88">
        <v>4</v>
      </c>
      <c r="BI131" s="88">
        <v>3</v>
      </c>
      <c r="BJ131" s="88">
        <v>1</v>
      </c>
      <c r="BK131" s="88" t="s">
        <v>113</v>
      </c>
      <c r="BL131" s="88" t="s">
        <v>113</v>
      </c>
      <c r="BM131" s="89" t="s">
        <v>113</v>
      </c>
      <c r="BN131" s="90">
        <f t="shared" si="183"/>
        <v>11</v>
      </c>
      <c r="BO131" s="87">
        <v>13</v>
      </c>
      <c r="BP131" s="88">
        <v>33</v>
      </c>
      <c r="BQ131" s="88">
        <v>30</v>
      </c>
      <c r="BR131" s="88">
        <v>15</v>
      </c>
      <c r="BS131" s="88" t="s">
        <v>113</v>
      </c>
      <c r="BT131" s="88" t="s">
        <v>113</v>
      </c>
      <c r="BU131" s="89" t="s">
        <v>113</v>
      </c>
      <c r="BV131" s="90">
        <f t="shared" si="184"/>
        <v>91</v>
      </c>
      <c r="CJ131" s="155"/>
      <c r="CK131" s="209">
        <f t="shared" si="200"/>
        <v>15</v>
      </c>
      <c r="CL131" s="216" t="str">
        <f t="shared" si="201"/>
        <v>JAYESH RAVAL [K]</v>
      </c>
      <c r="CM131" s="209">
        <f t="shared" si="202"/>
        <v>0</v>
      </c>
      <c r="CN131" s="216" t="str">
        <f t="shared" si="203"/>
        <v>JAYESH RAVAL [K]</v>
      </c>
      <c r="CO131" s="209">
        <f t="shared" si="204"/>
        <v>0</v>
      </c>
      <c r="CP131" s="210" t="str">
        <f t="shared" si="205"/>
        <v>JAYESH RAVAL [K]</v>
      </c>
      <c r="CQ131" s="208">
        <f t="shared" si="206"/>
        <v>3</v>
      </c>
      <c r="CR131" s="210" t="str">
        <f t="shared" si="207"/>
        <v>JAYESH RAVAL [K]</v>
      </c>
      <c r="CS131" s="208">
        <f t="shared" si="193"/>
        <v>0</v>
      </c>
      <c r="CT131" s="210" t="str">
        <f t="shared" si="208"/>
        <v>JAYESH RAVAL [K]</v>
      </c>
      <c r="CU131" s="1046"/>
      <c r="CV131" s="452"/>
      <c r="CW131" s="211">
        <f t="shared" si="209"/>
        <v>0</v>
      </c>
      <c r="CX131" s="207" t="str">
        <f t="shared" si="210"/>
        <v>JAYESH RAVAL [K]</v>
      </c>
      <c r="CY131" s="209">
        <f t="shared" si="211"/>
        <v>0</v>
      </c>
      <c r="CZ131" s="207" t="str">
        <f t="shared" si="212"/>
        <v>JAYESH RAVAL [K]</v>
      </c>
      <c r="DA131" s="211">
        <f t="shared" si="213"/>
        <v>3</v>
      </c>
      <c r="DB131" s="210" t="str">
        <f t="shared" si="214"/>
        <v>JAYESH RAVAL [K]</v>
      </c>
    </row>
    <row r="132" spans="1:106" s="84" customFormat="1">
      <c r="A132" s="78">
        <v>7</v>
      </c>
      <c r="B132" s="86" t="s">
        <v>304</v>
      </c>
      <c r="C132" s="87">
        <v>8</v>
      </c>
      <c r="D132" s="88">
        <v>17</v>
      </c>
      <c r="E132" s="88">
        <v>16</v>
      </c>
      <c r="F132" s="88">
        <v>5</v>
      </c>
      <c r="G132" s="88">
        <v>1</v>
      </c>
      <c r="H132" s="88" t="s">
        <v>113</v>
      </c>
      <c r="I132" s="89" t="s">
        <v>113</v>
      </c>
      <c r="J132" s="90">
        <f t="shared" si="176"/>
        <v>47</v>
      </c>
      <c r="K132" s="87">
        <v>1</v>
      </c>
      <c r="L132" s="88">
        <v>1</v>
      </c>
      <c r="M132" s="88">
        <v>3</v>
      </c>
      <c r="N132" s="88">
        <v>1</v>
      </c>
      <c r="O132" s="88">
        <v>0</v>
      </c>
      <c r="P132" s="88" t="s">
        <v>113</v>
      </c>
      <c r="Q132" s="89" t="s">
        <v>113</v>
      </c>
      <c r="R132" s="90">
        <f t="shared" si="177"/>
        <v>6</v>
      </c>
      <c r="S132" s="87">
        <v>0</v>
      </c>
      <c r="T132" s="88">
        <v>0</v>
      </c>
      <c r="U132" s="88">
        <v>0</v>
      </c>
      <c r="V132" s="88">
        <v>0</v>
      </c>
      <c r="W132" s="88">
        <v>0</v>
      </c>
      <c r="X132" s="88" t="s">
        <v>113</v>
      </c>
      <c r="Y132" s="89" t="s">
        <v>113</v>
      </c>
      <c r="Z132" s="90">
        <f t="shared" si="178"/>
        <v>0</v>
      </c>
      <c r="AA132" s="87" t="s">
        <v>113</v>
      </c>
      <c r="AB132" s="88" t="s">
        <v>113</v>
      </c>
      <c r="AC132" s="88" t="s">
        <v>113</v>
      </c>
      <c r="AD132" s="88" t="s">
        <v>113</v>
      </c>
      <c r="AE132" s="88" t="s">
        <v>113</v>
      </c>
      <c r="AF132" s="88" t="s">
        <v>113</v>
      </c>
      <c r="AG132" s="89" t="s">
        <v>113</v>
      </c>
      <c r="AH132" s="90">
        <f t="shared" si="179"/>
        <v>0</v>
      </c>
      <c r="AI132" s="87" t="s">
        <v>113</v>
      </c>
      <c r="AJ132" s="88" t="s">
        <v>113</v>
      </c>
      <c r="AK132" s="88">
        <v>1</v>
      </c>
      <c r="AL132" s="88" t="s">
        <v>113</v>
      </c>
      <c r="AM132" s="88" t="s">
        <v>113</v>
      </c>
      <c r="AN132" s="88" t="s">
        <v>113</v>
      </c>
      <c r="AO132" s="89" t="s">
        <v>113</v>
      </c>
      <c r="AP132" s="90">
        <f t="shared" si="180"/>
        <v>1</v>
      </c>
      <c r="AQ132" s="87" t="s">
        <v>113</v>
      </c>
      <c r="AR132" s="88" t="s">
        <v>113</v>
      </c>
      <c r="AS132" s="88" t="s">
        <v>113</v>
      </c>
      <c r="AT132" s="88" t="s">
        <v>113</v>
      </c>
      <c r="AU132" s="88" t="s">
        <v>113</v>
      </c>
      <c r="AV132" s="88" t="s">
        <v>113</v>
      </c>
      <c r="AW132" s="89" t="s">
        <v>113</v>
      </c>
      <c r="AX132" s="90">
        <f t="shared" si="199"/>
        <v>0</v>
      </c>
      <c r="AY132" s="87" t="s">
        <v>113</v>
      </c>
      <c r="AZ132" s="88" t="s">
        <v>113</v>
      </c>
      <c r="BA132" s="88" t="s">
        <v>113</v>
      </c>
      <c r="BB132" s="88" t="s">
        <v>113</v>
      </c>
      <c r="BC132" s="88" t="s">
        <v>113</v>
      </c>
      <c r="BD132" s="88" t="s">
        <v>113</v>
      </c>
      <c r="BE132" s="89" t="s">
        <v>113</v>
      </c>
      <c r="BF132" s="90">
        <f t="shared" si="182"/>
        <v>0</v>
      </c>
      <c r="BG132" s="87" t="s">
        <v>113</v>
      </c>
      <c r="BH132" s="88" t="s">
        <v>113</v>
      </c>
      <c r="BI132" s="88" t="s">
        <v>113</v>
      </c>
      <c r="BJ132" s="88" t="s">
        <v>113</v>
      </c>
      <c r="BK132" s="88" t="s">
        <v>113</v>
      </c>
      <c r="BL132" s="88" t="s">
        <v>113</v>
      </c>
      <c r="BM132" s="89" t="s">
        <v>113</v>
      </c>
      <c r="BN132" s="90">
        <f t="shared" si="183"/>
        <v>0</v>
      </c>
      <c r="BO132" s="87" t="s">
        <v>113</v>
      </c>
      <c r="BP132" s="88" t="s">
        <v>113</v>
      </c>
      <c r="BQ132" s="88" t="s">
        <v>113</v>
      </c>
      <c r="BR132" s="88" t="s">
        <v>113</v>
      </c>
      <c r="BS132" s="88" t="s">
        <v>113</v>
      </c>
      <c r="BT132" s="88" t="s">
        <v>113</v>
      </c>
      <c r="BU132" s="89" t="s">
        <v>113</v>
      </c>
      <c r="BV132" s="90">
        <f t="shared" si="184"/>
        <v>0</v>
      </c>
      <c r="CJ132" s="155"/>
      <c r="CK132" s="209">
        <f t="shared" si="200"/>
        <v>47</v>
      </c>
      <c r="CL132" s="216" t="str">
        <f t="shared" si="201"/>
        <v>SATISH RAVAL [K]</v>
      </c>
      <c r="CM132" s="209">
        <f t="shared" si="202"/>
        <v>6</v>
      </c>
      <c r="CN132" s="216" t="str">
        <f t="shared" si="203"/>
        <v>SATISH RAVAL [K]</v>
      </c>
      <c r="CO132" s="209">
        <f t="shared" si="204"/>
        <v>0</v>
      </c>
      <c r="CP132" s="210" t="str">
        <f t="shared" si="205"/>
        <v>SATISH RAVAL [K]</v>
      </c>
      <c r="CQ132" s="208">
        <f t="shared" si="206"/>
        <v>0</v>
      </c>
      <c r="CR132" s="210" t="str">
        <f t="shared" si="207"/>
        <v>SATISH RAVAL [K]</v>
      </c>
      <c r="CS132" s="208">
        <f t="shared" si="193"/>
        <v>1</v>
      </c>
      <c r="CT132" s="210" t="str">
        <f t="shared" si="208"/>
        <v>SATISH RAVAL [K]</v>
      </c>
      <c r="CU132" s="1046"/>
      <c r="CV132" s="452"/>
      <c r="CW132" s="211">
        <f t="shared" si="209"/>
        <v>0</v>
      </c>
      <c r="CX132" s="207" t="str">
        <f t="shared" si="210"/>
        <v>SATISH RAVAL [K]</v>
      </c>
      <c r="CY132" s="209">
        <f t="shared" si="211"/>
        <v>1</v>
      </c>
      <c r="CZ132" s="207" t="str">
        <f t="shared" si="212"/>
        <v>SATISH RAVAL [K]</v>
      </c>
      <c r="DA132" s="211">
        <f t="shared" si="213"/>
        <v>0</v>
      </c>
      <c r="DB132" s="210" t="str">
        <f t="shared" si="214"/>
        <v>SATISH RAVAL [K]</v>
      </c>
    </row>
    <row r="133" spans="1:106" s="84" customFormat="1">
      <c r="A133" s="85">
        <v>8</v>
      </c>
      <c r="B133" s="86" t="s">
        <v>305</v>
      </c>
      <c r="C133" s="87" t="s">
        <v>113</v>
      </c>
      <c r="D133" s="88" t="s">
        <v>113</v>
      </c>
      <c r="E133" s="669">
        <v>16</v>
      </c>
      <c r="F133" s="88">
        <v>14</v>
      </c>
      <c r="G133" s="88" t="s">
        <v>113</v>
      </c>
      <c r="H133" s="88" t="s">
        <v>113</v>
      </c>
      <c r="I133" s="89" t="s">
        <v>113</v>
      </c>
      <c r="J133" s="90">
        <f t="shared" si="176"/>
        <v>30</v>
      </c>
      <c r="K133" s="87" t="s">
        <v>113</v>
      </c>
      <c r="L133" s="88" t="s">
        <v>113</v>
      </c>
      <c r="M133" s="88">
        <v>3</v>
      </c>
      <c r="N133" s="88">
        <v>2</v>
      </c>
      <c r="O133" s="88" t="s">
        <v>113</v>
      </c>
      <c r="P133" s="88" t="s">
        <v>113</v>
      </c>
      <c r="Q133" s="89" t="s">
        <v>113</v>
      </c>
      <c r="R133" s="90">
        <f t="shared" si="177"/>
        <v>5</v>
      </c>
      <c r="S133" s="87" t="s">
        <v>113</v>
      </c>
      <c r="T133" s="88" t="s">
        <v>113</v>
      </c>
      <c r="U133" s="88">
        <v>0</v>
      </c>
      <c r="V133" s="88">
        <v>0</v>
      </c>
      <c r="W133" s="88" t="s">
        <v>113</v>
      </c>
      <c r="X133" s="88" t="s">
        <v>113</v>
      </c>
      <c r="Y133" s="89" t="s">
        <v>113</v>
      </c>
      <c r="Z133" s="90">
        <f t="shared" si="178"/>
        <v>0</v>
      </c>
      <c r="AA133" s="87">
        <v>0</v>
      </c>
      <c r="AB133" s="88" t="s">
        <v>113</v>
      </c>
      <c r="AC133" s="88">
        <v>0</v>
      </c>
      <c r="AD133" s="88">
        <v>0</v>
      </c>
      <c r="AE133" s="88" t="s">
        <v>113</v>
      </c>
      <c r="AF133" s="88" t="s">
        <v>113</v>
      </c>
      <c r="AG133" s="89" t="s">
        <v>113</v>
      </c>
      <c r="AH133" s="90">
        <f t="shared" si="179"/>
        <v>0</v>
      </c>
      <c r="AI133" s="87" t="s">
        <v>113</v>
      </c>
      <c r="AJ133" s="88" t="s">
        <v>113</v>
      </c>
      <c r="AK133" s="88" t="s">
        <v>113</v>
      </c>
      <c r="AL133" s="88" t="s">
        <v>113</v>
      </c>
      <c r="AM133" s="88" t="s">
        <v>113</v>
      </c>
      <c r="AN133" s="88" t="s">
        <v>113</v>
      </c>
      <c r="AO133" s="89" t="s">
        <v>113</v>
      </c>
      <c r="AP133" s="90">
        <f t="shared" si="180"/>
        <v>0</v>
      </c>
      <c r="AQ133" s="87" t="s">
        <v>113</v>
      </c>
      <c r="AR133" s="88" t="s">
        <v>113</v>
      </c>
      <c r="AS133" s="88" t="s">
        <v>113</v>
      </c>
      <c r="AT133" s="88" t="s">
        <v>113</v>
      </c>
      <c r="AU133" s="88" t="s">
        <v>113</v>
      </c>
      <c r="AV133" s="88" t="s">
        <v>113</v>
      </c>
      <c r="AW133" s="89" t="s">
        <v>113</v>
      </c>
      <c r="AX133" s="90">
        <f t="shared" si="199"/>
        <v>0</v>
      </c>
      <c r="AY133" s="87" t="s">
        <v>113</v>
      </c>
      <c r="AZ133" s="88" t="s">
        <v>113</v>
      </c>
      <c r="BA133" s="88" t="s">
        <v>113</v>
      </c>
      <c r="BB133" s="88" t="s">
        <v>113</v>
      </c>
      <c r="BC133" s="88" t="s">
        <v>113</v>
      </c>
      <c r="BD133" s="88" t="s">
        <v>113</v>
      </c>
      <c r="BE133" s="89" t="s">
        <v>113</v>
      </c>
      <c r="BF133" s="90">
        <f t="shared" si="182"/>
        <v>0</v>
      </c>
      <c r="BG133" s="87">
        <v>1</v>
      </c>
      <c r="BH133" s="88" t="s">
        <v>113</v>
      </c>
      <c r="BI133" s="88">
        <v>2</v>
      </c>
      <c r="BJ133" s="88">
        <v>1</v>
      </c>
      <c r="BK133" s="88" t="s">
        <v>113</v>
      </c>
      <c r="BL133" s="88" t="s">
        <v>113</v>
      </c>
      <c r="BM133" s="89" t="s">
        <v>113</v>
      </c>
      <c r="BN133" s="90">
        <f t="shared" si="183"/>
        <v>4</v>
      </c>
      <c r="BO133" s="87">
        <v>4</v>
      </c>
      <c r="BP133" s="88" t="s">
        <v>113</v>
      </c>
      <c r="BQ133" s="88">
        <v>7</v>
      </c>
      <c r="BR133" s="88">
        <v>14</v>
      </c>
      <c r="BS133" s="88" t="s">
        <v>113</v>
      </c>
      <c r="BT133" s="88" t="s">
        <v>113</v>
      </c>
      <c r="BU133" s="89" t="s">
        <v>113</v>
      </c>
      <c r="BV133" s="90">
        <f t="shared" si="184"/>
        <v>25</v>
      </c>
      <c r="CJ133" s="155"/>
      <c r="CK133" s="209">
        <f t="shared" si="200"/>
        <v>30</v>
      </c>
      <c r="CL133" s="216" t="str">
        <f t="shared" si="201"/>
        <v>ALPESH RAVAL [K]</v>
      </c>
      <c r="CM133" s="209">
        <f t="shared" si="202"/>
        <v>5</v>
      </c>
      <c r="CN133" s="216" t="str">
        <f t="shared" si="203"/>
        <v>ALPESH RAVAL [K]</v>
      </c>
      <c r="CO133" s="209">
        <f t="shared" si="204"/>
        <v>0</v>
      </c>
      <c r="CP133" s="210" t="str">
        <f t="shared" si="205"/>
        <v>ALPESH RAVAL [K]</v>
      </c>
      <c r="CQ133" s="208">
        <f t="shared" si="206"/>
        <v>0</v>
      </c>
      <c r="CR133" s="210" t="str">
        <f t="shared" si="207"/>
        <v>ALPESH RAVAL [K]</v>
      </c>
      <c r="CS133" s="208">
        <f t="shared" si="193"/>
        <v>0</v>
      </c>
      <c r="CT133" s="210" t="str">
        <f t="shared" si="208"/>
        <v>ALPESH RAVAL [K]</v>
      </c>
      <c r="CU133" s="1046"/>
      <c r="CV133" s="452"/>
      <c r="CW133" s="211">
        <f t="shared" si="209"/>
        <v>0</v>
      </c>
      <c r="CX133" s="207" t="str">
        <f t="shared" si="210"/>
        <v>ALPESH RAVAL [K]</v>
      </c>
      <c r="CY133" s="209">
        <f t="shared" si="211"/>
        <v>0</v>
      </c>
      <c r="CZ133" s="207" t="str">
        <f t="shared" si="212"/>
        <v>ALPESH RAVAL [K]</v>
      </c>
      <c r="DA133" s="211">
        <f t="shared" si="213"/>
        <v>0</v>
      </c>
      <c r="DB133" s="210" t="str">
        <f t="shared" si="214"/>
        <v>ALPESH RAVAL [K]</v>
      </c>
    </row>
    <row r="134" spans="1:106" s="84" customFormat="1">
      <c r="A134" s="78">
        <v>9</v>
      </c>
      <c r="B134" s="86" t="s">
        <v>306</v>
      </c>
      <c r="C134" s="87" t="s">
        <v>113</v>
      </c>
      <c r="D134" s="88">
        <v>2</v>
      </c>
      <c r="E134" s="88">
        <v>18</v>
      </c>
      <c r="F134" s="88">
        <v>3</v>
      </c>
      <c r="G134" s="88">
        <v>1</v>
      </c>
      <c r="H134" s="88" t="s">
        <v>113</v>
      </c>
      <c r="I134" s="89" t="s">
        <v>113</v>
      </c>
      <c r="J134" s="90">
        <f t="shared" si="176"/>
        <v>24</v>
      </c>
      <c r="K134" s="87" t="s">
        <v>113</v>
      </c>
      <c r="L134" s="88">
        <v>0</v>
      </c>
      <c r="M134" s="88">
        <v>2</v>
      </c>
      <c r="N134" s="88">
        <v>0</v>
      </c>
      <c r="O134" s="88">
        <v>0</v>
      </c>
      <c r="P134" s="88" t="s">
        <v>113</v>
      </c>
      <c r="Q134" s="89" t="s">
        <v>113</v>
      </c>
      <c r="R134" s="90">
        <f t="shared" si="177"/>
        <v>2</v>
      </c>
      <c r="S134" s="87" t="s">
        <v>113</v>
      </c>
      <c r="T134" s="88">
        <v>0</v>
      </c>
      <c r="U134" s="88">
        <v>0</v>
      </c>
      <c r="V134" s="88">
        <v>0</v>
      </c>
      <c r="W134" s="88">
        <v>0</v>
      </c>
      <c r="X134" s="88" t="s">
        <v>113</v>
      </c>
      <c r="Y134" s="89" t="s">
        <v>113</v>
      </c>
      <c r="Z134" s="90">
        <f t="shared" si="178"/>
        <v>0</v>
      </c>
      <c r="AA134" s="87" t="s">
        <v>113</v>
      </c>
      <c r="AB134" s="88">
        <v>0</v>
      </c>
      <c r="AC134" s="88">
        <v>0</v>
      </c>
      <c r="AD134" s="88">
        <v>0</v>
      </c>
      <c r="AE134" s="88" t="s">
        <v>113</v>
      </c>
      <c r="AF134" s="88" t="s">
        <v>113</v>
      </c>
      <c r="AG134" s="89" t="s">
        <v>113</v>
      </c>
      <c r="AH134" s="90">
        <f t="shared" si="179"/>
        <v>0</v>
      </c>
      <c r="AI134" s="87">
        <v>1</v>
      </c>
      <c r="AJ134" s="88" t="s">
        <v>113</v>
      </c>
      <c r="AK134" s="88" t="s">
        <v>113</v>
      </c>
      <c r="AL134" s="88" t="s">
        <v>113</v>
      </c>
      <c r="AM134" s="88" t="s">
        <v>113</v>
      </c>
      <c r="AN134" s="88" t="s">
        <v>113</v>
      </c>
      <c r="AO134" s="89" t="s">
        <v>113</v>
      </c>
      <c r="AP134" s="90">
        <f t="shared" si="180"/>
        <v>1</v>
      </c>
      <c r="AQ134" s="87" t="s">
        <v>113</v>
      </c>
      <c r="AR134" s="88" t="s">
        <v>113</v>
      </c>
      <c r="AS134" s="88" t="s">
        <v>160</v>
      </c>
      <c r="AT134" s="88" t="s">
        <v>113</v>
      </c>
      <c r="AU134" s="88" t="s">
        <v>113</v>
      </c>
      <c r="AV134" s="88" t="s">
        <v>113</v>
      </c>
      <c r="AW134" s="89" t="s">
        <v>113</v>
      </c>
      <c r="AX134" s="90" t="s">
        <v>160</v>
      </c>
      <c r="AY134" s="87" t="s">
        <v>113</v>
      </c>
      <c r="AZ134" s="88" t="s">
        <v>113</v>
      </c>
      <c r="BA134" s="88" t="s">
        <v>113</v>
      </c>
      <c r="BB134" s="88" t="s">
        <v>113</v>
      </c>
      <c r="BC134" s="88" t="s">
        <v>113</v>
      </c>
      <c r="BD134" s="88" t="s">
        <v>113</v>
      </c>
      <c r="BE134" s="89" t="s">
        <v>113</v>
      </c>
      <c r="BF134" s="90">
        <f t="shared" si="182"/>
        <v>0</v>
      </c>
      <c r="BG134" s="87" t="s">
        <v>113</v>
      </c>
      <c r="BH134" s="88">
        <v>1</v>
      </c>
      <c r="BI134" s="88">
        <v>3</v>
      </c>
      <c r="BJ134" s="88">
        <v>1</v>
      </c>
      <c r="BK134" s="88" t="s">
        <v>113</v>
      </c>
      <c r="BL134" s="88" t="s">
        <v>113</v>
      </c>
      <c r="BM134" s="89" t="s">
        <v>113</v>
      </c>
      <c r="BN134" s="90">
        <f t="shared" si="183"/>
        <v>5</v>
      </c>
      <c r="BO134" s="87" t="s">
        <v>113</v>
      </c>
      <c r="BP134" s="88">
        <v>2</v>
      </c>
      <c r="BQ134" s="88">
        <v>14</v>
      </c>
      <c r="BR134" s="88">
        <v>17</v>
      </c>
      <c r="BS134" s="88" t="s">
        <v>113</v>
      </c>
      <c r="BT134" s="88" t="s">
        <v>113</v>
      </c>
      <c r="BU134" s="89" t="s">
        <v>113</v>
      </c>
      <c r="BV134" s="90">
        <f t="shared" si="184"/>
        <v>33</v>
      </c>
      <c r="CJ134" s="155"/>
      <c r="CK134" s="209">
        <f t="shared" si="200"/>
        <v>24</v>
      </c>
      <c r="CL134" s="216" t="str">
        <f t="shared" si="201"/>
        <v>YASH RAVAL [K]</v>
      </c>
      <c r="CM134" s="209">
        <f t="shared" si="202"/>
        <v>2</v>
      </c>
      <c r="CN134" s="216" t="str">
        <f t="shared" si="203"/>
        <v>YASH RAVAL [K]</v>
      </c>
      <c r="CO134" s="209">
        <f t="shared" si="204"/>
        <v>0</v>
      </c>
      <c r="CP134" s="210" t="str">
        <f t="shared" si="205"/>
        <v>YASH RAVAL [K]</v>
      </c>
      <c r="CQ134" s="208">
        <f t="shared" si="206"/>
        <v>0</v>
      </c>
      <c r="CR134" s="210" t="str">
        <f t="shared" si="207"/>
        <v>YASH RAVAL [K]</v>
      </c>
      <c r="CS134" s="208">
        <f t="shared" si="193"/>
        <v>1</v>
      </c>
      <c r="CT134" s="210" t="str">
        <f t="shared" si="208"/>
        <v>YASH RAVAL [K]</v>
      </c>
      <c r="CU134" s="1046"/>
      <c r="CV134" s="452"/>
      <c r="CW134" s="211">
        <f t="shared" si="209"/>
        <v>0</v>
      </c>
      <c r="CX134" s="207" t="str">
        <f t="shared" si="210"/>
        <v>YASH RAVAL [K]</v>
      </c>
      <c r="CY134" s="209">
        <f t="shared" si="211"/>
        <v>1</v>
      </c>
      <c r="CZ134" s="207" t="str">
        <f t="shared" si="212"/>
        <v>YASH RAVAL [K]</v>
      </c>
      <c r="DA134" s="211">
        <f t="shared" si="213"/>
        <v>0</v>
      </c>
      <c r="DB134" s="210" t="str">
        <f t="shared" si="214"/>
        <v>YASH RAVAL [K]</v>
      </c>
    </row>
    <row r="135" spans="1:106" s="84" customFormat="1">
      <c r="A135" s="85">
        <v>10</v>
      </c>
      <c r="B135" s="86" t="s">
        <v>387</v>
      </c>
      <c r="C135" s="87" t="s">
        <v>113</v>
      </c>
      <c r="D135" s="88">
        <v>13</v>
      </c>
      <c r="E135" s="88" t="s">
        <v>113</v>
      </c>
      <c r="F135" s="88" t="s">
        <v>113</v>
      </c>
      <c r="G135" s="88" t="s">
        <v>113</v>
      </c>
      <c r="H135" s="88" t="s">
        <v>113</v>
      </c>
      <c r="I135" s="89" t="s">
        <v>113</v>
      </c>
      <c r="J135" s="90">
        <f t="shared" si="176"/>
        <v>13</v>
      </c>
      <c r="K135" s="87" t="s">
        <v>113</v>
      </c>
      <c r="L135" s="88">
        <v>1</v>
      </c>
      <c r="M135" s="88" t="s">
        <v>113</v>
      </c>
      <c r="N135" s="88" t="s">
        <v>113</v>
      </c>
      <c r="O135" s="88" t="s">
        <v>113</v>
      </c>
      <c r="P135" s="88" t="s">
        <v>113</v>
      </c>
      <c r="Q135" s="89" t="s">
        <v>113</v>
      </c>
      <c r="R135" s="90">
        <f t="shared" si="177"/>
        <v>1</v>
      </c>
      <c r="S135" s="87" t="s">
        <v>113</v>
      </c>
      <c r="T135" s="88">
        <v>0</v>
      </c>
      <c r="U135" s="88" t="s">
        <v>113</v>
      </c>
      <c r="V135" s="88" t="s">
        <v>113</v>
      </c>
      <c r="W135" s="88" t="s">
        <v>113</v>
      </c>
      <c r="X135" s="88" t="s">
        <v>113</v>
      </c>
      <c r="Y135" s="89" t="s">
        <v>113</v>
      </c>
      <c r="Z135" s="90">
        <f t="shared" si="178"/>
        <v>0</v>
      </c>
      <c r="AA135" s="87" t="s">
        <v>113</v>
      </c>
      <c r="AB135" s="88">
        <v>1</v>
      </c>
      <c r="AC135" s="88" t="s">
        <v>113</v>
      </c>
      <c r="AD135" s="88" t="s">
        <v>113</v>
      </c>
      <c r="AE135" s="88" t="s">
        <v>113</v>
      </c>
      <c r="AF135" s="88" t="s">
        <v>113</v>
      </c>
      <c r="AG135" s="89" t="s">
        <v>113</v>
      </c>
      <c r="AH135" s="90">
        <f t="shared" si="179"/>
        <v>1</v>
      </c>
      <c r="AI135" s="87" t="s">
        <v>113</v>
      </c>
      <c r="AJ135" s="88" t="s">
        <v>113</v>
      </c>
      <c r="AK135" s="88" t="s">
        <v>113</v>
      </c>
      <c r="AL135" s="88" t="s">
        <v>113</v>
      </c>
      <c r="AM135" s="88" t="s">
        <v>113</v>
      </c>
      <c r="AN135" s="88" t="s">
        <v>113</v>
      </c>
      <c r="AO135" s="89" t="s">
        <v>113</v>
      </c>
      <c r="AP135" s="90">
        <f t="shared" si="180"/>
        <v>0</v>
      </c>
      <c r="AQ135" s="87" t="s">
        <v>113</v>
      </c>
      <c r="AR135" s="88" t="s">
        <v>113</v>
      </c>
      <c r="AS135" s="88" t="s">
        <v>113</v>
      </c>
      <c r="AT135" s="88" t="s">
        <v>113</v>
      </c>
      <c r="AU135" s="88" t="s">
        <v>113</v>
      </c>
      <c r="AV135" s="88" t="s">
        <v>113</v>
      </c>
      <c r="AW135" s="89" t="s">
        <v>113</v>
      </c>
      <c r="AX135" s="90">
        <f t="shared" ref="AX135:AX138" si="215">SUM(AQ135:AW135)</f>
        <v>0</v>
      </c>
      <c r="AY135" s="87" t="s">
        <v>113</v>
      </c>
      <c r="AZ135" s="88" t="s">
        <v>113</v>
      </c>
      <c r="BA135" s="88" t="s">
        <v>113</v>
      </c>
      <c r="BB135" s="88" t="s">
        <v>113</v>
      </c>
      <c r="BC135" s="88" t="s">
        <v>113</v>
      </c>
      <c r="BD135" s="88" t="s">
        <v>113</v>
      </c>
      <c r="BE135" s="89" t="s">
        <v>113</v>
      </c>
      <c r="BF135" s="90">
        <f t="shared" si="182"/>
        <v>0</v>
      </c>
      <c r="BG135" s="87" t="s">
        <v>113</v>
      </c>
      <c r="BH135" s="88">
        <v>2.4</v>
      </c>
      <c r="BI135" s="88" t="s">
        <v>113</v>
      </c>
      <c r="BJ135" s="88" t="s">
        <v>113</v>
      </c>
      <c r="BK135" s="88" t="s">
        <v>113</v>
      </c>
      <c r="BL135" s="88" t="s">
        <v>113</v>
      </c>
      <c r="BM135" s="89" t="s">
        <v>113</v>
      </c>
      <c r="BN135" s="90">
        <f t="shared" si="183"/>
        <v>2.4</v>
      </c>
      <c r="BO135" s="87" t="s">
        <v>113</v>
      </c>
      <c r="BP135" s="88">
        <v>22</v>
      </c>
      <c r="BQ135" s="88" t="s">
        <v>113</v>
      </c>
      <c r="BR135" s="88" t="s">
        <v>113</v>
      </c>
      <c r="BS135" s="88" t="s">
        <v>113</v>
      </c>
      <c r="BT135" s="88" t="s">
        <v>113</v>
      </c>
      <c r="BU135" s="89" t="s">
        <v>113</v>
      </c>
      <c r="BV135" s="90">
        <f t="shared" si="184"/>
        <v>22</v>
      </c>
      <c r="CJ135" s="155"/>
      <c r="CK135" s="209">
        <f t="shared" si="200"/>
        <v>13</v>
      </c>
      <c r="CL135" s="216" t="str">
        <f t="shared" si="201"/>
        <v>JANAK RAVAL [K]</v>
      </c>
      <c r="CM135" s="209">
        <f t="shared" si="202"/>
        <v>1</v>
      </c>
      <c r="CN135" s="216" t="str">
        <f t="shared" si="203"/>
        <v>JANAK RAVAL [K]</v>
      </c>
      <c r="CO135" s="209">
        <f t="shared" si="204"/>
        <v>0</v>
      </c>
      <c r="CP135" s="210" t="str">
        <f t="shared" si="205"/>
        <v>JANAK RAVAL [K]</v>
      </c>
      <c r="CQ135" s="208">
        <f t="shared" si="206"/>
        <v>1</v>
      </c>
      <c r="CR135" s="210" t="str">
        <f t="shared" si="207"/>
        <v>JANAK RAVAL [K]</v>
      </c>
      <c r="CS135" s="208">
        <f t="shared" si="193"/>
        <v>0</v>
      </c>
      <c r="CT135" s="210" t="str">
        <f t="shared" si="208"/>
        <v>JANAK RAVAL [K]</v>
      </c>
      <c r="CU135" s="1046"/>
      <c r="CV135" s="452"/>
      <c r="CW135" s="211">
        <f t="shared" si="209"/>
        <v>0</v>
      </c>
      <c r="CX135" s="207" t="str">
        <f t="shared" si="210"/>
        <v>JANAK RAVAL [K]</v>
      </c>
      <c r="CY135" s="209">
        <f t="shared" si="211"/>
        <v>0</v>
      </c>
      <c r="CZ135" s="207" t="str">
        <f t="shared" si="212"/>
        <v>JANAK RAVAL [K]</v>
      </c>
      <c r="DA135" s="211">
        <f t="shared" si="213"/>
        <v>1</v>
      </c>
      <c r="DB135" s="210" t="str">
        <f t="shared" si="214"/>
        <v>JANAK RAVAL [K]</v>
      </c>
    </row>
    <row r="136" spans="1:106" s="84" customFormat="1">
      <c r="A136" s="78">
        <v>11</v>
      </c>
      <c r="B136" s="86" t="s">
        <v>388</v>
      </c>
      <c r="C136" s="87" t="s">
        <v>113</v>
      </c>
      <c r="D136" s="669">
        <v>7</v>
      </c>
      <c r="E136" s="88">
        <v>10</v>
      </c>
      <c r="F136" s="88" t="s">
        <v>113</v>
      </c>
      <c r="G136" s="88">
        <v>7</v>
      </c>
      <c r="H136" s="88" t="s">
        <v>113</v>
      </c>
      <c r="I136" s="89" t="s">
        <v>113</v>
      </c>
      <c r="J136" s="90">
        <f t="shared" si="176"/>
        <v>24</v>
      </c>
      <c r="K136" s="87" t="s">
        <v>113</v>
      </c>
      <c r="L136" s="88">
        <v>0</v>
      </c>
      <c r="M136" s="88">
        <v>0</v>
      </c>
      <c r="N136" s="88" t="s">
        <v>113</v>
      </c>
      <c r="O136" s="88">
        <v>0</v>
      </c>
      <c r="P136" s="88" t="s">
        <v>113</v>
      </c>
      <c r="Q136" s="89" t="s">
        <v>113</v>
      </c>
      <c r="R136" s="90">
        <f t="shared" si="177"/>
        <v>0</v>
      </c>
      <c r="S136" s="87" t="s">
        <v>113</v>
      </c>
      <c r="T136" s="88">
        <v>0</v>
      </c>
      <c r="U136" s="88">
        <v>0</v>
      </c>
      <c r="V136" s="88" t="s">
        <v>113</v>
      </c>
      <c r="W136" s="88">
        <v>0</v>
      </c>
      <c r="X136" s="88" t="s">
        <v>113</v>
      </c>
      <c r="Y136" s="89" t="s">
        <v>113</v>
      </c>
      <c r="Z136" s="90">
        <f t="shared" si="178"/>
        <v>0</v>
      </c>
      <c r="AA136" s="87" t="s">
        <v>113</v>
      </c>
      <c r="AB136" s="88" t="s">
        <v>113</v>
      </c>
      <c r="AC136" s="88" t="s">
        <v>113</v>
      </c>
      <c r="AD136" s="88" t="s">
        <v>113</v>
      </c>
      <c r="AE136" s="88">
        <v>0</v>
      </c>
      <c r="AF136" s="88" t="s">
        <v>113</v>
      </c>
      <c r="AG136" s="89" t="s">
        <v>113</v>
      </c>
      <c r="AH136" s="90">
        <f t="shared" si="179"/>
        <v>0</v>
      </c>
      <c r="AI136" s="87" t="s">
        <v>113</v>
      </c>
      <c r="AJ136" s="88" t="s">
        <v>113</v>
      </c>
      <c r="AK136" s="88" t="s">
        <v>113</v>
      </c>
      <c r="AL136" s="88" t="s">
        <v>113</v>
      </c>
      <c r="AM136" s="88" t="s">
        <v>113</v>
      </c>
      <c r="AN136" s="88" t="s">
        <v>113</v>
      </c>
      <c r="AO136" s="89" t="s">
        <v>113</v>
      </c>
      <c r="AP136" s="90">
        <f t="shared" si="180"/>
        <v>0</v>
      </c>
      <c r="AQ136" s="87" t="s">
        <v>113</v>
      </c>
      <c r="AR136" s="88" t="s">
        <v>113</v>
      </c>
      <c r="AS136" s="88" t="s">
        <v>113</v>
      </c>
      <c r="AT136" s="88" t="s">
        <v>113</v>
      </c>
      <c r="AU136" s="88" t="s">
        <v>113</v>
      </c>
      <c r="AV136" s="88" t="s">
        <v>113</v>
      </c>
      <c r="AW136" s="89" t="s">
        <v>113</v>
      </c>
      <c r="AX136" s="90">
        <f t="shared" si="215"/>
        <v>0</v>
      </c>
      <c r="AY136" s="87" t="s">
        <v>113</v>
      </c>
      <c r="AZ136" s="88" t="s">
        <v>113</v>
      </c>
      <c r="BA136" s="88" t="s">
        <v>113</v>
      </c>
      <c r="BB136" s="88" t="s">
        <v>113</v>
      </c>
      <c r="BC136" s="88" t="s">
        <v>113</v>
      </c>
      <c r="BD136" s="88" t="s">
        <v>113</v>
      </c>
      <c r="BE136" s="89" t="s">
        <v>113</v>
      </c>
      <c r="BF136" s="90">
        <f t="shared" si="182"/>
        <v>0</v>
      </c>
      <c r="BG136" s="87" t="s">
        <v>113</v>
      </c>
      <c r="BH136" s="88" t="s">
        <v>113</v>
      </c>
      <c r="BI136" s="88" t="s">
        <v>113</v>
      </c>
      <c r="BJ136" s="88" t="s">
        <v>113</v>
      </c>
      <c r="BK136" s="88">
        <v>1</v>
      </c>
      <c r="BL136" s="88" t="s">
        <v>113</v>
      </c>
      <c r="BM136" s="89" t="s">
        <v>113</v>
      </c>
      <c r="BN136" s="90">
        <f t="shared" si="183"/>
        <v>1</v>
      </c>
      <c r="BO136" s="87" t="s">
        <v>113</v>
      </c>
      <c r="BP136" s="88" t="s">
        <v>113</v>
      </c>
      <c r="BQ136" s="88" t="s">
        <v>113</v>
      </c>
      <c r="BR136" s="88" t="s">
        <v>113</v>
      </c>
      <c r="BS136" s="88">
        <v>8</v>
      </c>
      <c r="BT136" s="88" t="s">
        <v>113</v>
      </c>
      <c r="BU136" s="89" t="s">
        <v>113</v>
      </c>
      <c r="BV136" s="90">
        <f t="shared" si="184"/>
        <v>8</v>
      </c>
      <c r="CJ136" s="155"/>
      <c r="CK136" s="209">
        <f t="shared" si="200"/>
        <v>24</v>
      </c>
      <c r="CL136" s="216" t="str">
        <f t="shared" si="201"/>
        <v>JIGNESH J RAVAL [K]</v>
      </c>
      <c r="CM136" s="209">
        <f t="shared" si="202"/>
        <v>0</v>
      </c>
      <c r="CN136" s="216" t="str">
        <f t="shared" si="203"/>
        <v>JIGNESH J RAVAL [K]</v>
      </c>
      <c r="CO136" s="209">
        <f t="shared" si="204"/>
        <v>0</v>
      </c>
      <c r="CP136" s="210" t="str">
        <f t="shared" si="205"/>
        <v>JIGNESH J RAVAL [K]</v>
      </c>
      <c r="CQ136" s="208">
        <f t="shared" si="206"/>
        <v>0</v>
      </c>
      <c r="CR136" s="210" t="str">
        <f t="shared" si="207"/>
        <v>JIGNESH J RAVAL [K]</v>
      </c>
      <c r="CS136" s="208">
        <f t="shared" si="193"/>
        <v>0</v>
      </c>
      <c r="CT136" s="210" t="str">
        <f t="shared" si="208"/>
        <v>JIGNESH J RAVAL [K]</v>
      </c>
      <c r="CU136" s="1046"/>
      <c r="CV136" s="452"/>
      <c r="CW136" s="211">
        <f t="shared" si="209"/>
        <v>0</v>
      </c>
      <c r="CX136" s="207" t="str">
        <f t="shared" si="210"/>
        <v>JIGNESH J RAVAL [K]</v>
      </c>
      <c r="CY136" s="209">
        <f t="shared" si="211"/>
        <v>0</v>
      </c>
      <c r="CZ136" s="207" t="str">
        <f t="shared" si="212"/>
        <v>JIGNESH J RAVAL [K]</v>
      </c>
      <c r="DA136" s="211">
        <f t="shared" si="213"/>
        <v>0</v>
      </c>
      <c r="DB136" s="210" t="str">
        <f t="shared" si="214"/>
        <v>JIGNESH J RAVAL [K]</v>
      </c>
    </row>
    <row r="137" spans="1:106" s="84" customFormat="1">
      <c r="A137" s="85">
        <v>12</v>
      </c>
      <c r="B137" s="86" t="s">
        <v>389</v>
      </c>
      <c r="C137" s="87" t="s">
        <v>113</v>
      </c>
      <c r="D137" s="669">
        <v>1</v>
      </c>
      <c r="E137" s="88">
        <v>0</v>
      </c>
      <c r="F137" s="88">
        <v>3</v>
      </c>
      <c r="G137" s="669">
        <v>0</v>
      </c>
      <c r="H137" s="88" t="s">
        <v>113</v>
      </c>
      <c r="I137" s="89" t="s">
        <v>113</v>
      </c>
      <c r="J137" s="90">
        <f t="shared" si="176"/>
        <v>4</v>
      </c>
      <c r="K137" s="87" t="s">
        <v>113</v>
      </c>
      <c r="L137" s="88">
        <v>0</v>
      </c>
      <c r="M137" s="88">
        <v>0</v>
      </c>
      <c r="N137" s="88">
        <v>0</v>
      </c>
      <c r="O137" s="88">
        <v>0</v>
      </c>
      <c r="P137" s="88" t="s">
        <v>113</v>
      </c>
      <c r="Q137" s="89" t="s">
        <v>113</v>
      </c>
      <c r="R137" s="90">
        <f t="shared" si="177"/>
        <v>0</v>
      </c>
      <c r="S137" s="87" t="s">
        <v>113</v>
      </c>
      <c r="T137" s="88">
        <v>0</v>
      </c>
      <c r="U137" s="88">
        <v>0</v>
      </c>
      <c r="V137" s="88">
        <v>0</v>
      </c>
      <c r="W137" s="88">
        <v>0</v>
      </c>
      <c r="X137" s="88" t="s">
        <v>113</v>
      </c>
      <c r="Y137" s="89" t="s">
        <v>113</v>
      </c>
      <c r="Z137" s="90">
        <f t="shared" si="178"/>
        <v>0</v>
      </c>
      <c r="AA137" s="87" t="s">
        <v>113</v>
      </c>
      <c r="AB137" s="88" t="s">
        <v>113</v>
      </c>
      <c r="AC137" s="88" t="s">
        <v>113</v>
      </c>
      <c r="AD137" s="88" t="s">
        <v>113</v>
      </c>
      <c r="AE137" s="88" t="s">
        <v>113</v>
      </c>
      <c r="AF137" s="88" t="s">
        <v>113</v>
      </c>
      <c r="AG137" s="89" t="s">
        <v>113</v>
      </c>
      <c r="AH137" s="90">
        <f t="shared" si="179"/>
        <v>0</v>
      </c>
      <c r="AI137" s="87" t="s">
        <v>113</v>
      </c>
      <c r="AJ137" s="88" t="s">
        <v>113</v>
      </c>
      <c r="AK137" s="88" t="s">
        <v>113</v>
      </c>
      <c r="AL137" s="88" t="s">
        <v>113</v>
      </c>
      <c r="AM137" s="88" t="s">
        <v>113</v>
      </c>
      <c r="AN137" s="88" t="s">
        <v>113</v>
      </c>
      <c r="AO137" s="89" t="s">
        <v>113</v>
      </c>
      <c r="AP137" s="90">
        <f t="shared" si="180"/>
        <v>0</v>
      </c>
      <c r="AQ137" s="87" t="s">
        <v>113</v>
      </c>
      <c r="AR137" s="88" t="s">
        <v>113</v>
      </c>
      <c r="AS137" s="88" t="s">
        <v>113</v>
      </c>
      <c r="AT137" s="88" t="s">
        <v>113</v>
      </c>
      <c r="AU137" s="88" t="s">
        <v>113</v>
      </c>
      <c r="AV137" s="88" t="s">
        <v>113</v>
      </c>
      <c r="AW137" s="89" t="s">
        <v>113</v>
      </c>
      <c r="AX137" s="90">
        <f t="shared" si="215"/>
        <v>0</v>
      </c>
      <c r="AY137" s="87" t="s">
        <v>113</v>
      </c>
      <c r="AZ137" s="88" t="s">
        <v>113</v>
      </c>
      <c r="BA137" s="88" t="s">
        <v>113</v>
      </c>
      <c r="BB137" s="88" t="s">
        <v>113</v>
      </c>
      <c r="BC137" s="88" t="s">
        <v>113</v>
      </c>
      <c r="BD137" s="88" t="s">
        <v>113</v>
      </c>
      <c r="BE137" s="89" t="s">
        <v>113</v>
      </c>
      <c r="BF137" s="90">
        <f t="shared" si="182"/>
        <v>0</v>
      </c>
      <c r="BG137" s="87" t="s">
        <v>113</v>
      </c>
      <c r="BH137" s="88" t="s">
        <v>113</v>
      </c>
      <c r="BI137" s="88" t="s">
        <v>113</v>
      </c>
      <c r="BJ137" s="88" t="s">
        <v>113</v>
      </c>
      <c r="BK137" s="88" t="s">
        <v>113</v>
      </c>
      <c r="BL137" s="88" t="s">
        <v>113</v>
      </c>
      <c r="BM137" s="89" t="s">
        <v>113</v>
      </c>
      <c r="BN137" s="90">
        <f t="shared" si="183"/>
        <v>0</v>
      </c>
      <c r="BO137" s="87" t="s">
        <v>113</v>
      </c>
      <c r="BP137" s="88" t="s">
        <v>113</v>
      </c>
      <c r="BQ137" s="88" t="s">
        <v>113</v>
      </c>
      <c r="BR137" s="88" t="s">
        <v>113</v>
      </c>
      <c r="BS137" s="88" t="s">
        <v>113</v>
      </c>
      <c r="BT137" s="88" t="s">
        <v>113</v>
      </c>
      <c r="BU137" s="89" t="s">
        <v>113</v>
      </c>
      <c r="BV137" s="90">
        <f t="shared" si="184"/>
        <v>0</v>
      </c>
      <c r="CJ137" s="155"/>
      <c r="CK137" s="209">
        <f t="shared" si="200"/>
        <v>4</v>
      </c>
      <c r="CL137" s="216" t="str">
        <f t="shared" si="201"/>
        <v>DHAVAL RAVAL [K]</v>
      </c>
      <c r="CM137" s="209">
        <f t="shared" si="202"/>
        <v>0</v>
      </c>
      <c r="CN137" s="216" t="str">
        <f t="shared" si="203"/>
        <v>DHAVAL RAVAL [K]</v>
      </c>
      <c r="CO137" s="209">
        <f t="shared" si="204"/>
        <v>0</v>
      </c>
      <c r="CP137" s="210" t="str">
        <f t="shared" si="205"/>
        <v>DHAVAL RAVAL [K]</v>
      </c>
      <c r="CQ137" s="208">
        <f t="shared" si="206"/>
        <v>0</v>
      </c>
      <c r="CR137" s="210" t="str">
        <f t="shared" si="207"/>
        <v>DHAVAL RAVAL [K]</v>
      </c>
      <c r="CS137" s="208">
        <f t="shared" si="193"/>
        <v>0</v>
      </c>
      <c r="CT137" s="210" t="str">
        <f t="shared" si="208"/>
        <v>DHAVAL RAVAL [K]</v>
      </c>
      <c r="CU137" s="1046"/>
      <c r="CV137" s="452"/>
      <c r="CW137" s="211">
        <f t="shared" si="209"/>
        <v>0</v>
      </c>
      <c r="CX137" s="207" t="str">
        <f t="shared" si="210"/>
        <v>DHAVAL RAVAL [K]</v>
      </c>
      <c r="CY137" s="209">
        <f t="shared" si="211"/>
        <v>0</v>
      </c>
      <c r="CZ137" s="207" t="str">
        <f t="shared" si="212"/>
        <v>DHAVAL RAVAL [K]</v>
      </c>
      <c r="DA137" s="211">
        <f t="shared" si="213"/>
        <v>0</v>
      </c>
      <c r="DB137" s="210" t="str">
        <f t="shared" si="214"/>
        <v>DHAVAL RAVAL [K]</v>
      </c>
    </row>
    <row r="138" spans="1:106" s="84" customFormat="1" ht="15" thickBot="1">
      <c r="A138" s="78">
        <v>13</v>
      </c>
      <c r="B138" s="86" t="s">
        <v>442</v>
      </c>
      <c r="C138" s="87" t="s">
        <v>113</v>
      </c>
      <c r="D138" s="88" t="s">
        <v>113</v>
      </c>
      <c r="E138" s="88" t="s">
        <v>113</v>
      </c>
      <c r="F138" s="88" t="s">
        <v>113</v>
      </c>
      <c r="G138" s="88">
        <v>0</v>
      </c>
      <c r="H138" s="88" t="s">
        <v>113</v>
      </c>
      <c r="I138" s="89" t="s">
        <v>113</v>
      </c>
      <c r="J138" s="90">
        <f t="shared" si="176"/>
        <v>0</v>
      </c>
      <c r="K138" s="87" t="s">
        <v>113</v>
      </c>
      <c r="L138" s="88" t="s">
        <v>113</v>
      </c>
      <c r="M138" s="88" t="s">
        <v>113</v>
      </c>
      <c r="N138" s="88" t="s">
        <v>113</v>
      </c>
      <c r="O138" s="88">
        <v>0</v>
      </c>
      <c r="P138" s="88" t="s">
        <v>113</v>
      </c>
      <c r="Q138" s="89" t="s">
        <v>113</v>
      </c>
      <c r="R138" s="90">
        <f t="shared" si="177"/>
        <v>0</v>
      </c>
      <c r="S138" s="87" t="s">
        <v>113</v>
      </c>
      <c r="T138" s="88" t="s">
        <v>113</v>
      </c>
      <c r="U138" s="88" t="s">
        <v>113</v>
      </c>
      <c r="V138" s="88" t="s">
        <v>113</v>
      </c>
      <c r="W138" s="88">
        <v>0</v>
      </c>
      <c r="X138" s="88" t="s">
        <v>113</v>
      </c>
      <c r="Y138" s="89" t="s">
        <v>113</v>
      </c>
      <c r="Z138" s="90">
        <f t="shared" si="178"/>
        <v>0</v>
      </c>
      <c r="AA138" s="87" t="s">
        <v>113</v>
      </c>
      <c r="AB138" s="88" t="s">
        <v>113</v>
      </c>
      <c r="AC138" s="88" t="s">
        <v>113</v>
      </c>
      <c r="AD138" s="88" t="s">
        <v>113</v>
      </c>
      <c r="AE138" s="88" t="s">
        <v>113</v>
      </c>
      <c r="AF138" s="88" t="s">
        <v>113</v>
      </c>
      <c r="AG138" s="89" t="s">
        <v>113</v>
      </c>
      <c r="AH138" s="90">
        <f t="shared" si="179"/>
        <v>0</v>
      </c>
      <c r="AI138" s="87" t="s">
        <v>113</v>
      </c>
      <c r="AJ138" s="88" t="s">
        <v>113</v>
      </c>
      <c r="AK138" s="88" t="s">
        <v>113</v>
      </c>
      <c r="AL138" s="88" t="s">
        <v>113</v>
      </c>
      <c r="AM138" s="88" t="s">
        <v>113</v>
      </c>
      <c r="AN138" s="88" t="s">
        <v>113</v>
      </c>
      <c r="AO138" s="89" t="s">
        <v>113</v>
      </c>
      <c r="AP138" s="90">
        <f t="shared" si="180"/>
        <v>0</v>
      </c>
      <c r="AQ138" s="87" t="s">
        <v>113</v>
      </c>
      <c r="AR138" s="88" t="s">
        <v>113</v>
      </c>
      <c r="AS138" s="88" t="s">
        <v>113</v>
      </c>
      <c r="AT138" s="88" t="s">
        <v>113</v>
      </c>
      <c r="AU138" s="88" t="s">
        <v>113</v>
      </c>
      <c r="AV138" s="88" t="s">
        <v>113</v>
      </c>
      <c r="AW138" s="89" t="s">
        <v>113</v>
      </c>
      <c r="AX138" s="90">
        <f t="shared" si="215"/>
        <v>0</v>
      </c>
      <c r="AY138" s="87" t="s">
        <v>113</v>
      </c>
      <c r="AZ138" s="88" t="s">
        <v>113</v>
      </c>
      <c r="BA138" s="88" t="s">
        <v>113</v>
      </c>
      <c r="BB138" s="88" t="s">
        <v>113</v>
      </c>
      <c r="BC138" s="88" t="s">
        <v>113</v>
      </c>
      <c r="BD138" s="88" t="s">
        <v>113</v>
      </c>
      <c r="BE138" s="89" t="s">
        <v>113</v>
      </c>
      <c r="BF138" s="90">
        <f t="shared" si="182"/>
        <v>0</v>
      </c>
      <c r="BG138" s="87" t="s">
        <v>113</v>
      </c>
      <c r="BH138" s="88" t="s">
        <v>113</v>
      </c>
      <c r="BI138" s="88" t="s">
        <v>113</v>
      </c>
      <c r="BJ138" s="88" t="s">
        <v>113</v>
      </c>
      <c r="BK138" s="88" t="s">
        <v>113</v>
      </c>
      <c r="BL138" s="88" t="s">
        <v>113</v>
      </c>
      <c r="BM138" s="89" t="s">
        <v>113</v>
      </c>
      <c r="BN138" s="90">
        <f t="shared" si="183"/>
        <v>0</v>
      </c>
      <c r="BO138" s="87" t="s">
        <v>113</v>
      </c>
      <c r="BP138" s="88" t="s">
        <v>113</v>
      </c>
      <c r="BQ138" s="88" t="s">
        <v>113</v>
      </c>
      <c r="BR138" s="88" t="s">
        <v>113</v>
      </c>
      <c r="BS138" s="88" t="s">
        <v>113</v>
      </c>
      <c r="BT138" s="88" t="s">
        <v>113</v>
      </c>
      <c r="BU138" s="89" t="s">
        <v>113</v>
      </c>
      <c r="BV138" s="90">
        <f t="shared" si="184"/>
        <v>0</v>
      </c>
      <c r="CJ138" s="155"/>
      <c r="CK138" s="209">
        <f t="shared" si="200"/>
        <v>0</v>
      </c>
      <c r="CL138" s="216" t="str">
        <f t="shared" si="201"/>
        <v>JAYPRAKASH [K]</v>
      </c>
      <c r="CM138" s="209">
        <f t="shared" si="202"/>
        <v>0</v>
      </c>
      <c r="CN138" s="216" t="str">
        <f t="shared" si="203"/>
        <v>JAYPRAKASH [K]</v>
      </c>
      <c r="CO138" s="209">
        <f t="shared" si="204"/>
        <v>0</v>
      </c>
      <c r="CP138" s="210" t="str">
        <f t="shared" si="205"/>
        <v>JAYPRAKASH [K]</v>
      </c>
      <c r="CQ138" s="208">
        <f t="shared" si="206"/>
        <v>0</v>
      </c>
      <c r="CR138" s="210" t="str">
        <f t="shared" si="207"/>
        <v>JAYPRAKASH [K]</v>
      </c>
      <c r="CS138" s="208">
        <f t="shared" si="193"/>
        <v>0</v>
      </c>
      <c r="CT138" s="210" t="str">
        <f t="shared" si="208"/>
        <v>JAYPRAKASH [K]</v>
      </c>
      <c r="CU138" s="1046"/>
      <c r="CV138" s="452"/>
      <c r="CW138" s="211">
        <f t="shared" si="209"/>
        <v>0</v>
      </c>
      <c r="CX138" s="207" t="str">
        <f t="shared" si="210"/>
        <v>JAYPRAKASH [K]</v>
      </c>
      <c r="CY138" s="209">
        <f t="shared" si="211"/>
        <v>0</v>
      </c>
      <c r="CZ138" s="207" t="str">
        <f t="shared" si="212"/>
        <v>JAYPRAKASH [K]</v>
      </c>
      <c r="DA138" s="211">
        <f t="shared" si="213"/>
        <v>0</v>
      </c>
      <c r="DB138" s="210" t="str">
        <f t="shared" si="214"/>
        <v>JAYPRAKASH [K]</v>
      </c>
    </row>
    <row r="139" spans="1:106" s="84" customFormat="1" ht="15" hidden="1" customHeight="1" thickBot="1">
      <c r="A139" s="85">
        <v>14</v>
      </c>
      <c r="B139" s="86" t="s">
        <v>113</v>
      </c>
      <c r="C139" s="87" t="s">
        <v>113</v>
      </c>
      <c r="D139" s="88" t="s">
        <v>113</v>
      </c>
      <c r="E139" s="88" t="s">
        <v>113</v>
      </c>
      <c r="F139" s="88" t="s">
        <v>113</v>
      </c>
      <c r="G139" s="88" t="s">
        <v>113</v>
      </c>
      <c r="H139" s="88" t="s">
        <v>113</v>
      </c>
      <c r="I139" s="89" t="s">
        <v>113</v>
      </c>
      <c r="J139" s="90">
        <f t="shared" si="176"/>
        <v>0</v>
      </c>
      <c r="K139" s="87" t="s">
        <v>113</v>
      </c>
      <c r="L139" s="88" t="s">
        <v>113</v>
      </c>
      <c r="M139" s="88" t="s">
        <v>113</v>
      </c>
      <c r="N139" s="88" t="s">
        <v>113</v>
      </c>
      <c r="O139" s="88" t="s">
        <v>113</v>
      </c>
      <c r="P139" s="88" t="s">
        <v>113</v>
      </c>
      <c r="Q139" s="89" t="s">
        <v>113</v>
      </c>
      <c r="R139" s="90">
        <f t="shared" si="177"/>
        <v>0</v>
      </c>
      <c r="S139" s="87" t="s">
        <v>113</v>
      </c>
      <c r="T139" s="88" t="s">
        <v>113</v>
      </c>
      <c r="U139" s="88" t="s">
        <v>113</v>
      </c>
      <c r="V139" s="88" t="s">
        <v>113</v>
      </c>
      <c r="W139" s="88" t="s">
        <v>113</v>
      </c>
      <c r="X139" s="88" t="s">
        <v>113</v>
      </c>
      <c r="Y139" s="89" t="s">
        <v>113</v>
      </c>
      <c r="Z139" s="90">
        <f t="shared" si="178"/>
        <v>0</v>
      </c>
      <c r="AA139" s="87" t="s">
        <v>113</v>
      </c>
      <c r="AB139" s="88" t="s">
        <v>113</v>
      </c>
      <c r="AC139" s="88" t="s">
        <v>113</v>
      </c>
      <c r="AD139" s="88" t="s">
        <v>113</v>
      </c>
      <c r="AE139" s="88" t="s">
        <v>113</v>
      </c>
      <c r="AF139" s="88" t="s">
        <v>113</v>
      </c>
      <c r="AG139" s="89" t="s">
        <v>113</v>
      </c>
      <c r="AH139" s="90">
        <f t="shared" si="179"/>
        <v>0</v>
      </c>
      <c r="AI139" s="87" t="s">
        <v>113</v>
      </c>
      <c r="AJ139" s="88" t="s">
        <v>113</v>
      </c>
      <c r="AK139" s="88" t="s">
        <v>113</v>
      </c>
      <c r="AL139" s="88" t="s">
        <v>113</v>
      </c>
      <c r="AM139" s="88" t="s">
        <v>113</v>
      </c>
      <c r="AN139" s="88" t="s">
        <v>113</v>
      </c>
      <c r="AO139" s="89" t="s">
        <v>113</v>
      </c>
      <c r="AP139" s="90">
        <f t="shared" si="180"/>
        <v>0</v>
      </c>
      <c r="AQ139" s="87" t="s">
        <v>113</v>
      </c>
      <c r="AR139" s="88" t="s">
        <v>113</v>
      </c>
      <c r="AS139" s="88" t="s">
        <v>113</v>
      </c>
      <c r="AT139" s="88" t="s">
        <v>113</v>
      </c>
      <c r="AU139" s="88" t="s">
        <v>113</v>
      </c>
      <c r="AV139" s="88" t="s">
        <v>113</v>
      </c>
      <c r="AW139" s="89" t="s">
        <v>113</v>
      </c>
      <c r="AX139" s="90">
        <f t="shared" ref="AX139:AX155" si="216">SUM(AQ139:AW139)</f>
        <v>0</v>
      </c>
      <c r="AY139" s="87" t="s">
        <v>113</v>
      </c>
      <c r="AZ139" s="88" t="s">
        <v>113</v>
      </c>
      <c r="BA139" s="88" t="s">
        <v>113</v>
      </c>
      <c r="BB139" s="88" t="s">
        <v>113</v>
      </c>
      <c r="BC139" s="88" t="s">
        <v>113</v>
      </c>
      <c r="BD139" s="88" t="s">
        <v>113</v>
      </c>
      <c r="BE139" s="89" t="s">
        <v>113</v>
      </c>
      <c r="BF139" s="90">
        <f t="shared" si="182"/>
        <v>0</v>
      </c>
      <c r="BG139" s="87" t="s">
        <v>113</v>
      </c>
      <c r="BH139" s="88" t="s">
        <v>113</v>
      </c>
      <c r="BI139" s="88" t="s">
        <v>113</v>
      </c>
      <c r="BJ139" s="88" t="s">
        <v>113</v>
      </c>
      <c r="BK139" s="88" t="s">
        <v>113</v>
      </c>
      <c r="BL139" s="88" t="s">
        <v>113</v>
      </c>
      <c r="BM139" s="89" t="s">
        <v>113</v>
      </c>
      <c r="BN139" s="90">
        <f t="shared" si="183"/>
        <v>0</v>
      </c>
      <c r="BO139" s="87" t="s">
        <v>113</v>
      </c>
      <c r="BP139" s="88" t="s">
        <v>113</v>
      </c>
      <c r="BQ139" s="88" t="s">
        <v>113</v>
      </c>
      <c r="BR139" s="88" t="s">
        <v>113</v>
      </c>
      <c r="BS139" s="88" t="s">
        <v>113</v>
      </c>
      <c r="BT139" s="88" t="s">
        <v>113</v>
      </c>
      <c r="BU139" s="89" t="s">
        <v>113</v>
      </c>
      <c r="BV139" s="90">
        <f t="shared" si="184"/>
        <v>0</v>
      </c>
      <c r="CJ139" s="155"/>
      <c r="CK139" s="209">
        <f t="shared" si="200"/>
        <v>0</v>
      </c>
      <c r="CL139" s="216" t="str">
        <f t="shared" si="201"/>
        <v>-</v>
      </c>
      <c r="CM139" s="209">
        <f t="shared" si="202"/>
        <v>0</v>
      </c>
      <c r="CN139" s="216" t="str">
        <f t="shared" si="203"/>
        <v>-</v>
      </c>
      <c r="CO139" s="209">
        <f t="shared" si="204"/>
        <v>0</v>
      </c>
      <c r="CP139" s="210" t="str">
        <f t="shared" si="205"/>
        <v>-</v>
      </c>
      <c r="CQ139" s="208">
        <f t="shared" si="206"/>
        <v>0</v>
      </c>
      <c r="CR139" s="210" t="str">
        <f t="shared" si="207"/>
        <v>-</v>
      </c>
      <c r="CS139" s="208">
        <f t="shared" si="193"/>
        <v>0</v>
      </c>
      <c r="CT139" s="210" t="str">
        <f t="shared" si="208"/>
        <v>-</v>
      </c>
      <c r="CU139" s="1046"/>
      <c r="CV139" s="452"/>
      <c r="CW139" s="211">
        <f t="shared" si="209"/>
        <v>0</v>
      </c>
      <c r="CX139" s="207" t="str">
        <f t="shared" si="210"/>
        <v>-</v>
      </c>
      <c r="CY139" s="209">
        <f t="shared" si="211"/>
        <v>0</v>
      </c>
      <c r="CZ139" s="207" t="str">
        <f t="shared" si="212"/>
        <v>-</v>
      </c>
      <c r="DA139" s="211">
        <f t="shared" si="213"/>
        <v>0</v>
      </c>
      <c r="DB139" s="210" t="str">
        <f t="shared" si="214"/>
        <v>-</v>
      </c>
    </row>
    <row r="140" spans="1:106" s="84" customFormat="1" ht="15" hidden="1" customHeight="1" thickBot="1">
      <c r="A140" s="78">
        <v>15</v>
      </c>
      <c r="B140" s="86" t="s">
        <v>113</v>
      </c>
      <c r="C140" s="87" t="s">
        <v>113</v>
      </c>
      <c r="D140" s="88" t="s">
        <v>113</v>
      </c>
      <c r="E140" s="88" t="s">
        <v>113</v>
      </c>
      <c r="F140" s="88" t="s">
        <v>113</v>
      </c>
      <c r="G140" s="88" t="s">
        <v>113</v>
      </c>
      <c r="H140" s="88" t="s">
        <v>113</v>
      </c>
      <c r="I140" s="89" t="s">
        <v>113</v>
      </c>
      <c r="J140" s="90">
        <f t="shared" si="176"/>
        <v>0</v>
      </c>
      <c r="K140" s="87" t="s">
        <v>113</v>
      </c>
      <c r="L140" s="88" t="s">
        <v>113</v>
      </c>
      <c r="M140" s="88" t="s">
        <v>113</v>
      </c>
      <c r="N140" s="88" t="s">
        <v>113</v>
      </c>
      <c r="O140" s="88" t="s">
        <v>113</v>
      </c>
      <c r="P140" s="88" t="s">
        <v>113</v>
      </c>
      <c r="Q140" s="89" t="s">
        <v>113</v>
      </c>
      <c r="R140" s="90">
        <f t="shared" si="177"/>
        <v>0</v>
      </c>
      <c r="S140" s="87" t="s">
        <v>113</v>
      </c>
      <c r="T140" s="88" t="s">
        <v>113</v>
      </c>
      <c r="U140" s="88" t="s">
        <v>113</v>
      </c>
      <c r="V140" s="88" t="s">
        <v>113</v>
      </c>
      <c r="W140" s="88" t="s">
        <v>113</v>
      </c>
      <c r="X140" s="88" t="s">
        <v>113</v>
      </c>
      <c r="Y140" s="89" t="s">
        <v>113</v>
      </c>
      <c r="Z140" s="90">
        <f t="shared" si="178"/>
        <v>0</v>
      </c>
      <c r="AA140" s="87" t="s">
        <v>113</v>
      </c>
      <c r="AB140" s="88" t="s">
        <v>113</v>
      </c>
      <c r="AC140" s="88" t="s">
        <v>113</v>
      </c>
      <c r="AD140" s="88" t="s">
        <v>113</v>
      </c>
      <c r="AE140" s="88" t="s">
        <v>113</v>
      </c>
      <c r="AF140" s="88" t="s">
        <v>113</v>
      </c>
      <c r="AG140" s="89" t="s">
        <v>113</v>
      </c>
      <c r="AH140" s="90">
        <f t="shared" si="179"/>
        <v>0</v>
      </c>
      <c r="AI140" s="87" t="s">
        <v>113</v>
      </c>
      <c r="AJ140" s="88" t="s">
        <v>113</v>
      </c>
      <c r="AK140" s="88" t="s">
        <v>113</v>
      </c>
      <c r="AL140" s="88" t="s">
        <v>113</v>
      </c>
      <c r="AM140" s="88" t="s">
        <v>113</v>
      </c>
      <c r="AN140" s="88" t="s">
        <v>113</v>
      </c>
      <c r="AO140" s="89" t="s">
        <v>113</v>
      </c>
      <c r="AP140" s="90">
        <f t="shared" si="180"/>
        <v>0</v>
      </c>
      <c r="AQ140" s="87" t="s">
        <v>113</v>
      </c>
      <c r="AR140" s="88" t="s">
        <v>113</v>
      </c>
      <c r="AS140" s="88" t="s">
        <v>113</v>
      </c>
      <c r="AT140" s="88" t="s">
        <v>113</v>
      </c>
      <c r="AU140" s="88" t="s">
        <v>113</v>
      </c>
      <c r="AV140" s="88" t="s">
        <v>113</v>
      </c>
      <c r="AW140" s="89" t="s">
        <v>113</v>
      </c>
      <c r="AX140" s="90">
        <f t="shared" si="216"/>
        <v>0</v>
      </c>
      <c r="AY140" s="87" t="s">
        <v>113</v>
      </c>
      <c r="AZ140" s="88" t="s">
        <v>113</v>
      </c>
      <c r="BA140" s="88" t="s">
        <v>113</v>
      </c>
      <c r="BB140" s="88" t="s">
        <v>113</v>
      </c>
      <c r="BC140" s="88" t="s">
        <v>113</v>
      </c>
      <c r="BD140" s="88" t="s">
        <v>113</v>
      </c>
      <c r="BE140" s="89" t="s">
        <v>113</v>
      </c>
      <c r="BF140" s="90">
        <f t="shared" si="182"/>
        <v>0</v>
      </c>
      <c r="BG140" s="87" t="s">
        <v>113</v>
      </c>
      <c r="BH140" s="88" t="s">
        <v>113</v>
      </c>
      <c r="BI140" s="88" t="s">
        <v>113</v>
      </c>
      <c r="BJ140" s="88" t="s">
        <v>113</v>
      </c>
      <c r="BK140" s="88" t="s">
        <v>113</v>
      </c>
      <c r="BL140" s="88" t="s">
        <v>113</v>
      </c>
      <c r="BM140" s="89" t="s">
        <v>113</v>
      </c>
      <c r="BN140" s="90">
        <f t="shared" si="183"/>
        <v>0</v>
      </c>
      <c r="BO140" s="87" t="s">
        <v>113</v>
      </c>
      <c r="BP140" s="88" t="s">
        <v>113</v>
      </c>
      <c r="BQ140" s="88" t="s">
        <v>113</v>
      </c>
      <c r="BR140" s="88" t="s">
        <v>113</v>
      </c>
      <c r="BS140" s="88" t="s">
        <v>113</v>
      </c>
      <c r="BT140" s="88" t="s">
        <v>113</v>
      </c>
      <c r="BU140" s="89" t="s">
        <v>113</v>
      </c>
      <c r="BV140" s="90">
        <f t="shared" si="184"/>
        <v>0</v>
      </c>
      <c r="CJ140" s="155"/>
      <c r="CK140" s="209">
        <f t="shared" si="200"/>
        <v>0</v>
      </c>
      <c r="CL140" s="216" t="str">
        <f t="shared" si="201"/>
        <v>-</v>
      </c>
      <c r="CM140" s="209">
        <f t="shared" si="202"/>
        <v>0</v>
      </c>
      <c r="CN140" s="216" t="str">
        <f t="shared" si="203"/>
        <v>-</v>
      </c>
      <c r="CO140" s="209">
        <f t="shared" si="204"/>
        <v>0</v>
      </c>
      <c r="CP140" s="210" t="str">
        <f t="shared" si="205"/>
        <v>-</v>
      </c>
      <c r="CQ140" s="208">
        <f t="shared" si="206"/>
        <v>0</v>
      </c>
      <c r="CR140" s="210" t="str">
        <f t="shared" si="207"/>
        <v>-</v>
      </c>
      <c r="CS140" s="208">
        <f t="shared" si="193"/>
        <v>0</v>
      </c>
      <c r="CT140" s="210" t="str">
        <f t="shared" si="208"/>
        <v>-</v>
      </c>
      <c r="CU140" s="1046"/>
      <c r="CV140" s="452"/>
      <c r="CW140" s="211">
        <f t="shared" si="209"/>
        <v>0</v>
      </c>
      <c r="CX140" s="207" t="str">
        <f t="shared" si="210"/>
        <v>-</v>
      </c>
      <c r="CY140" s="209">
        <f t="shared" si="211"/>
        <v>0</v>
      </c>
      <c r="CZ140" s="207" t="str">
        <f t="shared" si="212"/>
        <v>-</v>
      </c>
      <c r="DA140" s="211">
        <f t="shared" si="213"/>
        <v>0</v>
      </c>
      <c r="DB140" s="210" t="str">
        <f t="shared" si="214"/>
        <v>-</v>
      </c>
    </row>
    <row r="141" spans="1:106" s="84" customFormat="1" ht="15" hidden="1" customHeight="1" thickBot="1">
      <c r="A141" s="85">
        <v>16</v>
      </c>
      <c r="B141" s="86" t="s">
        <v>113</v>
      </c>
      <c r="C141" s="87" t="s">
        <v>113</v>
      </c>
      <c r="D141" s="88" t="s">
        <v>113</v>
      </c>
      <c r="E141" s="88" t="s">
        <v>113</v>
      </c>
      <c r="F141" s="88" t="s">
        <v>113</v>
      </c>
      <c r="G141" s="88" t="s">
        <v>113</v>
      </c>
      <c r="H141" s="88" t="s">
        <v>113</v>
      </c>
      <c r="I141" s="89" t="s">
        <v>113</v>
      </c>
      <c r="J141" s="90">
        <f t="shared" si="176"/>
        <v>0</v>
      </c>
      <c r="K141" s="87" t="s">
        <v>113</v>
      </c>
      <c r="L141" s="88" t="s">
        <v>113</v>
      </c>
      <c r="M141" s="88" t="s">
        <v>113</v>
      </c>
      <c r="N141" s="88" t="s">
        <v>113</v>
      </c>
      <c r="O141" s="88" t="s">
        <v>113</v>
      </c>
      <c r="P141" s="88" t="s">
        <v>113</v>
      </c>
      <c r="Q141" s="89" t="s">
        <v>113</v>
      </c>
      <c r="R141" s="90">
        <f t="shared" si="177"/>
        <v>0</v>
      </c>
      <c r="S141" s="87" t="s">
        <v>113</v>
      </c>
      <c r="T141" s="88" t="s">
        <v>113</v>
      </c>
      <c r="U141" s="88" t="s">
        <v>113</v>
      </c>
      <c r="V141" s="88" t="s">
        <v>113</v>
      </c>
      <c r="W141" s="88" t="s">
        <v>113</v>
      </c>
      <c r="X141" s="88" t="s">
        <v>113</v>
      </c>
      <c r="Y141" s="89" t="s">
        <v>113</v>
      </c>
      <c r="Z141" s="90">
        <f t="shared" si="178"/>
        <v>0</v>
      </c>
      <c r="AA141" s="87" t="s">
        <v>113</v>
      </c>
      <c r="AB141" s="88" t="s">
        <v>113</v>
      </c>
      <c r="AC141" s="88" t="s">
        <v>113</v>
      </c>
      <c r="AD141" s="88" t="s">
        <v>113</v>
      </c>
      <c r="AE141" s="88" t="s">
        <v>113</v>
      </c>
      <c r="AF141" s="88" t="s">
        <v>113</v>
      </c>
      <c r="AG141" s="89" t="s">
        <v>113</v>
      </c>
      <c r="AH141" s="90">
        <f t="shared" si="179"/>
        <v>0</v>
      </c>
      <c r="AI141" s="87" t="s">
        <v>113</v>
      </c>
      <c r="AJ141" s="88" t="s">
        <v>113</v>
      </c>
      <c r="AK141" s="88" t="s">
        <v>113</v>
      </c>
      <c r="AL141" s="88" t="s">
        <v>113</v>
      </c>
      <c r="AM141" s="88" t="s">
        <v>113</v>
      </c>
      <c r="AN141" s="88" t="s">
        <v>113</v>
      </c>
      <c r="AO141" s="89" t="s">
        <v>113</v>
      </c>
      <c r="AP141" s="90">
        <f t="shared" si="180"/>
        <v>0</v>
      </c>
      <c r="AQ141" s="87" t="s">
        <v>113</v>
      </c>
      <c r="AR141" s="88" t="s">
        <v>113</v>
      </c>
      <c r="AS141" s="88" t="s">
        <v>113</v>
      </c>
      <c r="AT141" s="88" t="s">
        <v>113</v>
      </c>
      <c r="AU141" s="88" t="s">
        <v>113</v>
      </c>
      <c r="AV141" s="88" t="s">
        <v>113</v>
      </c>
      <c r="AW141" s="89" t="s">
        <v>113</v>
      </c>
      <c r="AX141" s="90">
        <f t="shared" si="216"/>
        <v>0</v>
      </c>
      <c r="AY141" s="87" t="s">
        <v>113</v>
      </c>
      <c r="AZ141" s="88" t="s">
        <v>113</v>
      </c>
      <c r="BA141" s="88" t="s">
        <v>113</v>
      </c>
      <c r="BB141" s="88" t="s">
        <v>113</v>
      </c>
      <c r="BC141" s="88" t="s">
        <v>113</v>
      </c>
      <c r="BD141" s="88" t="s">
        <v>113</v>
      </c>
      <c r="BE141" s="89" t="s">
        <v>113</v>
      </c>
      <c r="BF141" s="90">
        <f t="shared" si="182"/>
        <v>0</v>
      </c>
      <c r="BG141" s="87" t="s">
        <v>113</v>
      </c>
      <c r="BH141" s="88" t="s">
        <v>113</v>
      </c>
      <c r="BI141" s="88" t="s">
        <v>113</v>
      </c>
      <c r="BJ141" s="88" t="s">
        <v>113</v>
      </c>
      <c r="BK141" s="88" t="s">
        <v>113</v>
      </c>
      <c r="BL141" s="88" t="s">
        <v>113</v>
      </c>
      <c r="BM141" s="89" t="s">
        <v>113</v>
      </c>
      <c r="BN141" s="90">
        <f t="shared" si="183"/>
        <v>0</v>
      </c>
      <c r="BO141" s="87" t="s">
        <v>113</v>
      </c>
      <c r="BP141" s="88" t="s">
        <v>113</v>
      </c>
      <c r="BQ141" s="88" t="s">
        <v>113</v>
      </c>
      <c r="BR141" s="88" t="s">
        <v>113</v>
      </c>
      <c r="BS141" s="88" t="s">
        <v>113</v>
      </c>
      <c r="BT141" s="88" t="s">
        <v>113</v>
      </c>
      <c r="BU141" s="89" t="s">
        <v>113</v>
      </c>
      <c r="BV141" s="90">
        <f t="shared" si="184"/>
        <v>0</v>
      </c>
      <c r="CJ141" s="155"/>
      <c r="CK141" s="209">
        <f t="shared" si="200"/>
        <v>0</v>
      </c>
      <c r="CL141" s="216" t="str">
        <f t="shared" si="201"/>
        <v>-</v>
      </c>
      <c r="CM141" s="209">
        <f t="shared" si="202"/>
        <v>0</v>
      </c>
      <c r="CN141" s="216" t="str">
        <f t="shared" si="203"/>
        <v>-</v>
      </c>
      <c r="CO141" s="209">
        <f t="shared" si="204"/>
        <v>0</v>
      </c>
      <c r="CP141" s="210" t="str">
        <f t="shared" si="205"/>
        <v>-</v>
      </c>
      <c r="CQ141" s="208">
        <f t="shared" si="206"/>
        <v>0</v>
      </c>
      <c r="CR141" s="210" t="str">
        <f t="shared" si="207"/>
        <v>-</v>
      </c>
      <c r="CS141" s="208">
        <f t="shared" si="193"/>
        <v>0</v>
      </c>
      <c r="CT141" s="210" t="str">
        <f t="shared" si="208"/>
        <v>-</v>
      </c>
      <c r="CU141" s="1046"/>
      <c r="CV141" s="452"/>
      <c r="CW141" s="211">
        <f t="shared" si="209"/>
        <v>0</v>
      </c>
      <c r="CX141" s="207" t="str">
        <f t="shared" si="210"/>
        <v>-</v>
      </c>
      <c r="CY141" s="209">
        <f t="shared" si="211"/>
        <v>0</v>
      </c>
      <c r="CZ141" s="207" t="str">
        <f t="shared" si="212"/>
        <v>-</v>
      </c>
      <c r="DA141" s="211">
        <f t="shared" si="213"/>
        <v>0</v>
      </c>
      <c r="DB141" s="210" t="str">
        <f t="shared" si="214"/>
        <v>-</v>
      </c>
    </row>
    <row r="142" spans="1:106" s="84" customFormat="1" ht="15" hidden="1" customHeight="1" thickBot="1">
      <c r="A142" s="78">
        <v>17</v>
      </c>
      <c r="B142" s="86" t="s">
        <v>113</v>
      </c>
      <c r="C142" s="87" t="s">
        <v>113</v>
      </c>
      <c r="D142" s="88" t="s">
        <v>113</v>
      </c>
      <c r="E142" s="88" t="s">
        <v>113</v>
      </c>
      <c r="F142" s="88" t="s">
        <v>113</v>
      </c>
      <c r="G142" s="88" t="s">
        <v>113</v>
      </c>
      <c r="H142" s="88" t="s">
        <v>113</v>
      </c>
      <c r="I142" s="89" t="s">
        <v>113</v>
      </c>
      <c r="J142" s="90">
        <f t="shared" si="176"/>
        <v>0</v>
      </c>
      <c r="K142" s="87" t="s">
        <v>113</v>
      </c>
      <c r="L142" s="88" t="s">
        <v>113</v>
      </c>
      <c r="M142" s="88" t="s">
        <v>113</v>
      </c>
      <c r="N142" s="88" t="s">
        <v>113</v>
      </c>
      <c r="O142" s="88" t="s">
        <v>113</v>
      </c>
      <c r="P142" s="88" t="s">
        <v>113</v>
      </c>
      <c r="Q142" s="89" t="s">
        <v>113</v>
      </c>
      <c r="R142" s="90">
        <f t="shared" si="177"/>
        <v>0</v>
      </c>
      <c r="S142" s="87" t="s">
        <v>113</v>
      </c>
      <c r="T142" s="88" t="s">
        <v>113</v>
      </c>
      <c r="U142" s="88" t="s">
        <v>113</v>
      </c>
      <c r="V142" s="88" t="s">
        <v>113</v>
      </c>
      <c r="W142" s="88" t="s">
        <v>113</v>
      </c>
      <c r="X142" s="88" t="s">
        <v>113</v>
      </c>
      <c r="Y142" s="89" t="s">
        <v>113</v>
      </c>
      <c r="Z142" s="90">
        <f t="shared" si="178"/>
        <v>0</v>
      </c>
      <c r="AA142" s="87" t="s">
        <v>113</v>
      </c>
      <c r="AB142" s="88" t="s">
        <v>113</v>
      </c>
      <c r="AC142" s="88" t="s">
        <v>113</v>
      </c>
      <c r="AD142" s="88" t="s">
        <v>113</v>
      </c>
      <c r="AE142" s="88" t="s">
        <v>113</v>
      </c>
      <c r="AF142" s="88" t="s">
        <v>113</v>
      </c>
      <c r="AG142" s="89" t="s">
        <v>113</v>
      </c>
      <c r="AH142" s="90">
        <f t="shared" si="179"/>
        <v>0</v>
      </c>
      <c r="AI142" s="87" t="s">
        <v>113</v>
      </c>
      <c r="AJ142" s="88" t="s">
        <v>113</v>
      </c>
      <c r="AK142" s="88" t="s">
        <v>113</v>
      </c>
      <c r="AL142" s="88" t="s">
        <v>113</v>
      </c>
      <c r="AM142" s="88" t="s">
        <v>113</v>
      </c>
      <c r="AN142" s="88" t="s">
        <v>113</v>
      </c>
      <c r="AO142" s="89" t="s">
        <v>113</v>
      </c>
      <c r="AP142" s="90">
        <f t="shared" si="180"/>
        <v>0</v>
      </c>
      <c r="AQ142" s="87" t="s">
        <v>113</v>
      </c>
      <c r="AR142" s="88" t="s">
        <v>113</v>
      </c>
      <c r="AS142" s="88" t="s">
        <v>113</v>
      </c>
      <c r="AT142" s="88" t="s">
        <v>113</v>
      </c>
      <c r="AU142" s="88" t="s">
        <v>113</v>
      </c>
      <c r="AV142" s="88" t="s">
        <v>113</v>
      </c>
      <c r="AW142" s="89" t="s">
        <v>113</v>
      </c>
      <c r="AX142" s="90">
        <f t="shared" si="216"/>
        <v>0</v>
      </c>
      <c r="AY142" s="87" t="s">
        <v>113</v>
      </c>
      <c r="AZ142" s="88" t="s">
        <v>113</v>
      </c>
      <c r="BA142" s="88" t="s">
        <v>113</v>
      </c>
      <c r="BB142" s="88" t="s">
        <v>113</v>
      </c>
      <c r="BC142" s="88" t="s">
        <v>113</v>
      </c>
      <c r="BD142" s="88" t="s">
        <v>113</v>
      </c>
      <c r="BE142" s="89" t="s">
        <v>113</v>
      </c>
      <c r="BF142" s="90">
        <f t="shared" si="182"/>
        <v>0</v>
      </c>
      <c r="BG142" s="87" t="s">
        <v>113</v>
      </c>
      <c r="BH142" s="88" t="s">
        <v>113</v>
      </c>
      <c r="BI142" s="88" t="s">
        <v>113</v>
      </c>
      <c r="BJ142" s="88" t="s">
        <v>113</v>
      </c>
      <c r="BK142" s="88" t="s">
        <v>113</v>
      </c>
      <c r="BL142" s="88" t="s">
        <v>113</v>
      </c>
      <c r="BM142" s="89" t="s">
        <v>113</v>
      </c>
      <c r="BN142" s="90">
        <f t="shared" si="183"/>
        <v>0</v>
      </c>
      <c r="BO142" s="87" t="s">
        <v>113</v>
      </c>
      <c r="BP142" s="88" t="s">
        <v>113</v>
      </c>
      <c r="BQ142" s="88" t="s">
        <v>113</v>
      </c>
      <c r="BR142" s="88" t="s">
        <v>113</v>
      </c>
      <c r="BS142" s="88" t="s">
        <v>113</v>
      </c>
      <c r="BT142" s="88" t="s">
        <v>113</v>
      </c>
      <c r="BU142" s="89" t="s">
        <v>113</v>
      </c>
      <c r="BV142" s="90">
        <f t="shared" si="184"/>
        <v>0</v>
      </c>
      <c r="CJ142" s="155"/>
      <c r="CK142" s="209">
        <f t="shared" si="200"/>
        <v>0</v>
      </c>
      <c r="CL142" s="216" t="str">
        <f t="shared" si="201"/>
        <v>-</v>
      </c>
      <c r="CM142" s="209">
        <f t="shared" si="202"/>
        <v>0</v>
      </c>
      <c r="CN142" s="216" t="str">
        <f t="shared" si="203"/>
        <v>-</v>
      </c>
      <c r="CO142" s="209">
        <f t="shared" si="204"/>
        <v>0</v>
      </c>
      <c r="CP142" s="210" t="str">
        <f t="shared" si="205"/>
        <v>-</v>
      </c>
      <c r="CQ142" s="208">
        <f t="shared" si="206"/>
        <v>0</v>
      </c>
      <c r="CR142" s="210" t="str">
        <f t="shared" si="207"/>
        <v>-</v>
      </c>
      <c r="CS142" s="208">
        <f t="shared" si="193"/>
        <v>0</v>
      </c>
      <c r="CT142" s="210" t="str">
        <f t="shared" si="208"/>
        <v>-</v>
      </c>
      <c r="CU142" s="1046"/>
      <c r="CV142" s="452"/>
      <c r="CW142" s="211">
        <f t="shared" si="209"/>
        <v>0</v>
      </c>
      <c r="CX142" s="207" t="str">
        <f t="shared" si="210"/>
        <v>-</v>
      </c>
      <c r="CY142" s="209">
        <f t="shared" si="211"/>
        <v>0</v>
      </c>
      <c r="CZ142" s="207" t="str">
        <f t="shared" si="212"/>
        <v>-</v>
      </c>
      <c r="DA142" s="211">
        <f t="shared" si="213"/>
        <v>0</v>
      </c>
      <c r="DB142" s="210" t="str">
        <f t="shared" si="214"/>
        <v>-</v>
      </c>
    </row>
    <row r="143" spans="1:106" s="84" customFormat="1" ht="15" hidden="1" customHeight="1" thickBot="1">
      <c r="A143" s="85">
        <v>18</v>
      </c>
      <c r="B143" s="86" t="s">
        <v>113</v>
      </c>
      <c r="C143" s="87" t="s">
        <v>113</v>
      </c>
      <c r="D143" s="88" t="s">
        <v>113</v>
      </c>
      <c r="E143" s="88" t="s">
        <v>113</v>
      </c>
      <c r="F143" s="88" t="s">
        <v>113</v>
      </c>
      <c r="G143" s="88" t="s">
        <v>113</v>
      </c>
      <c r="H143" s="88" t="s">
        <v>113</v>
      </c>
      <c r="I143" s="89" t="s">
        <v>113</v>
      </c>
      <c r="J143" s="90">
        <f t="shared" si="176"/>
        <v>0</v>
      </c>
      <c r="K143" s="87" t="s">
        <v>113</v>
      </c>
      <c r="L143" s="88" t="s">
        <v>113</v>
      </c>
      <c r="M143" s="88" t="s">
        <v>113</v>
      </c>
      <c r="N143" s="88" t="s">
        <v>113</v>
      </c>
      <c r="O143" s="88" t="s">
        <v>113</v>
      </c>
      <c r="P143" s="88" t="s">
        <v>113</v>
      </c>
      <c r="Q143" s="89" t="s">
        <v>113</v>
      </c>
      <c r="R143" s="90">
        <f t="shared" si="177"/>
        <v>0</v>
      </c>
      <c r="S143" s="87" t="s">
        <v>113</v>
      </c>
      <c r="T143" s="88" t="s">
        <v>113</v>
      </c>
      <c r="U143" s="88" t="s">
        <v>113</v>
      </c>
      <c r="V143" s="88" t="s">
        <v>113</v>
      </c>
      <c r="W143" s="88" t="s">
        <v>113</v>
      </c>
      <c r="X143" s="88" t="s">
        <v>113</v>
      </c>
      <c r="Y143" s="89" t="s">
        <v>113</v>
      </c>
      <c r="Z143" s="90">
        <f t="shared" si="178"/>
        <v>0</v>
      </c>
      <c r="AA143" s="87" t="s">
        <v>113</v>
      </c>
      <c r="AB143" s="88" t="s">
        <v>113</v>
      </c>
      <c r="AC143" s="88" t="s">
        <v>113</v>
      </c>
      <c r="AD143" s="88" t="s">
        <v>113</v>
      </c>
      <c r="AE143" s="88" t="s">
        <v>113</v>
      </c>
      <c r="AF143" s="88" t="s">
        <v>113</v>
      </c>
      <c r="AG143" s="89" t="s">
        <v>113</v>
      </c>
      <c r="AH143" s="90">
        <f t="shared" si="179"/>
        <v>0</v>
      </c>
      <c r="AI143" s="87" t="s">
        <v>113</v>
      </c>
      <c r="AJ143" s="88" t="s">
        <v>113</v>
      </c>
      <c r="AK143" s="88" t="s">
        <v>113</v>
      </c>
      <c r="AL143" s="88" t="s">
        <v>113</v>
      </c>
      <c r="AM143" s="88" t="s">
        <v>113</v>
      </c>
      <c r="AN143" s="88" t="s">
        <v>113</v>
      </c>
      <c r="AO143" s="89" t="s">
        <v>113</v>
      </c>
      <c r="AP143" s="90">
        <f t="shared" si="180"/>
        <v>0</v>
      </c>
      <c r="AQ143" s="87" t="s">
        <v>113</v>
      </c>
      <c r="AR143" s="88" t="s">
        <v>113</v>
      </c>
      <c r="AS143" s="88" t="s">
        <v>113</v>
      </c>
      <c r="AT143" s="88" t="s">
        <v>113</v>
      </c>
      <c r="AU143" s="88" t="s">
        <v>113</v>
      </c>
      <c r="AV143" s="88" t="s">
        <v>113</v>
      </c>
      <c r="AW143" s="89" t="s">
        <v>113</v>
      </c>
      <c r="AX143" s="90">
        <f t="shared" si="216"/>
        <v>0</v>
      </c>
      <c r="AY143" s="87" t="s">
        <v>113</v>
      </c>
      <c r="AZ143" s="88" t="s">
        <v>113</v>
      </c>
      <c r="BA143" s="88" t="s">
        <v>113</v>
      </c>
      <c r="BB143" s="88" t="s">
        <v>113</v>
      </c>
      <c r="BC143" s="88" t="s">
        <v>113</v>
      </c>
      <c r="BD143" s="88" t="s">
        <v>113</v>
      </c>
      <c r="BE143" s="89" t="s">
        <v>113</v>
      </c>
      <c r="BF143" s="90">
        <f t="shared" si="182"/>
        <v>0</v>
      </c>
      <c r="BG143" s="87" t="s">
        <v>113</v>
      </c>
      <c r="BH143" s="88" t="s">
        <v>113</v>
      </c>
      <c r="BI143" s="88" t="s">
        <v>113</v>
      </c>
      <c r="BJ143" s="88" t="s">
        <v>113</v>
      </c>
      <c r="BK143" s="88" t="s">
        <v>113</v>
      </c>
      <c r="BL143" s="88" t="s">
        <v>113</v>
      </c>
      <c r="BM143" s="89" t="s">
        <v>113</v>
      </c>
      <c r="BN143" s="90">
        <f t="shared" si="183"/>
        <v>0</v>
      </c>
      <c r="BO143" s="87" t="s">
        <v>113</v>
      </c>
      <c r="BP143" s="88" t="s">
        <v>113</v>
      </c>
      <c r="BQ143" s="88" t="s">
        <v>113</v>
      </c>
      <c r="BR143" s="88" t="s">
        <v>113</v>
      </c>
      <c r="BS143" s="88" t="s">
        <v>113</v>
      </c>
      <c r="BT143" s="88" t="s">
        <v>113</v>
      </c>
      <c r="BU143" s="89" t="s">
        <v>113</v>
      </c>
      <c r="BV143" s="90">
        <f t="shared" si="184"/>
        <v>0</v>
      </c>
      <c r="CJ143" s="155"/>
      <c r="CK143" s="209">
        <f t="shared" si="200"/>
        <v>0</v>
      </c>
      <c r="CL143" s="216" t="str">
        <f t="shared" si="201"/>
        <v>-</v>
      </c>
      <c r="CM143" s="209">
        <f t="shared" si="202"/>
        <v>0</v>
      </c>
      <c r="CN143" s="216" t="str">
        <f t="shared" si="203"/>
        <v>-</v>
      </c>
      <c r="CO143" s="209">
        <f t="shared" si="204"/>
        <v>0</v>
      </c>
      <c r="CP143" s="210" t="str">
        <f t="shared" si="205"/>
        <v>-</v>
      </c>
      <c r="CQ143" s="208">
        <f t="shared" si="206"/>
        <v>0</v>
      </c>
      <c r="CR143" s="210" t="str">
        <f t="shared" si="207"/>
        <v>-</v>
      </c>
      <c r="CS143" s="208">
        <f t="shared" si="193"/>
        <v>0</v>
      </c>
      <c r="CT143" s="210" t="str">
        <f t="shared" si="208"/>
        <v>-</v>
      </c>
      <c r="CU143" s="1046"/>
      <c r="CV143" s="452"/>
      <c r="CW143" s="211">
        <f t="shared" si="209"/>
        <v>0</v>
      </c>
      <c r="CX143" s="207" t="str">
        <f t="shared" si="210"/>
        <v>-</v>
      </c>
      <c r="CY143" s="209">
        <f t="shared" si="211"/>
        <v>0</v>
      </c>
      <c r="CZ143" s="207" t="str">
        <f t="shared" si="212"/>
        <v>-</v>
      </c>
      <c r="DA143" s="211">
        <f t="shared" si="213"/>
        <v>0</v>
      </c>
      <c r="DB143" s="210" t="str">
        <f t="shared" si="214"/>
        <v>-</v>
      </c>
    </row>
    <row r="144" spans="1:106" s="84" customFormat="1" ht="15" hidden="1" customHeight="1" thickBot="1">
      <c r="A144" s="78">
        <v>19</v>
      </c>
      <c r="B144" s="86" t="s">
        <v>113</v>
      </c>
      <c r="C144" s="87" t="s">
        <v>113</v>
      </c>
      <c r="D144" s="88" t="s">
        <v>113</v>
      </c>
      <c r="E144" s="88" t="s">
        <v>113</v>
      </c>
      <c r="F144" s="88" t="s">
        <v>113</v>
      </c>
      <c r="G144" s="88" t="s">
        <v>113</v>
      </c>
      <c r="H144" s="88" t="s">
        <v>113</v>
      </c>
      <c r="I144" s="89" t="s">
        <v>113</v>
      </c>
      <c r="J144" s="90">
        <f t="shared" si="176"/>
        <v>0</v>
      </c>
      <c r="K144" s="87" t="s">
        <v>113</v>
      </c>
      <c r="L144" s="88" t="s">
        <v>113</v>
      </c>
      <c r="M144" s="88" t="s">
        <v>113</v>
      </c>
      <c r="N144" s="88" t="s">
        <v>113</v>
      </c>
      <c r="O144" s="88" t="s">
        <v>113</v>
      </c>
      <c r="P144" s="88" t="s">
        <v>113</v>
      </c>
      <c r="Q144" s="89" t="s">
        <v>113</v>
      </c>
      <c r="R144" s="90">
        <f t="shared" si="177"/>
        <v>0</v>
      </c>
      <c r="S144" s="87" t="s">
        <v>113</v>
      </c>
      <c r="T144" s="88" t="s">
        <v>113</v>
      </c>
      <c r="U144" s="88" t="s">
        <v>113</v>
      </c>
      <c r="V144" s="88" t="s">
        <v>113</v>
      </c>
      <c r="W144" s="88" t="s">
        <v>113</v>
      </c>
      <c r="X144" s="88" t="s">
        <v>113</v>
      </c>
      <c r="Y144" s="89" t="s">
        <v>113</v>
      </c>
      <c r="Z144" s="90">
        <f t="shared" si="178"/>
        <v>0</v>
      </c>
      <c r="AA144" s="87" t="s">
        <v>113</v>
      </c>
      <c r="AB144" s="88" t="s">
        <v>113</v>
      </c>
      <c r="AC144" s="88" t="s">
        <v>113</v>
      </c>
      <c r="AD144" s="88" t="s">
        <v>113</v>
      </c>
      <c r="AE144" s="88" t="s">
        <v>113</v>
      </c>
      <c r="AF144" s="88" t="s">
        <v>113</v>
      </c>
      <c r="AG144" s="89" t="s">
        <v>113</v>
      </c>
      <c r="AH144" s="90">
        <f t="shared" si="179"/>
        <v>0</v>
      </c>
      <c r="AI144" s="87" t="s">
        <v>113</v>
      </c>
      <c r="AJ144" s="88" t="s">
        <v>113</v>
      </c>
      <c r="AK144" s="88" t="s">
        <v>113</v>
      </c>
      <c r="AL144" s="88" t="s">
        <v>113</v>
      </c>
      <c r="AM144" s="88" t="s">
        <v>113</v>
      </c>
      <c r="AN144" s="88" t="s">
        <v>113</v>
      </c>
      <c r="AO144" s="89" t="s">
        <v>113</v>
      </c>
      <c r="AP144" s="90">
        <f t="shared" si="180"/>
        <v>0</v>
      </c>
      <c r="AQ144" s="87" t="s">
        <v>113</v>
      </c>
      <c r="AR144" s="88" t="s">
        <v>113</v>
      </c>
      <c r="AS144" s="88" t="s">
        <v>113</v>
      </c>
      <c r="AT144" s="88" t="s">
        <v>113</v>
      </c>
      <c r="AU144" s="88" t="s">
        <v>113</v>
      </c>
      <c r="AV144" s="88" t="s">
        <v>113</v>
      </c>
      <c r="AW144" s="89" t="s">
        <v>113</v>
      </c>
      <c r="AX144" s="90">
        <f t="shared" si="216"/>
        <v>0</v>
      </c>
      <c r="AY144" s="87" t="s">
        <v>113</v>
      </c>
      <c r="AZ144" s="88" t="s">
        <v>113</v>
      </c>
      <c r="BA144" s="88" t="s">
        <v>113</v>
      </c>
      <c r="BB144" s="88" t="s">
        <v>113</v>
      </c>
      <c r="BC144" s="88" t="s">
        <v>113</v>
      </c>
      <c r="BD144" s="88" t="s">
        <v>113</v>
      </c>
      <c r="BE144" s="89" t="s">
        <v>113</v>
      </c>
      <c r="BF144" s="90">
        <f t="shared" si="182"/>
        <v>0</v>
      </c>
      <c r="BG144" s="87" t="s">
        <v>113</v>
      </c>
      <c r="BH144" s="88" t="s">
        <v>113</v>
      </c>
      <c r="BI144" s="88" t="s">
        <v>113</v>
      </c>
      <c r="BJ144" s="88" t="s">
        <v>113</v>
      </c>
      <c r="BK144" s="88" t="s">
        <v>113</v>
      </c>
      <c r="BL144" s="88" t="s">
        <v>113</v>
      </c>
      <c r="BM144" s="89" t="s">
        <v>113</v>
      </c>
      <c r="BN144" s="90">
        <f t="shared" si="183"/>
        <v>0</v>
      </c>
      <c r="BO144" s="87" t="s">
        <v>113</v>
      </c>
      <c r="BP144" s="88" t="s">
        <v>113</v>
      </c>
      <c r="BQ144" s="88" t="s">
        <v>113</v>
      </c>
      <c r="BR144" s="88" t="s">
        <v>113</v>
      </c>
      <c r="BS144" s="88" t="s">
        <v>113</v>
      </c>
      <c r="BT144" s="88" t="s">
        <v>113</v>
      </c>
      <c r="BU144" s="89" t="s">
        <v>113</v>
      </c>
      <c r="BV144" s="90">
        <f t="shared" si="184"/>
        <v>0</v>
      </c>
      <c r="CJ144" s="155"/>
      <c r="CK144" s="209">
        <f t="shared" si="200"/>
        <v>0</v>
      </c>
      <c r="CL144" s="216" t="str">
        <f t="shared" si="201"/>
        <v>-</v>
      </c>
      <c r="CM144" s="209">
        <f t="shared" si="202"/>
        <v>0</v>
      </c>
      <c r="CN144" s="216" t="str">
        <f t="shared" si="203"/>
        <v>-</v>
      </c>
      <c r="CO144" s="209">
        <f t="shared" si="204"/>
        <v>0</v>
      </c>
      <c r="CP144" s="210" t="str">
        <f t="shared" si="205"/>
        <v>-</v>
      </c>
      <c r="CQ144" s="208">
        <f t="shared" si="206"/>
        <v>0</v>
      </c>
      <c r="CR144" s="210" t="str">
        <f t="shared" si="207"/>
        <v>-</v>
      </c>
      <c r="CS144" s="208">
        <f t="shared" si="193"/>
        <v>0</v>
      </c>
      <c r="CT144" s="210" t="str">
        <f t="shared" si="208"/>
        <v>-</v>
      </c>
      <c r="CU144" s="1046"/>
      <c r="CV144" s="452"/>
      <c r="CW144" s="211">
        <f t="shared" si="209"/>
        <v>0</v>
      </c>
      <c r="CX144" s="207" t="str">
        <f t="shared" si="210"/>
        <v>-</v>
      </c>
      <c r="CY144" s="209">
        <f t="shared" si="211"/>
        <v>0</v>
      </c>
      <c r="CZ144" s="207" t="str">
        <f t="shared" si="212"/>
        <v>-</v>
      </c>
      <c r="DA144" s="211">
        <f t="shared" si="213"/>
        <v>0</v>
      </c>
      <c r="DB144" s="210" t="str">
        <f t="shared" si="214"/>
        <v>-</v>
      </c>
    </row>
    <row r="145" spans="1:106" s="84" customFormat="1" ht="15" hidden="1" customHeight="1" thickBot="1">
      <c r="A145" s="85">
        <v>20</v>
      </c>
      <c r="B145" s="86" t="s">
        <v>113</v>
      </c>
      <c r="C145" s="87" t="s">
        <v>113</v>
      </c>
      <c r="D145" s="88" t="s">
        <v>113</v>
      </c>
      <c r="E145" s="88" t="s">
        <v>113</v>
      </c>
      <c r="F145" s="88" t="s">
        <v>113</v>
      </c>
      <c r="G145" s="88" t="s">
        <v>113</v>
      </c>
      <c r="H145" s="88" t="s">
        <v>113</v>
      </c>
      <c r="I145" s="89" t="s">
        <v>113</v>
      </c>
      <c r="J145" s="90">
        <f t="shared" si="176"/>
        <v>0</v>
      </c>
      <c r="K145" s="87" t="s">
        <v>113</v>
      </c>
      <c r="L145" s="88" t="s">
        <v>113</v>
      </c>
      <c r="M145" s="88" t="s">
        <v>113</v>
      </c>
      <c r="N145" s="88" t="s">
        <v>113</v>
      </c>
      <c r="O145" s="88" t="s">
        <v>113</v>
      </c>
      <c r="P145" s="88" t="s">
        <v>113</v>
      </c>
      <c r="Q145" s="89" t="s">
        <v>113</v>
      </c>
      <c r="R145" s="90">
        <f t="shared" si="177"/>
        <v>0</v>
      </c>
      <c r="S145" s="87" t="s">
        <v>113</v>
      </c>
      <c r="T145" s="88" t="s">
        <v>113</v>
      </c>
      <c r="U145" s="88" t="s">
        <v>113</v>
      </c>
      <c r="V145" s="88" t="s">
        <v>113</v>
      </c>
      <c r="W145" s="88" t="s">
        <v>113</v>
      </c>
      <c r="X145" s="88" t="s">
        <v>113</v>
      </c>
      <c r="Y145" s="89" t="s">
        <v>113</v>
      </c>
      <c r="Z145" s="90">
        <f t="shared" si="178"/>
        <v>0</v>
      </c>
      <c r="AA145" s="87" t="s">
        <v>113</v>
      </c>
      <c r="AB145" s="88" t="s">
        <v>113</v>
      </c>
      <c r="AC145" s="88" t="s">
        <v>113</v>
      </c>
      <c r="AD145" s="88" t="s">
        <v>113</v>
      </c>
      <c r="AE145" s="88" t="s">
        <v>113</v>
      </c>
      <c r="AF145" s="88" t="s">
        <v>113</v>
      </c>
      <c r="AG145" s="89" t="s">
        <v>113</v>
      </c>
      <c r="AH145" s="90">
        <f t="shared" si="179"/>
        <v>0</v>
      </c>
      <c r="AI145" s="87" t="s">
        <v>113</v>
      </c>
      <c r="AJ145" s="88" t="s">
        <v>113</v>
      </c>
      <c r="AK145" s="88" t="s">
        <v>113</v>
      </c>
      <c r="AL145" s="88" t="s">
        <v>113</v>
      </c>
      <c r="AM145" s="88" t="s">
        <v>113</v>
      </c>
      <c r="AN145" s="88" t="s">
        <v>113</v>
      </c>
      <c r="AO145" s="89" t="s">
        <v>113</v>
      </c>
      <c r="AP145" s="90">
        <f t="shared" si="180"/>
        <v>0</v>
      </c>
      <c r="AQ145" s="87" t="s">
        <v>113</v>
      </c>
      <c r="AR145" s="88" t="s">
        <v>113</v>
      </c>
      <c r="AS145" s="88" t="s">
        <v>113</v>
      </c>
      <c r="AT145" s="88" t="s">
        <v>113</v>
      </c>
      <c r="AU145" s="88" t="s">
        <v>113</v>
      </c>
      <c r="AV145" s="88" t="s">
        <v>113</v>
      </c>
      <c r="AW145" s="89" t="s">
        <v>113</v>
      </c>
      <c r="AX145" s="90">
        <f t="shared" si="216"/>
        <v>0</v>
      </c>
      <c r="AY145" s="87" t="s">
        <v>113</v>
      </c>
      <c r="AZ145" s="88" t="s">
        <v>113</v>
      </c>
      <c r="BA145" s="88" t="s">
        <v>113</v>
      </c>
      <c r="BB145" s="88" t="s">
        <v>113</v>
      </c>
      <c r="BC145" s="88" t="s">
        <v>113</v>
      </c>
      <c r="BD145" s="88" t="s">
        <v>113</v>
      </c>
      <c r="BE145" s="89" t="s">
        <v>113</v>
      </c>
      <c r="BF145" s="90">
        <f t="shared" si="182"/>
        <v>0</v>
      </c>
      <c r="BG145" s="87" t="s">
        <v>113</v>
      </c>
      <c r="BH145" s="88" t="s">
        <v>113</v>
      </c>
      <c r="BI145" s="88" t="s">
        <v>113</v>
      </c>
      <c r="BJ145" s="88" t="s">
        <v>113</v>
      </c>
      <c r="BK145" s="88" t="s">
        <v>113</v>
      </c>
      <c r="BL145" s="88" t="s">
        <v>113</v>
      </c>
      <c r="BM145" s="89" t="s">
        <v>113</v>
      </c>
      <c r="BN145" s="90">
        <f t="shared" si="183"/>
        <v>0</v>
      </c>
      <c r="BO145" s="87" t="s">
        <v>113</v>
      </c>
      <c r="BP145" s="88" t="s">
        <v>113</v>
      </c>
      <c r="BQ145" s="88" t="s">
        <v>113</v>
      </c>
      <c r="BR145" s="88" t="s">
        <v>113</v>
      </c>
      <c r="BS145" s="88" t="s">
        <v>113</v>
      </c>
      <c r="BT145" s="88" t="s">
        <v>113</v>
      </c>
      <c r="BU145" s="89" t="s">
        <v>113</v>
      </c>
      <c r="BV145" s="90">
        <f t="shared" si="184"/>
        <v>0</v>
      </c>
      <c r="CJ145" s="155"/>
      <c r="CK145" s="209">
        <f t="shared" si="200"/>
        <v>0</v>
      </c>
      <c r="CL145" s="216" t="str">
        <f t="shared" si="201"/>
        <v>-</v>
      </c>
      <c r="CM145" s="209">
        <f t="shared" si="202"/>
        <v>0</v>
      </c>
      <c r="CN145" s="216" t="str">
        <f t="shared" si="203"/>
        <v>-</v>
      </c>
      <c r="CO145" s="209">
        <f t="shared" si="204"/>
        <v>0</v>
      </c>
      <c r="CP145" s="210" t="str">
        <f t="shared" si="205"/>
        <v>-</v>
      </c>
      <c r="CQ145" s="208">
        <f t="shared" si="206"/>
        <v>0</v>
      </c>
      <c r="CR145" s="210" t="str">
        <f t="shared" si="207"/>
        <v>-</v>
      </c>
      <c r="CS145" s="208">
        <f t="shared" si="193"/>
        <v>0</v>
      </c>
      <c r="CT145" s="210" t="str">
        <f t="shared" si="208"/>
        <v>-</v>
      </c>
      <c r="CU145" s="1046"/>
      <c r="CV145" s="452"/>
      <c r="CW145" s="211">
        <f t="shared" si="209"/>
        <v>0</v>
      </c>
      <c r="CX145" s="207" t="str">
        <f t="shared" si="210"/>
        <v>-</v>
      </c>
      <c r="CY145" s="209">
        <f t="shared" si="211"/>
        <v>0</v>
      </c>
      <c r="CZ145" s="207" t="str">
        <f t="shared" si="212"/>
        <v>-</v>
      </c>
      <c r="DA145" s="211">
        <f t="shared" si="213"/>
        <v>0</v>
      </c>
      <c r="DB145" s="210" t="str">
        <f t="shared" si="214"/>
        <v>-</v>
      </c>
    </row>
    <row r="146" spans="1:106" s="84" customFormat="1" ht="15" hidden="1" customHeight="1" thickBot="1">
      <c r="A146" s="78">
        <v>21</v>
      </c>
      <c r="B146" s="86" t="s">
        <v>113</v>
      </c>
      <c r="C146" s="87" t="s">
        <v>113</v>
      </c>
      <c r="D146" s="88" t="s">
        <v>113</v>
      </c>
      <c r="E146" s="88" t="s">
        <v>113</v>
      </c>
      <c r="F146" s="88" t="s">
        <v>113</v>
      </c>
      <c r="G146" s="88" t="s">
        <v>113</v>
      </c>
      <c r="H146" s="88" t="s">
        <v>113</v>
      </c>
      <c r="I146" s="89" t="s">
        <v>113</v>
      </c>
      <c r="J146" s="90">
        <f t="shared" si="176"/>
        <v>0</v>
      </c>
      <c r="K146" s="87" t="s">
        <v>113</v>
      </c>
      <c r="L146" s="88" t="s">
        <v>113</v>
      </c>
      <c r="M146" s="88" t="s">
        <v>113</v>
      </c>
      <c r="N146" s="88" t="s">
        <v>113</v>
      </c>
      <c r="O146" s="88" t="s">
        <v>113</v>
      </c>
      <c r="P146" s="88" t="s">
        <v>113</v>
      </c>
      <c r="Q146" s="89" t="s">
        <v>113</v>
      </c>
      <c r="R146" s="90">
        <f t="shared" si="177"/>
        <v>0</v>
      </c>
      <c r="S146" s="87" t="s">
        <v>113</v>
      </c>
      <c r="T146" s="88" t="s">
        <v>113</v>
      </c>
      <c r="U146" s="88" t="s">
        <v>113</v>
      </c>
      <c r="V146" s="88" t="s">
        <v>113</v>
      </c>
      <c r="W146" s="88" t="s">
        <v>113</v>
      </c>
      <c r="X146" s="88" t="s">
        <v>113</v>
      </c>
      <c r="Y146" s="89" t="s">
        <v>113</v>
      </c>
      <c r="Z146" s="90">
        <f t="shared" si="178"/>
        <v>0</v>
      </c>
      <c r="AA146" s="87" t="s">
        <v>113</v>
      </c>
      <c r="AB146" s="88" t="s">
        <v>113</v>
      </c>
      <c r="AC146" s="88" t="s">
        <v>113</v>
      </c>
      <c r="AD146" s="88" t="s">
        <v>113</v>
      </c>
      <c r="AE146" s="88" t="s">
        <v>113</v>
      </c>
      <c r="AF146" s="88" t="s">
        <v>113</v>
      </c>
      <c r="AG146" s="89" t="s">
        <v>113</v>
      </c>
      <c r="AH146" s="90">
        <f t="shared" si="179"/>
        <v>0</v>
      </c>
      <c r="AI146" s="87" t="s">
        <v>113</v>
      </c>
      <c r="AJ146" s="88" t="s">
        <v>113</v>
      </c>
      <c r="AK146" s="88" t="s">
        <v>113</v>
      </c>
      <c r="AL146" s="88" t="s">
        <v>113</v>
      </c>
      <c r="AM146" s="88" t="s">
        <v>113</v>
      </c>
      <c r="AN146" s="88" t="s">
        <v>113</v>
      </c>
      <c r="AO146" s="89" t="s">
        <v>113</v>
      </c>
      <c r="AP146" s="90">
        <f t="shared" si="180"/>
        <v>0</v>
      </c>
      <c r="AQ146" s="87" t="s">
        <v>113</v>
      </c>
      <c r="AR146" s="88" t="s">
        <v>113</v>
      </c>
      <c r="AS146" s="88" t="s">
        <v>113</v>
      </c>
      <c r="AT146" s="88" t="s">
        <v>113</v>
      </c>
      <c r="AU146" s="88" t="s">
        <v>113</v>
      </c>
      <c r="AV146" s="88" t="s">
        <v>113</v>
      </c>
      <c r="AW146" s="89" t="s">
        <v>113</v>
      </c>
      <c r="AX146" s="90">
        <f t="shared" si="216"/>
        <v>0</v>
      </c>
      <c r="AY146" s="87" t="s">
        <v>113</v>
      </c>
      <c r="AZ146" s="88" t="s">
        <v>113</v>
      </c>
      <c r="BA146" s="88" t="s">
        <v>113</v>
      </c>
      <c r="BB146" s="88" t="s">
        <v>113</v>
      </c>
      <c r="BC146" s="88" t="s">
        <v>113</v>
      </c>
      <c r="BD146" s="88" t="s">
        <v>113</v>
      </c>
      <c r="BE146" s="89" t="s">
        <v>113</v>
      </c>
      <c r="BF146" s="90">
        <f t="shared" si="182"/>
        <v>0</v>
      </c>
      <c r="BG146" s="87" t="s">
        <v>113</v>
      </c>
      <c r="BH146" s="88" t="s">
        <v>113</v>
      </c>
      <c r="BI146" s="88" t="s">
        <v>113</v>
      </c>
      <c r="BJ146" s="88" t="s">
        <v>113</v>
      </c>
      <c r="BK146" s="88" t="s">
        <v>113</v>
      </c>
      <c r="BL146" s="88" t="s">
        <v>113</v>
      </c>
      <c r="BM146" s="89" t="s">
        <v>113</v>
      </c>
      <c r="BN146" s="90">
        <f t="shared" si="183"/>
        <v>0</v>
      </c>
      <c r="BO146" s="87" t="s">
        <v>113</v>
      </c>
      <c r="BP146" s="88" t="s">
        <v>113</v>
      </c>
      <c r="BQ146" s="88" t="s">
        <v>113</v>
      </c>
      <c r="BR146" s="88" t="s">
        <v>113</v>
      </c>
      <c r="BS146" s="88" t="s">
        <v>113</v>
      </c>
      <c r="BT146" s="88" t="s">
        <v>113</v>
      </c>
      <c r="BU146" s="89" t="s">
        <v>113</v>
      </c>
      <c r="BV146" s="90">
        <f t="shared" si="184"/>
        <v>0</v>
      </c>
      <c r="CJ146" s="155"/>
      <c r="CK146" s="209">
        <f t="shared" si="200"/>
        <v>0</v>
      </c>
      <c r="CL146" s="216" t="str">
        <f t="shared" si="201"/>
        <v>-</v>
      </c>
      <c r="CM146" s="209">
        <f t="shared" si="202"/>
        <v>0</v>
      </c>
      <c r="CN146" s="216" t="str">
        <f t="shared" si="203"/>
        <v>-</v>
      </c>
      <c r="CO146" s="209">
        <f t="shared" si="204"/>
        <v>0</v>
      </c>
      <c r="CP146" s="210" t="str">
        <f t="shared" si="205"/>
        <v>-</v>
      </c>
      <c r="CQ146" s="208">
        <f t="shared" si="206"/>
        <v>0</v>
      </c>
      <c r="CR146" s="210" t="str">
        <f t="shared" si="207"/>
        <v>-</v>
      </c>
      <c r="CS146" s="208">
        <f t="shared" si="193"/>
        <v>0</v>
      </c>
      <c r="CT146" s="210" t="str">
        <f t="shared" si="208"/>
        <v>-</v>
      </c>
      <c r="CU146" s="1046"/>
      <c r="CV146" s="452"/>
      <c r="CW146" s="211">
        <f t="shared" si="209"/>
        <v>0</v>
      </c>
      <c r="CX146" s="207" t="str">
        <f t="shared" si="210"/>
        <v>-</v>
      </c>
      <c r="CY146" s="209">
        <f t="shared" si="211"/>
        <v>0</v>
      </c>
      <c r="CZ146" s="207" t="str">
        <f t="shared" si="212"/>
        <v>-</v>
      </c>
      <c r="DA146" s="211">
        <f t="shared" si="213"/>
        <v>0</v>
      </c>
      <c r="DB146" s="210" t="str">
        <f t="shared" si="214"/>
        <v>-</v>
      </c>
    </row>
    <row r="147" spans="1:106" s="84" customFormat="1" ht="15" hidden="1" customHeight="1" thickBot="1">
      <c r="A147" s="85">
        <v>22</v>
      </c>
      <c r="B147" s="86" t="s">
        <v>113</v>
      </c>
      <c r="C147" s="87" t="s">
        <v>113</v>
      </c>
      <c r="D147" s="88" t="s">
        <v>113</v>
      </c>
      <c r="E147" s="88" t="s">
        <v>113</v>
      </c>
      <c r="F147" s="88" t="s">
        <v>113</v>
      </c>
      <c r="G147" s="88" t="s">
        <v>113</v>
      </c>
      <c r="H147" s="88" t="s">
        <v>113</v>
      </c>
      <c r="I147" s="89" t="s">
        <v>113</v>
      </c>
      <c r="J147" s="90">
        <f t="shared" si="176"/>
        <v>0</v>
      </c>
      <c r="K147" s="87" t="s">
        <v>113</v>
      </c>
      <c r="L147" s="88" t="s">
        <v>113</v>
      </c>
      <c r="M147" s="88" t="s">
        <v>113</v>
      </c>
      <c r="N147" s="88" t="s">
        <v>113</v>
      </c>
      <c r="O147" s="88" t="s">
        <v>113</v>
      </c>
      <c r="P147" s="88" t="s">
        <v>113</v>
      </c>
      <c r="Q147" s="89" t="s">
        <v>113</v>
      </c>
      <c r="R147" s="90">
        <f t="shared" si="177"/>
        <v>0</v>
      </c>
      <c r="S147" s="87" t="s">
        <v>113</v>
      </c>
      <c r="T147" s="88" t="s">
        <v>113</v>
      </c>
      <c r="U147" s="88" t="s">
        <v>113</v>
      </c>
      <c r="V147" s="88" t="s">
        <v>113</v>
      </c>
      <c r="W147" s="88" t="s">
        <v>113</v>
      </c>
      <c r="X147" s="88" t="s">
        <v>113</v>
      </c>
      <c r="Y147" s="89" t="s">
        <v>113</v>
      </c>
      <c r="Z147" s="90">
        <f t="shared" si="178"/>
        <v>0</v>
      </c>
      <c r="AA147" s="87" t="s">
        <v>113</v>
      </c>
      <c r="AB147" s="88" t="s">
        <v>113</v>
      </c>
      <c r="AC147" s="88" t="s">
        <v>113</v>
      </c>
      <c r="AD147" s="88" t="s">
        <v>113</v>
      </c>
      <c r="AE147" s="88" t="s">
        <v>113</v>
      </c>
      <c r="AF147" s="88" t="s">
        <v>113</v>
      </c>
      <c r="AG147" s="89" t="s">
        <v>113</v>
      </c>
      <c r="AH147" s="90">
        <f t="shared" si="179"/>
        <v>0</v>
      </c>
      <c r="AI147" s="87" t="s">
        <v>113</v>
      </c>
      <c r="AJ147" s="88" t="s">
        <v>113</v>
      </c>
      <c r="AK147" s="88" t="s">
        <v>113</v>
      </c>
      <c r="AL147" s="88" t="s">
        <v>113</v>
      </c>
      <c r="AM147" s="88" t="s">
        <v>113</v>
      </c>
      <c r="AN147" s="88" t="s">
        <v>113</v>
      </c>
      <c r="AO147" s="89" t="s">
        <v>113</v>
      </c>
      <c r="AP147" s="90">
        <f t="shared" si="180"/>
        <v>0</v>
      </c>
      <c r="AQ147" s="87" t="s">
        <v>113</v>
      </c>
      <c r="AR147" s="88" t="s">
        <v>113</v>
      </c>
      <c r="AS147" s="88" t="s">
        <v>113</v>
      </c>
      <c r="AT147" s="88" t="s">
        <v>113</v>
      </c>
      <c r="AU147" s="88" t="s">
        <v>113</v>
      </c>
      <c r="AV147" s="88" t="s">
        <v>113</v>
      </c>
      <c r="AW147" s="89" t="s">
        <v>113</v>
      </c>
      <c r="AX147" s="90">
        <f t="shared" si="216"/>
        <v>0</v>
      </c>
      <c r="AY147" s="87" t="s">
        <v>113</v>
      </c>
      <c r="AZ147" s="88" t="s">
        <v>113</v>
      </c>
      <c r="BA147" s="88" t="s">
        <v>113</v>
      </c>
      <c r="BB147" s="88" t="s">
        <v>113</v>
      </c>
      <c r="BC147" s="88" t="s">
        <v>113</v>
      </c>
      <c r="BD147" s="88" t="s">
        <v>113</v>
      </c>
      <c r="BE147" s="89" t="s">
        <v>113</v>
      </c>
      <c r="BF147" s="90">
        <f t="shared" si="182"/>
        <v>0</v>
      </c>
      <c r="BG147" s="87" t="s">
        <v>113</v>
      </c>
      <c r="BH147" s="88" t="s">
        <v>113</v>
      </c>
      <c r="BI147" s="88" t="s">
        <v>113</v>
      </c>
      <c r="BJ147" s="88" t="s">
        <v>113</v>
      </c>
      <c r="BK147" s="88" t="s">
        <v>113</v>
      </c>
      <c r="BL147" s="88" t="s">
        <v>113</v>
      </c>
      <c r="BM147" s="89" t="s">
        <v>113</v>
      </c>
      <c r="BN147" s="90">
        <f t="shared" si="183"/>
        <v>0</v>
      </c>
      <c r="BO147" s="87" t="s">
        <v>113</v>
      </c>
      <c r="BP147" s="88" t="s">
        <v>113</v>
      </c>
      <c r="BQ147" s="88" t="s">
        <v>113</v>
      </c>
      <c r="BR147" s="88" t="s">
        <v>113</v>
      </c>
      <c r="BS147" s="88" t="s">
        <v>113</v>
      </c>
      <c r="BT147" s="88" t="s">
        <v>113</v>
      </c>
      <c r="BU147" s="89" t="s">
        <v>113</v>
      </c>
      <c r="BV147" s="90">
        <f t="shared" si="184"/>
        <v>0</v>
      </c>
      <c r="CJ147" s="155"/>
      <c r="CK147" s="209">
        <f t="shared" si="200"/>
        <v>0</v>
      </c>
      <c r="CL147" s="216" t="str">
        <f t="shared" si="201"/>
        <v>-</v>
      </c>
      <c r="CM147" s="209">
        <f t="shared" si="202"/>
        <v>0</v>
      </c>
      <c r="CN147" s="216" t="str">
        <f t="shared" si="203"/>
        <v>-</v>
      </c>
      <c r="CO147" s="209">
        <f t="shared" si="204"/>
        <v>0</v>
      </c>
      <c r="CP147" s="210" t="str">
        <f t="shared" si="205"/>
        <v>-</v>
      </c>
      <c r="CQ147" s="208">
        <f t="shared" si="206"/>
        <v>0</v>
      </c>
      <c r="CR147" s="210" t="str">
        <f t="shared" si="207"/>
        <v>-</v>
      </c>
      <c r="CS147" s="208">
        <f t="shared" si="193"/>
        <v>0</v>
      </c>
      <c r="CT147" s="210" t="str">
        <f t="shared" si="208"/>
        <v>-</v>
      </c>
      <c r="CU147" s="1046"/>
      <c r="CV147" s="452"/>
      <c r="CW147" s="211">
        <f t="shared" si="209"/>
        <v>0</v>
      </c>
      <c r="CX147" s="207" t="str">
        <f t="shared" si="210"/>
        <v>-</v>
      </c>
      <c r="CY147" s="209">
        <f t="shared" si="211"/>
        <v>0</v>
      </c>
      <c r="CZ147" s="207" t="str">
        <f t="shared" si="212"/>
        <v>-</v>
      </c>
      <c r="DA147" s="211">
        <f t="shared" si="213"/>
        <v>0</v>
      </c>
      <c r="DB147" s="210" t="str">
        <f t="shared" si="214"/>
        <v>-</v>
      </c>
    </row>
    <row r="148" spans="1:106" s="84" customFormat="1" ht="15" hidden="1" customHeight="1" thickBot="1">
      <c r="A148" s="78">
        <v>23</v>
      </c>
      <c r="B148" s="86" t="s">
        <v>113</v>
      </c>
      <c r="C148" s="87" t="s">
        <v>113</v>
      </c>
      <c r="D148" s="88" t="s">
        <v>113</v>
      </c>
      <c r="E148" s="88" t="s">
        <v>113</v>
      </c>
      <c r="F148" s="88" t="s">
        <v>113</v>
      </c>
      <c r="G148" s="88" t="s">
        <v>113</v>
      </c>
      <c r="H148" s="88" t="s">
        <v>113</v>
      </c>
      <c r="I148" s="89" t="s">
        <v>113</v>
      </c>
      <c r="J148" s="90">
        <f t="shared" si="176"/>
        <v>0</v>
      </c>
      <c r="K148" s="87" t="s">
        <v>113</v>
      </c>
      <c r="L148" s="88" t="s">
        <v>113</v>
      </c>
      <c r="M148" s="88" t="s">
        <v>113</v>
      </c>
      <c r="N148" s="88" t="s">
        <v>113</v>
      </c>
      <c r="O148" s="88" t="s">
        <v>113</v>
      </c>
      <c r="P148" s="88" t="s">
        <v>113</v>
      </c>
      <c r="Q148" s="89" t="s">
        <v>113</v>
      </c>
      <c r="R148" s="90">
        <f t="shared" si="177"/>
        <v>0</v>
      </c>
      <c r="S148" s="87" t="s">
        <v>113</v>
      </c>
      <c r="T148" s="88" t="s">
        <v>113</v>
      </c>
      <c r="U148" s="88" t="s">
        <v>113</v>
      </c>
      <c r="V148" s="88" t="s">
        <v>113</v>
      </c>
      <c r="W148" s="88" t="s">
        <v>113</v>
      </c>
      <c r="X148" s="88" t="s">
        <v>113</v>
      </c>
      <c r="Y148" s="89" t="s">
        <v>113</v>
      </c>
      <c r="Z148" s="90">
        <f t="shared" si="178"/>
        <v>0</v>
      </c>
      <c r="AA148" s="87" t="s">
        <v>113</v>
      </c>
      <c r="AB148" s="88" t="s">
        <v>113</v>
      </c>
      <c r="AC148" s="88" t="s">
        <v>113</v>
      </c>
      <c r="AD148" s="88" t="s">
        <v>113</v>
      </c>
      <c r="AE148" s="88" t="s">
        <v>113</v>
      </c>
      <c r="AF148" s="88" t="s">
        <v>113</v>
      </c>
      <c r="AG148" s="89" t="s">
        <v>113</v>
      </c>
      <c r="AH148" s="90">
        <f t="shared" si="179"/>
        <v>0</v>
      </c>
      <c r="AI148" s="87" t="s">
        <v>113</v>
      </c>
      <c r="AJ148" s="88" t="s">
        <v>113</v>
      </c>
      <c r="AK148" s="88" t="s">
        <v>113</v>
      </c>
      <c r="AL148" s="88" t="s">
        <v>113</v>
      </c>
      <c r="AM148" s="88" t="s">
        <v>113</v>
      </c>
      <c r="AN148" s="88" t="s">
        <v>113</v>
      </c>
      <c r="AO148" s="89" t="s">
        <v>113</v>
      </c>
      <c r="AP148" s="90">
        <f t="shared" si="180"/>
        <v>0</v>
      </c>
      <c r="AQ148" s="87" t="s">
        <v>113</v>
      </c>
      <c r="AR148" s="88" t="s">
        <v>113</v>
      </c>
      <c r="AS148" s="88" t="s">
        <v>113</v>
      </c>
      <c r="AT148" s="88" t="s">
        <v>113</v>
      </c>
      <c r="AU148" s="88" t="s">
        <v>113</v>
      </c>
      <c r="AV148" s="88" t="s">
        <v>113</v>
      </c>
      <c r="AW148" s="89" t="s">
        <v>113</v>
      </c>
      <c r="AX148" s="90">
        <f t="shared" si="216"/>
        <v>0</v>
      </c>
      <c r="AY148" s="87" t="s">
        <v>113</v>
      </c>
      <c r="AZ148" s="88" t="s">
        <v>113</v>
      </c>
      <c r="BA148" s="88" t="s">
        <v>113</v>
      </c>
      <c r="BB148" s="88" t="s">
        <v>113</v>
      </c>
      <c r="BC148" s="88" t="s">
        <v>113</v>
      </c>
      <c r="BD148" s="88" t="s">
        <v>113</v>
      </c>
      <c r="BE148" s="89" t="s">
        <v>113</v>
      </c>
      <c r="BF148" s="90">
        <f t="shared" si="182"/>
        <v>0</v>
      </c>
      <c r="BG148" s="87" t="s">
        <v>113</v>
      </c>
      <c r="BH148" s="88" t="s">
        <v>113</v>
      </c>
      <c r="BI148" s="88" t="s">
        <v>113</v>
      </c>
      <c r="BJ148" s="88" t="s">
        <v>113</v>
      </c>
      <c r="BK148" s="88" t="s">
        <v>113</v>
      </c>
      <c r="BL148" s="88" t="s">
        <v>113</v>
      </c>
      <c r="BM148" s="89" t="s">
        <v>113</v>
      </c>
      <c r="BN148" s="90">
        <f t="shared" si="183"/>
        <v>0</v>
      </c>
      <c r="BO148" s="87" t="s">
        <v>113</v>
      </c>
      <c r="BP148" s="88" t="s">
        <v>113</v>
      </c>
      <c r="BQ148" s="88" t="s">
        <v>113</v>
      </c>
      <c r="BR148" s="88" t="s">
        <v>113</v>
      </c>
      <c r="BS148" s="88" t="s">
        <v>113</v>
      </c>
      <c r="BT148" s="88" t="s">
        <v>113</v>
      </c>
      <c r="BU148" s="89" t="s">
        <v>113</v>
      </c>
      <c r="BV148" s="90">
        <f t="shared" si="184"/>
        <v>0</v>
      </c>
      <c r="CJ148" s="155"/>
      <c r="CK148" s="209">
        <f t="shared" si="200"/>
        <v>0</v>
      </c>
      <c r="CL148" s="216" t="str">
        <f t="shared" si="201"/>
        <v>-</v>
      </c>
      <c r="CM148" s="209">
        <f t="shared" si="202"/>
        <v>0</v>
      </c>
      <c r="CN148" s="216" t="str">
        <f t="shared" si="203"/>
        <v>-</v>
      </c>
      <c r="CO148" s="209">
        <f t="shared" si="204"/>
        <v>0</v>
      </c>
      <c r="CP148" s="210" t="str">
        <f t="shared" si="205"/>
        <v>-</v>
      </c>
      <c r="CQ148" s="208">
        <f t="shared" si="206"/>
        <v>0</v>
      </c>
      <c r="CR148" s="210" t="str">
        <f t="shared" si="207"/>
        <v>-</v>
      </c>
      <c r="CS148" s="208">
        <f t="shared" si="193"/>
        <v>0</v>
      </c>
      <c r="CT148" s="210" t="str">
        <f t="shared" si="208"/>
        <v>-</v>
      </c>
      <c r="CU148" s="1046"/>
      <c r="CV148" s="452"/>
      <c r="CW148" s="211">
        <f t="shared" si="209"/>
        <v>0</v>
      </c>
      <c r="CX148" s="207" t="str">
        <f t="shared" si="210"/>
        <v>-</v>
      </c>
      <c r="CY148" s="209">
        <f t="shared" si="211"/>
        <v>0</v>
      </c>
      <c r="CZ148" s="207" t="str">
        <f t="shared" si="212"/>
        <v>-</v>
      </c>
      <c r="DA148" s="211">
        <f t="shared" si="213"/>
        <v>0</v>
      </c>
      <c r="DB148" s="210" t="str">
        <f t="shared" si="214"/>
        <v>-</v>
      </c>
    </row>
    <row r="149" spans="1:106" s="84" customFormat="1" ht="15" hidden="1" customHeight="1" thickBot="1">
      <c r="A149" s="85">
        <v>24</v>
      </c>
      <c r="B149" s="86" t="s">
        <v>113</v>
      </c>
      <c r="C149" s="87" t="s">
        <v>113</v>
      </c>
      <c r="D149" s="88" t="s">
        <v>113</v>
      </c>
      <c r="E149" s="88" t="s">
        <v>113</v>
      </c>
      <c r="F149" s="88" t="s">
        <v>113</v>
      </c>
      <c r="G149" s="88" t="s">
        <v>113</v>
      </c>
      <c r="H149" s="88" t="s">
        <v>113</v>
      </c>
      <c r="I149" s="89" t="s">
        <v>113</v>
      </c>
      <c r="J149" s="90">
        <f t="shared" si="176"/>
        <v>0</v>
      </c>
      <c r="K149" s="87" t="s">
        <v>113</v>
      </c>
      <c r="L149" s="88" t="s">
        <v>113</v>
      </c>
      <c r="M149" s="88" t="s">
        <v>113</v>
      </c>
      <c r="N149" s="88" t="s">
        <v>113</v>
      </c>
      <c r="O149" s="88" t="s">
        <v>113</v>
      </c>
      <c r="P149" s="88" t="s">
        <v>113</v>
      </c>
      <c r="Q149" s="89" t="s">
        <v>113</v>
      </c>
      <c r="R149" s="90">
        <f t="shared" si="177"/>
        <v>0</v>
      </c>
      <c r="S149" s="87" t="s">
        <v>113</v>
      </c>
      <c r="T149" s="88" t="s">
        <v>113</v>
      </c>
      <c r="U149" s="88" t="s">
        <v>113</v>
      </c>
      <c r="V149" s="88" t="s">
        <v>113</v>
      </c>
      <c r="W149" s="88" t="s">
        <v>113</v>
      </c>
      <c r="X149" s="88" t="s">
        <v>113</v>
      </c>
      <c r="Y149" s="89" t="s">
        <v>113</v>
      </c>
      <c r="Z149" s="90">
        <f t="shared" si="178"/>
        <v>0</v>
      </c>
      <c r="AA149" s="87" t="s">
        <v>113</v>
      </c>
      <c r="AB149" s="88" t="s">
        <v>113</v>
      </c>
      <c r="AC149" s="88" t="s">
        <v>113</v>
      </c>
      <c r="AD149" s="88" t="s">
        <v>113</v>
      </c>
      <c r="AE149" s="88" t="s">
        <v>113</v>
      </c>
      <c r="AF149" s="88" t="s">
        <v>113</v>
      </c>
      <c r="AG149" s="89" t="s">
        <v>113</v>
      </c>
      <c r="AH149" s="90">
        <f t="shared" si="179"/>
        <v>0</v>
      </c>
      <c r="AI149" s="87" t="s">
        <v>113</v>
      </c>
      <c r="AJ149" s="88" t="s">
        <v>113</v>
      </c>
      <c r="AK149" s="88" t="s">
        <v>113</v>
      </c>
      <c r="AL149" s="88" t="s">
        <v>113</v>
      </c>
      <c r="AM149" s="88" t="s">
        <v>113</v>
      </c>
      <c r="AN149" s="88" t="s">
        <v>113</v>
      </c>
      <c r="AO149" s="89" t="s">
        <v>113</v>
      </c>
      <c r="AP149" s="90">
        <f t="shared" si="180"/>
        <v>0</v>
      </c>
      <c r="AQ149" s="87" t="s">
        <v>113</v>
      </c>
      <c r="AR149" s="88" t="s">
        <v>113</v>
      </c>
      <c r="AS149" s="88" t="s">
        <v>113</v>
      </c>
      <c r="AT149" s="88" t="s">
        <v>113</v>
      </c>
      <c r="AU149" s="88" t="s">
        <v>113</v>
      </c>
      <c r="AV149" s="88" t="s">
        <v>113</v>
      </c>
      <c r="AW149" s="89" t="s">
        <v>113</v>
      </c>
      <c r="AX149" s="90">
        <f t="shared" si="216"/>
        <v>0</v>
      </c>
      <c r="AY149" s="87" t="s">
        <v>113</v>
      </c>
      <c r="AZ149" s="88" t="s">
        <v>113</v>
      </c>
      <c r="BA149" s="88" t="s">
        <v>113</v>
      </c>
      <c r="BB149" s="88" t="s">
        <v>113</v>
      </c>
      <c r="BC149" s="88" t="s">
        <v>113</v>
      </c>
      <c r="BD149" s="88" t="s">
        <v>113</v>
      </c>
      <c r="BE149" s="89" t="s">
        <v>113</v>
      </c>
      <c r="BF149" s="90">
        <f t="shared" si="182"/>
        <v>0</v>
      </c>
      <c r="BG149" s="87" t="s">
        <v>113</v>
      </c>
      <c r="BH149" s="88" t="s">
        <v>113</v>
      </c>
      <c r="BI149" s="88" t="s">
        <v>113</v>
      </c>
      <c r="BJ149" s="88" t="s">
        <v>113</v>
      </c>
      <c r="BK149" s="88" t="s">
        <v>113</v>
      </c>
      <c r="BL149" s="88" t="s">
        <v>113</v>
      </c>
      <c r="BM149" s="89" t="s">
        <v>113</v>
      </c>
      <c r="BN149" s="90">
        <f t="shared" si="183"/>
        <v>0</v>
      </c>
      <c r="BO149" s="87" t="s">
        <v>113</v>
      </c>
      <c r="BP149" s="88" t="s">
        <v>113</v>
      </c>
      <c r="BQ149" s="88" t="s">
        <v>113</v>
      </c>
      <c r="BR149" s="88" t="s">
        <v>113</v>
      </c>
      <c r="BS149" s="88" t="s">
        <v>113</v>
      </c>
      <c r="BT149" s="88" t="s">
        <v>113</v>
      </c>
      <c r="BU149" s="89" t="s">
        <v>113</v>
      </c>
      <c r="BV149" s="90">
        <f t="shared" si="184"/>
        <v>0</v>
      </c>
      <c r="CJ149" s="155"/>
      <c r="CK149" s="209">
        <f t="shared" si="185"/>
        <v>0</v>
      </c>
      <c r="CL149" s="216" t="str">
        <f t="shared" si="186"/>
        <v>-</v>
      </c>
      <c r="CM149" s="209">
        <f t="shared" si="187"/>
        <v>0</v>
      </c>
      <c r="CN149" s="216" t="str">
        <f t="shared" si="188"/>
        <v>-</v>
      </c>
      <c r="CO149" s="209">
        <f t="shared" si="189"/>
        <v>0</v>
      </c>
      <c r="CP149" s="210" t="str">
        <f t="shared" si="190"/>
        <v>-</v>
      </c>
      <c r="CQ149" s="208">
        <f t="shared" si="191"/>
        <v>0</v>
      </c>
      <c r="CR149" s="210" t="str">
        <f t="shared" si="192"/>
        <v>-</v>
      </c>
      <c r="CS149" s="208">
        <f t="shared" si="193"/>
        <v>0</v>
      </c>
      <c r="CT149" s="210" t="str">
        <f t="shared" si="194"/>
        <v>-</v>
      </c>
      <c r="CU149" s="1046"/>
      <c r="CV149" s="452"/>
      <c r="CW149" s="211">
        <f t="shared" si="174"/>
        <v>0</v>
      </c>
      <c r="CX149" s="207" t="str">
        <f t="shared" si="175"/>
        <v>-</v>
      </c>
      <c r="CY149" s="209">
        <f t="shared" si="195"/>
        <v>0</v>
      </c>
      <c r="CZ149" s="207" t="str">
        <f t="shared" si="196"/>
        <v>-</v>
      </c>
      <c r="DA149" s="211">
        <f t="shared" si="197"/>
        <v>0</v>
      </c>
      <c r="DB149" s="210" t="str">
        <f t="shared" si="198"/>
        <v>-</v>
      </c>
    </row>
    <row r="150" spans="1:106" s="84" customFormat="1" ht="15" hidden="1" customHeight="1" thickBot="1">
      <c r="A150" s="78">
        <v>25</v>
      </c>
      <c r="B150" s="86" t="s">
        <v>113</v>
      </c>
      <c r="C150" s="87" t="s">
        <v>113</v>
      </c>
      <c r="D150" s="88" t="s">
        <v>113</v>
      </c>
      <c r="E150" s="88" t="s">
        <v>113</v>
      </c>
      <c r="F150" s="88" t="s">
        <v>113</v>
      </c>
      <c r="G150" s="88" t="s">
        <v>113</v>
      </c>
      <c r="H150" s="88" t="s">
        <v>113</v>
      </c>
      <c r="I150" s="89" t="s">
        <v>113</v>
      </c>
      <c r="J150" s="90">
        <f t="shared" si="176"/>
        <v>0</v>
      </c>
      <c r="K150" s="87" t="s">
        <v>113</v>
      </c>
      <c r="L150" s="88" t="s">
        <v>113</v>
      </c>
      <c r="M150" s="88" t="s">
        <v>113</v>
      </c>
      <c r="N150" s="88" t="s">
        <v>113</v>
      </c>
      <c r="O150" s="88" t="s">
        <v>113</v>
      </c>
      <c r="P150" s="88" t="s">
        <v>113</v>
      </c>
      <c r="Q150" s="89" t="s">
        <v>113</v>
      </c>
      <c r="R150" s="90">
        <f t="shared" si="177"/>
        <v>0</v>
      </c>
      <c r="S150" s="87" t="s">
        <v>113</v>
      </c>
      <c r="T150" s="88" t="s">
        <v>113</v>
      </c>
      <c r="U150" s="88" t="s">
        <v>113</v>
      </c>
      <c r="V150" s="88" t="s">
        <v>113</v>
      </c>
      <c r="W150" s="88" t="s">
        <v>113</v>
      </c>
      <c r="X150" s="88" t="s">
        <v>113</v>
      </c>
      <c r="Y150" s="89" t="s">
        <v>113</v>
      </c>
      <c r="Z150" s="90">
        <f t="shared" si="178"/>
        <v>0</v>
      </c>
      <c r="AA150" s="87" t="s">
        <v>113</v>
      </c>
      <c r="AB150" s="88" t="s">
        <v>113</v>
      </c>
      <c r="AC150" s="88" t="s">
        <v>113</v>
      </c>
      <c r="AD150" s="88" t="s">
        <v>113</v>
      </c>
      <c r="AE150" s="88" t="s">
        <v>113</v>
      </c>
      <c r="AF150" s="88" t="s">
        <v>113</v>
      </c>
      <c r="AG150" s="89" t="s">
        <v>113</v>
      </c>
      <c r="AH150" s="90">
        <f t="shared" si="179"/>
        <v>0</v>
      </c>
      <c r="AI150" s="87" t="s">
        <v>113</v>
      </c>
      <c r="AJ150" s="88" t="s">
        <v>113</v>
      </c>
      <c r="AK150" s="88" t="s">
        <v>113</v>
      </c>
      <c r="AL150" s="88" t="s">
        <v>113</v>
      </c>
      <c r="AM150" s="88" t="s">
        <v>113</v>
      </c>
      <c r="AN150" s="88" t="s">
        <v>113</v>
      </c>
      <c r="AO150" s="89" t="s">
        <v>113</v>
      </c>
      <c r="AP150" s="90">
        <f t="shared" si="180"/>
        <v>0</v>
      </c>
      <c r="AQ150" s="87" t="s">
        <v>113</v>
      </c>
      <c r="AR150" s="88" t="s">
        <v>113</v>
      </c>
      <c r="AS150" s="88" t="s">
        <v>113</v>
      </c>
      <c r="AT150" s="88" t="s">
        <v>113</v>
      </c>
      <c r="AU150" s="88" t="s">
        <v>113</v>
      </c>
      <c r="AV150" s="88" t="s">
        <v>113</v>
      </c>
      <c r="AW150" s="89" t="s">
        <v>113</v>
      </c>
      <c r="AX150" s="90">
        <f t="shared" si="216"/>
        <v>0</v>
      </c>
      <c r="AY150" s="87" t="s">
        <v>113</v>
      </c>
      <c r="AZ150" s="88" t="s">
        <v>113</v>
      </c>
      <c r="BA150" s="88" t="s">
        <v>113</v>
      </c>
      <c r="BB150" s="88" t="s">
        <v>113</v>
      </c>
      <c r="BC150" s="88" t="s">
        <v>113</v>
      </c>
      <c r="BD150" s="88" t="s">
        <v>113</v>
      </c>
      <c r="BE150" s="89" t="s">
        <v>113</v>
      </c>
      <c r="BF150" s="90">
        <f t="shared" si="182"/>
        <v>0</v>
      </c>
      <c r="BG150" s="87" t="s">
        <v>113</v>
      </c>
      <c r="BH150" s="88" t="s">
        <v>113</v>
      </c>
      <c r="BI150" s="88" t="s">
        <v>113</v>
      </c>
      <c r="BJ150" s="88" t="s">
        <v>113</v>
      </c>
      <c r="BK150" s="88" t="s">
        <v>113</v>
      </c>
      <c r="BL150" s="88" t="s">
        <v>113</v>
      </c>
      <c r="BM150" s="89" t="s">
        <v>113</v>
      </c>
      <c r="BN150" s="90">
        <f t="shared" si="183"/>
        <v>0</v>
      </c>
      <c r="BO150" s="87" t="s">
        <v>113</v>
      </c>
      <c r="BP150" s="88" t="s">
        <v>113</v>
      </c>
      <c r="BQ150" s="88" t="s">
        <v>113</v>
      </c>
      <c r="BR150" s="88" t="s">
        <v>113</v>
      </c>
      <c r="BS150" s="88" t="s">
        <v>113</v>
      </c>
      <c r="BT150" s="88" t="s">
        <v>113</v>
      </c>
      <c r="BU150" s="89" t="s">
        <v>113</v>
      </c>
      <c r="BV150" s="90">
        <f t="shared" si="184"/>
        <v>0</v>
      </c>
      <c r="CJ150" s="155"/>
      <c r="CK150" s="209">
        <f t="shared" si="185"/>
        <v>0</v>
      </c>
      <c r="CL150" s="216" t="str">
        <f t="shared" si="186"/>
        <v>-</v>
      </c>
      <c r="CM150" s="209">
        <f t="shared" si="187"/>
        <v>0</v>
      </c>
      <c r="CN150" s="216" t="str">
        <f t="shared" si="188"/>
        <v>-</v>
      </c>
      <c r="CO150" s="209">
        <f t="shared" si="189"/>
        <v>0</v>
      </c>
      <c r="CP150" s="210" t="str">
        <f t="shared" si="190"/>
        <v>-</v>
      </c>
      <c r="CQ150" s="208">
        <f t="shared" si="191"/>
        <v>0</v>
      </c>
      <c r="CR150" s="210" t="str">
        <f t="shared" si="192"/>
        <v>-</v>
      </c>
      <c r="CS150" s="208">
        <f t="shared" si="193"/>
        <v>0</v>
      </c>
      <c r="CT150" s="210" t="str">
        <f t="shared" si="194"/>
        <v>-</v>
      </c>
      <c r="CU150" s="1046"/>
      <c r="CV150" s="452"/>
      <c r="CW150" s="211">
        <f t="shared" si="174"/>
        <v>0</v>
      </c>
      <c r="CX150" s="207" t="str">
        <f t="shared" si="175"/>
        <v>-</v>
      </c>
      <c r="CY150" s="209">
        <f t="shared" si="195"/>
        <v>0</v>
      </c>
      <c r="CZ150" s="207" t="str">
        <f t="shared" si="196"/>
        <v>-</v>
      </c>
      <c r="DA150" s="211">
        <f t="shared" si="197"/>
        <v>0</v>
      </c>
      <c r="DB150" s="210" t="str">
        <f t="shared" si="198"/>
        <v>-</v>
      </c>
    </row>
    <row r="151" spans="1:106" s="84" customFormat="1" ht="15" hidden="1" customHeight="1" thickBot="1">
      <c r="A151" s="85">
        <v>26</v>
      </c>
      <c r="B151" s="86" t="s">
        <v>113</v>
      </c>
      <c r="C151" s="87" t="s">
        <v>113</v>
      </c>
      <c r="D151" s="88" t="s">
        <v>113</v>
      </c>
      <c r="E151" s="88" t="s">
        <v>113</v>
      </c>
      <c r="F151" s="88" t="s">
        <v>113</v>
      </c>
      <c r="G151" s="88" t="s">
        <v>113</v>
      </c>
      <c r="H151" s="88" t="s">
        <v>113</v>
      </c>
      <c r="I151" s="89" t="s">
        <v>113</v>
      </c>
      <c r="J151" s="90">
        <f t="shared" si="176"/>
        <v>0</v>
      </c>
      <c r="K151" s="87" t="s">
        <v>113</v>
      </c>
      <c r="L151" s="88" t="s">
        <v>113</v>
      </c>
      <c r="M151" s="88" t="s">
        <v>113</v>
      </c>
      <c r="N151" s="88" t="s">
        <v>113</v>
      </c>
      <c r="O151" s="88" t="s">
        <v>113</v>
      </c>
      <c r="P151" s="88" t="s">
        <v>113</v>
      </c>
      <c r="Q151" s="89" t="s">
        <v>113</v>
      </c>
      <c r="R151" s="90">
        <f t="shared" si="177"/>
        <v>0</v>
      </c>
      <c r="S151" s="87" t="s">
        <v>113</v>
      </c>
      <c r="T151" s="88" t="s">
        <v>113</v>
      </c>
      <c r="U151" s="88" t="s">
        <v>113</v>
      </c>
      <c r="V151" s="88" t="s">
        <v>113</v>
      </c>
      <c r="W151" s="88" t="s">
        <v>113</v>
      </c>
      <c r="X151" s="88" t="s">
        <v>113</v>
      </c>
      <c r="Y151" s="89" t="s">
        <v>113</v>
      </c>
      <c r="Z151" s="90">
        <f t="shared" si="178"/>
        <v>0</v>
      </c>
      <c r="AA151" s="87" t="s">
        <v>113</v>
      </c>
      <c r="AB151" s="88" t="s">
        <v>113</v>
      </c>
      <c r="AC151" s="88" t="s">
        <v>113</v>
      </c>
      <c r="AD151" s="88" t="s">
        <v>113</v>
      </c>
      <c r="AE151" s="88" t="s">
        <v>113</v>
      </c>
      <c r="AF151" s="88" t="s">
        <v>113</v>
      </c>
      <c r="AG151" s="89" t="s">
        <v>113</v>
      </c>
      <c r="AH151" s="90">
        <f t="shared" si="179"/>
        <v>0</v>
      </c>
      <c r="AI151" s="87" t="s">
        <v>113</v>
      </c>
      <c r="AJ151" s="88" t="s">
        <v>113</v>
      </c>
      <c r="AK151" s="88" t="s">
        <v>113</v>
      </c>
      <c r="AL151" s="88" t="s">
        <v>113</v>
      </c>
      <c r="AM151" s="88" t="s">
        <v>113</v>
      </c>
      <c r="AN151" s="88" t="s">
        <v>113</v>
      </c>
      <c r="AO151" s="89" t="s">
        <v>113</v>
      </c>
      <c r="AP151" s="90">
        <f t="shared" si="180"/>
        <v>0</v>
      </c>
      <c r="AQ151" s="87" t="s">
        <v>113</v>
      </c>
      <c r="AR151" s="88" t="s">
        <v>113</v>
      </c>
      <c r="AS151" s="88" t="s">
        <v>113</v>
      </c>
      <c r="AT151" s="88" t="s">
        <v>113</v>
      </c>
      <c r="AU151" s="88" t="s">
        <v>113</v>
      </c>
      <c r="AV151" s="88" t="s">
        <v>113</v>
      </c>
      <c r="AW151" s="89" t="s">
        <v>113</v>
      </c>
      <c r="AX151" s="90">
        <f t="shared" si="216"/>
        <v>0</v>
      </c>
      <c r="AY151" s="87" t="s">
        <v>113</v>
      </c>
      <c r="AZ151" s="88" t="s">
        <v>113</v>
      </c>
      <c r="BA151" s="88" t="s">
        <v>113</v>
      </c>
      <c r="BB151" s="88" t="s">
        <v>113</v>
      </c>
      <c r="BC151" s="88" t="s">
        <v>113</v>
      </c>
      <c r="BD151" s="88" t="s">
        <v>113</v>
      </c>
      <c r="BE151" s="89" t="s">
        <v>113</v>
      </c>
      <c r="BF151" s="90">
        <f t="shared" si="182"/>
        <v>0</v>
      </c>
      <c r="BG151" s="87" t="s">
        <v>113</v>
      </c>
      <c r="BH151" s="88" t="s">
        <v>113</v>
      </c>
      <c r="BI151" s="88" t="s">
        <v>113</v>
      </c>
      <c r="BJ151" s="88" t="s">
        <v>113</v>
      </c>
      <c r="BK151" s="88" t="s">
        <v>113</v>
      </c>
      <c r="BL151" s="88" t="s">
        <v>113</v>
      </c>
      <c r="BM151" s="89" t="s">
        <v>113</v>
      </c>
      <c r="BN151" s="90">
        <f t="shared" si="183"/>
        <v>0</v>
      </c>
      <c r="BO151" s="87" t="s">
        <v>113</v>
      </c>
      <c r="BP151" s="88" t="s">
        <v>113</v>
      </c>
      <c r="BQ151" s="88" t="s">
        <v>113</v>
      </c>
      <c r="BR151" s="88" t="s">
        <v>113</v>
      </c>
      <c r="BS151" s="88" t="s">
        <v>113</v>
      </c>
      <c r="BT151" s="88" t="s">
        <v>113</v>
      </c>
      <c r="BU151" s="89" t="s">
        <v>113</v>
      </c>
      <c r="BV151" s="90">
        <f t="shared" si="184"/>
        <v>0</v>
      </c>
      <c r="CJ151" s="155"/>
      <c r="CK151" s="209">
        <f t="shared" si="185"/>
        <v>0</v>
      </c>
      <c r="CL151" s="216" t="str">
        <f t="shared" si="186"/>
        <v>-</v>
      </c>
      <c r="CM151" s="209">
        <f t="shared" si="187"/>
        <v>0</v>
      </c>
      <c r="CN151" s="216" t="str">
        <f t="shared" si="188"/>
        <v>-</v>
      </c>
      <c r="CO151" s="209">
        <f t="shared" si="189"/>
        <v>0</v>
      </c>
      <c r="CP151" s="210" t="str">
        <f t="shared" si="190"/>
        <v>-</v>
      </c>
      <c r="CQ151" s="208">
        <f t="shared" si="191"/>
        <v>0</v>
      </c>
      <c r="CR151" s="210" t="str">
        <f t="shared" si="192"/>
        <v>-</v>
      </c>
      <c r="CS151" s="208">
        <f t="shared" si="193"/>
        <v>0</v>
      </c>
      <c r="CT151" s="210" t="str">
        <f t="shared" si="194"/>
        <v>-</v>
      </c>
      <c r="CU151" s="1046"/>
      <c r="CV151" s="452"/>
      <c r="CW151" s="211">
        <f t="shared" si="174"/>
        <v>0</v>
      </c>
      <c r="CX151" s="207" t="str">
        <f t="shared" si="175"/>
        <v>-</v>
      </c>
      <c r="CY151" s="209">
        <f t="shared" si="195"/>
        <v>0</v>
      </c>
      <c r="CZ151" s="207" t="str">
        <f t="shared" si="196"/>
        <v>-</v>
      </c>
      <c r="DA151" s="211">
        <f t="shared" si="197"/>
        <v>0</v>
      </c>
      <c r="DB151" s="210" t="str">
        <f t="shared" si="198"/>
        <v>-</v>
      </c>
    </row>
    <row r="152" spans="1:106" s="84" customFormat="1" ht="15" hidden="1" customHeight="1" thickBot="1">
      <c r="A152" s="78">
        <v>27</v>
      </c>
      <c r="B152" s="86" t="s">
        <v>113</v>
      </c>
      <c r="C152" s="87" t="s">
        <v>113</v>
      </c>
      <c r="D152" s="88" t="s">
        <v>113</v>
      </c>
      <c r="E152" s="88" t="s">
        <v>113</v>
      </c>
      <c r="F152" s="88" t="s">
        <v>113</v>
      </c>
      <c r="G152" s="88" t="s">
        <v>113</v>
      </c>
      <c r="H152" s="88" t="s">
        <v>113</v>
      </c>
      <c r="I152" s="89" t="s">
        <v>113</v>
      </c>
      <c r="J152" s="90">
        <f t="shared" si="176"/>
        <v>0</v>
      </c>
      <c r="K152" s="87" t="s">
        <v>113</v>
      </c>
      <c r="L152" s="88" t="s">
        <v>113</v>
      </c>
      <c r="M152" s="88" t="s">
        <v>113</v>
      </c>
      <c r="N152" s="88" t="s">
        <v>113</v>
      </c>
      <c r="O152" s="88" t="s">
        <v>113</v>
      </c>
      <c r="P152" s="88" t="s">
        <v>113</v>
      </c>
      <c r="Q152" s="89" t="s">
        <v>113</v>
      </c>
      <c r="R152" s="90">
        <f t="shared" si="177"/>
        <v>0</v>
      </c>
      <c r="S152" s="87" t="s">
        <v>113</v>
      </c>
      <c r="T152" s="88" t="s">
        <v>113</v>
      </c>
      <c r="U152" s="88" t="s">
        <v>113</v>
      </c>
      <c r="V152" s="88" t="s">
        <v>113</v>
      </c>
      <c r="W152" s="88" t="s">
        <v>113</v>
      </c>
      <c r="X152" s="88" t="s">
        <v>113</v>
      </c>
      <c r="Y152" s="89" t="s">
        <v>113</v>
      </c>
      <c r="Z152" s="90">
        <f t="shared" si="178"/>
        <v>0</v>
      </c>
      <c r="AA152" s="87" t="s">
        <v>113</v>
      </c>
      <c r="AB152" s="88" t="s">
        <v>113</v>
      </c>
      <c r="AC152" s="88" t="s">
        <v>113</v>
      </c>
      <c r="AD152" s="88" t="s">
        <v>113</v>
      </c>
      <c r="AE152" s="88" t="s">
        <v>113</v>
      </c>
      <c r="AF152" s="88" t="s">
        <v>113</v>
      </c>
      <c r="AG152" s="89" t="s">
        <v>113</v>
      </c>
      <c r="AH152" s="90">
        <f t="shared" si="179"/>
        <v>0</v>
      </c>
      <c r="AI152" s="87" t="s">
        <v>113</v>
      </c>
      <c r="AJ152" s="88" t="s">
        <v>113</v>
      </c>
      <c r="AK152" s="88" t="s">
        <v>113</v>
      </c>
      <c r="AL152" s="88" t="s">
        <v>113</v>
      </c>
      <c r="AM152" s="88" t="s">
        <v>113</v>
      </c>
      <c r="AN152" s="88" t="s">
        <v>113</v>
      </c>
      <c r="AO152" s="89" t="s">
        <v>113</v>
      </c>
      <c r="AP152" s="90">
        <f t="shared" si="180"/>
        <v>0</v>
      </c>
      <c r="AQ152" s="87" t="s">
        <v>113</v>
      </c>
      <c r="AR152" s="88" t="s">
        <v>113</v>
      </c>
      <c r="AS152" s="88" t="s">
        <v>113</v>
      </c>
      <c r="AT152" s="88" t="s">
        <v>113</v>
      </c>
      <c r="AU152" s="88" t="s">
        <v>113</v>
      </c>
      <c r="AV152" s="88" t="s">
        <v>113</v>
      </c>
      <c r="AW152" s="89" t="s">
        <v>113</v>
      </c>
      <c r="AX152" s="90">
        <f t="shared" si="216"/>
        <v>0</v>
      </c>
      <c r="AY152" s="87" t="s">
        <v>113</v>
      </c>
      <c r="AZ152" s="88" t="s">
        <v>113</v>
      </c>
      <c r="BA152" s="88" t="s">
        <v>113</v>
      </c>
      <c r="BB152" s="88" t="s">
        <v>113</v>
      </c>
      <c r="BC152" s="88" t="s">
        <v>113</v>
      </c>
      <c r="BD152" s="88" t="s">
        <v>113</v>
      </c>
      <c r="BE152" s="89" t="s">
        <v>113</v>
      </c>
      <c r="BF152" s="90">
        <f t="shared" si="182"/>
        <v>0</v>
      </c>
      <c r="BG152" s="87" t="s">
        <v>113</v>
      </c>
      <c r="BH152" s="88" t="s">
        <v>113</v>
      </c>
      <c r="BI152" s="88" t="s">
        <v>113</v>
      </c>
      <c r="BJ152" s="88" t="s">
        <v>113</v>
      </c>
      <c r="BK152" s="88" t="s">
        <v>113</v>
      </c>
      <c r="BL152" s="88" t="s">
        <v>113</v>
      </c>
      <c r="BM152" s="89" t="s">
        <v>113</v>
      </c>
      <c r="BN152" s="90">
        <f t="shared" si="183"/>
        <v>0</v>
      </c>
      <c r="BO152" s="87" t="s">
        <v>113</v>
      </c>
      <c r="BP152" s="88" t="s">
        <v>113</v>
      </c>
      <c r="BQ152" s="88" t="s">
        <v>113</v>
      </c>
      <c r="BR152" s="88" t="s">
        <v>113</v>
      </c>
      <c r="BS152" s="88" t="s">
        <v>113</v>
      </c>
      <c r="BT152" s="88" t="s">
        <v>113</v>
      </c>
      <c r="BU152" s="89" t="s">
        <v>113</v>
      </c>
      <c r="BV152" s="90">
        <f t="shared" si="184"/>
        <v>0</v>
      </c>
      <c r="CJ152" s="155"/>
      <c r="CK152" s="209">
        <f t="shared" si="185"/>
        <v>0</v>
      </c>
      <c r="CL152" s="216" t="str">
        <f t="shared" si="186"/>
        <v>-</v>
      </c>
      <c r="CM152" s="209">
        <f t="shared" si="187"/>
        <v>0</v>
      </c>
      <c r="CN152" s="216" t="str">
        <f t="shared" si="188"/>
        <v>-</v>
      </c>
      <c r="CO152" s="209">
        <f t="shared" si="189"/>
        <v>0</v>
      </c>
      <c r="CP152" s="210" t="str">
        <f t="shared" si="190"/>
        <v>-</v>
      </c>
      <c r="CQ152" s="208">
        <f t="shared" si="191"/>
        <v>0</v>
      </c>
      <c r="CR152" s="210" t="str">
        <f t="shared" si="192"/>
        <v>-</v>
      </c>
      <c r="CS152" s="208">
        <f t="shared" si="193"/>
        <v>0</v>
      </c>
      <c r="CT152" s="210" t="str">
        <f t="shared" si="194"/>
        <v>-</v>
      </c>
      <c r="CU152" s="1046"/>
      <c r="CV152" s="452"/>
      <c r="CW152" s="211">
        <f t="shared" si="174"/>
        <v>0</v>
      </c>
      <c r="CX152" s="207" t="str">
        <f t="shared" si="175"/>
        <v>-</v>
      </c>
      <c r="CY152" s="209">
        <f t="shared" si="195"/>
        <v>0</v>
      </c>
      <c r="CZ152" s="207" t="str">
        <f t="shared" si="196"/>
        <v>-</v>
      </c>
      <c r="DA152" s="211">
        <f t="shared" si="197"/>
        <v>0</v>
      </c>
      <c r="DB152" s="210" t="str">
        <f t="shared" si="198"/>
        <v>-</v>
      </c>
    </row>
    <row r="153" spans="1:106" s="84" customFormat="1" ht="15" hidden="1" customHeight="1" thickBot="1">
      <c r="A153" s="85">
        <v>28</v>
      </c>
      <c r="B153" s="86" t="s">
        <v>113</v>
      </c>
      <c r="C153" s="87" t="s">
        <v>113</v>
      </c>
      <c r="D153" s="88" t="s">
        <v>113</v>
      </c>
      <c r="E153" s="88" t="s">
        <v>113</v>
      </c>
      <c r="F153" s="88" t="s">
        <v>113</v>
      </c>
      <c r="G153" s="88" t="s">
        <v>113</v>
      </c>
      <c r="H153" s="88" t="s">
        <v>113</v>
      </c>
      <c r="I153" s="89" t="s">
        <v>113</v>
      </c>
      <c r="J153" s="90">
        <f t="shared" si="176"/>
        <v>0</v>
      </c>
      <c r="K153" s="87" t="s">
        <v>113</v>
      </c>
      <c r="L153" s="88" t="s">
        <v>113</v>
      </c>
      <c r="M153" s="88" t="s">
        <v>113</v>
      </c>
      <c r="N153" s="88" t="s">
        <v>113</v>
      </c>
      <c r="O153" s="88" t="s">
        <v>113</v>
      </c>
      <c r="P153" s="88" t="s">
        <v>113</v>
      </c>
      <c r="Q153" s="89" t="s">
        <v>113</v>
      </c>
      <c r="R153" s="90">
        <f t="shared" si="177"/>
        <v>0</v>
      </c>
      <c r="S153" s="87" t="s">
        <v>113</v>
      </c>
      <c r="T153" s="88" t="s">
        <v>113</v>
      </c>
      <c r="U153" s="88" t="s">
        <v>113</v>
      </c>
      <c r="V153" s="88" t="s">
        <v>113</v>
      </c>
      <c r="W153" s="88" t="s">
        <v>113</v>
      </c>
      <c r="X153" s="88" t="s">
        <v>113</v>
      </c>
      <c r="Y153" s="89" t="s">
        <v>113</v>
      </c>
      <c r="Z153" s="90">
        <f t="shared" si="178"/>
        <v>0</v>
      </c>
      <c r="AA153" s="87" t="s">
        <v>113</v>
      </c>
      <c r="AB153" s="88" t="s">
        <v>113</v>
      </c>
      <c r="AC153" s="88" t="s">
        <v>113</v>
      </c>
      <c r="AD153" s="88" t="s">
        <v>113</v>
      </c>
      <c r="AE153" s="88" t="s">
        <v>113</v>
      </c>
      <c r="AF153" s="88" t="s">
        <v>113</v>
      </c>
      <c r="AG153" s="89" t="s">
        <v>113</v>
      </c>
      <c r="AH153" s="90">
        <f t="shared" si="179"/>
        <v>0</v>
      </c>
      <c r="AI153" s="87" t="s">
        <v>113</v>
      </c>
      <c r="AJ153" s="88" t="s">
        <v>113</v>
      </c>
      <c r="AK153" s="88" t="s">
        <v>113</v>
      </c>
      <c r="AL153" s="88" t="s">
        <v>113</v>
      </c>
      <c r="AM153" s="88" t="s">
        <v>113</v>
      </c>
      <c r="AN153" s="88" t="s">
        <v>113</v>
      </c>
      <c r="AO153" s="89" t="s">
        <v>113</v>
      </c>
      <c r="AP153" s="90">
        <f t="shared" si="180"/>
        <v>0</v>
      </c>
      <c r="AQ153" s="87" t="s">
        <v>113</v>
      </c>
      <c r="AR153" s="88" t="s">
        <v>113</v>
      </c>
      <c r="AS153" s="88" t="s">
        <v>113</v>
      </c>
      <c r="AT153" s="88" t="s">
        <v>113</v>
      </c>
      <c r="AU153" s="88" t="s">
        <v>113</v>
      </c>
      <c r="AV153" s="88" t="s">
        <v>113</v>
      </c>
      <c r="AW153" s="89" t="s">
        <v>113</v>
      </c>
      <c r="AX153" s="90">
        <f t="shared" si="216"/>
        <v>0</v>
      </c>
      <c r="AY153" s="87" t="s">
        <v>113</v>
      </c>
      <c r="AZ153" s="88" t="s">
        <v>113</v>
      </c>
      <c r="BA153" s="88" t="s">
        <v>113</v>
      </c>
      <c r="BB153" s="88" t="s">
        <v>113</v>
      </c>
      <c r="BC153" s="88" t="s">
        <v>113</v>
      </c>
      <c r="BD153" s="88" t="s">
        <v>113</v>
      </c>
      <c r="BE153" s="89" t="s">
        <v>113</v>
      </c>
      <c r="BF153" s="90">
        <f t="shared" si="182"/>
        <v>0</v>
      </c>
      <c r="BG153" s="87" t="s">
        <v>113</v>
      </c>
      <c r="BH153" s="88" t="s">
        <v>113</v>
      </c>
      <c r="BI153" s="88" t="s">
        <v>113</v>
      </c>
      <c r="BJ153" s="88" t="s">
        <v>113</v>
      </c>
      <c r="BK153" s="88" t="s">
        <v>113</v>
      </c>
      <c r="BL153" s="88" t="s">
        <v>113</v>
      </c>
      <c r="BM153" s="89" t="s">
        <v>113</v>
      </c>
      <c r="BN153" s="90">
        <f t="shared" si="183"/>
        <v>0</v>
      </c>
      <c r="BO153" s="87" t="s">
        <v>113</v>
      </c>
      <c r="BP153" s="88" t="s">
        <v>113</v>
      </c>
      <c r="BQ153" s="88" t="s">
        <v>113</v>
      </c>
      <c r="BR153" s="88" t="s">
        <v>113</v>
      </c>
      <c r="BS153" s="88" t="s">
        <v>113</v>
      </c>
      <c r="BT153" s="88" t="s">
        <v>113</v>
      </c>
      <c r="BU153" s="89" t="s">
        <v>113</v>
      </c>
      <c r="BV153" s="90">
        <f t="shared" si="184"/>
        <v>0</v>
      </c>
      <c r="CJ153" s="155"/>
      <c r="CK153" s="209">
        <f t="shared" si="185"/>
        <v>0</v>
      </c>
      <c r="CL153" s="216" t="str">
        <f t="shared" si="186"/>
        <v>-</v>
      </c>
      <c r="CM153" s="209">
        <f t="shared" si="187"/>
        <v>0</v>
      </c>
      <c r="CN153" s="216" t="str">
        <f t="shared" si="188"/>
        <v>-</v>
      </c>
      <c r="CO153" s="209">
        <f t="shared" si="189"/>
        <v>0</v>
      </c>
      <c r="CP153" s="210" t="str">
        <f t="shared" si="190"/>
        <v>-</v>
      </c>
      <c r="CQ153" s="208">
        <f t="shared" si="191"/>
        <v>0</v>
      </c>
      <c r="CR153" s="210" t="str">
        <f t="shared" si="192"/>
        <v>-</v>
      </c>
      <c r="CS153" s="208">
        <f t="shared" si="193"/>
        <v>0</v>
      </c>
      <c r="CT153" s="210" t="str">
        <f t="shared" si="194"/>
        <v>-</v>
      </c>
      <c r="CU153" s="1046"/>
      <c r="CV153" s="452"/>
      <c r="CW153" s="211">
        <f t="shared" si="174"/>
        <v>0</v>
      </c>
      <c r="CX153" s="207" t="str">
        <f t="shared" si="175"/>
        <v>-</v>
      </c>
      <c r="CY153" s="209">
        <f t="shared" si="195"/>
        <v>0</v>
      </c>
      <c r="CZ153" s="207" t="str">
        <f t="shared" si="196"/>
        <v>-</v>
      </c>
      <c r="DA153" s="211">
        <f t="shared" si="197"/>
        <v>0</v>
      </c>
      <c r="DB153" s="210" t="str">
        <f t="shared" si="198"/>
        <v>-</v>
      </c>
    </row>
    <row r="154" spans="1:106" s="84" customFormat="1" ht="15" hidden="1" customHeight="1" thickBot="1">
      <c r="A154" s="78">
        <v>29</v>
      </c>
      <c r="B154" s="86" t="s">
        <v>113</v>
      </c>
      <c r="C154" s="87" t="s">
        <v>113</v>
      </c>
      <c r="D154" s="88" t="s">
        <v>113</v>
      </c>
      <c r="E154" s="88" t="s">
        <v>113</v>
      </c>
      <c r="F154" s="88" t="s">
        <v>113</v>
      </c>
      <c r="G154" s="88" t="s">
        <v>113</v>
      </c>
      <c r="H154" s="88" t="s">
        <v>113</v>
      </c>
      <c r="I154" s="89" t="s">
        <v>113</v>
      </c>
      <c r="J154" s="90">
        <f t="shared" si="176"/>
        <v>0</v>
      </c>
      <c r="K154" s="87" t="s">
        <v>113</v>
      </c>
      <c r="L154" s="88" t="s">
        <v>113</v>
      </c>
      <c r="M154" s="88" t="s">
        <v>113</v>
      </c>
      <c r="N154" s="88" t="s">
        <v>113</v>
      </c>
      <c r="O154" s="88" t="s">
        <v>113</v>
      </c>
      <c r="P154" s="88" t="s">
        <v>113</v>
      </c>
      <c r="Q154" s="89" t="s">
        <v>113</v>
      </c>
      <c r="R154" s="90">
        <f t="shared" si="177"/>
        <v>0</v>
      </c>
      <c r="S154" s="87" t="s">
        <v>113</v>
      </c>
      <c r="T154" s="88" t="s">
        <v>113</v>
      </c>
      <c r="U154" s="88" t="s">
        <v>113</v>
      </c>
      <c r="V154" s="88" t="s">
        <v>113</v>
      </c>
      <c r="W154" s="88" t="s">
        <v>113</v>
      </c>
      <c r="X154" s="88" t="s">
        <v>113</v>
      </c>
      <c r="Y154" s="89" t="s">
        <v>113</v>
      </c>
      <c r="Z154" s="90">
        <f t="shared" si="178"/>
        <v>0</v>
      </c>
      <c r="AA154" s="87" t="s">
        <v>113</v>
      </c>
      <c r="AB154" s="88" t="s">
        <v>113</v>
      </c>
      <c r="AC154" s="88" t="s">
        <v>113</v>
      </c>
      <c r="AD154" s="88" t="s">
        <v>113</v>
      </c>
      <c r="AE154" s="88" t="s">
        <v>113</v>
      </c>
      <c r="AF154" s="88" t="s">
        <v>113</v>
      </c>
      <c r="AG154" s="89" t="s">
        <v>113</v>
      </c>
      <c r="AH154" s="90">
        <f t="shared" si="179"/>
        <v>0</v>
      </c>
      <c r="AI154" s="87" t="s">
        <v>113</v>
      </c>
      <c r="AJ154" s="88" t="s">
        <v>113</v>
      </c>
      <c r="AK154" s="88" t="s">
        <v>113</v>
      </c>
      <c r="AL154" s="88" t="s">
        <v>113</v>
      </c>
      <c r="AM154" s="88" t="s">
        <v>113</v>
      </c>
      <c r="AN154" s="88" t="s">
        <v>113</v>
      </c>
      <c r="AO154" s="89" t="s">
        <v>113</v>
      </c>
      <c r="AP154" s="90">
        <f t="shared" si="180"/>
        <v>0</v>
      </c>
      <c r="AQ154" s="87" t="s">
        <v>113</v>
      </c>
      <c r="AR154" s="88" t="s">
        <v>113</v>
      </c>
      <c r="AS154" s="88" t="s">
        <v>113</v>
      </c>
      <c r="AT154" s="88" t="s">
        <v>113</v>
      </c>
      <c r="AU154" s="88" t="s">
        <v>113</v>
      </c>
      <c r="AV154" s="88" t="s">
        <v>113</v>
      </c>
      <c r="AW154" s="89" t="s">
        <v>113</v>
      </c>
      <c r="AX154" s="90">
        <f t="shared" si="216"/>
        <v>0</v>
      </c>
      <c r="AY154" s="87" t="s">
        <v>113</v>
      </c>
      <c r="AZ154" s="88" t="s">
        <v>113</v>
      </c>
      <c r="BA154" s="88" t="s">
        <v>113</v>
      </c>
      <c r="BB154" s="88" t="s">
        <v>113</v>
      </c>
      <c r="BC154" s="88" t="s">
        <v>113</v>
      </c>
      <c r="BD154" s="88" t="s">
        <v>113</v>
      </c>
      <c r="BE154" s="89" t="s">
        <v>113</v>
      </c>
      <c r="BF154" s="90">
        <f t="shared" si="182"/>
        <v>0</v>
      </c>
      <c r="BG154" s="87" t="s">
        <v>113</v>
      </c>
      <c r="BH154" s="88" t="s">
        <v>113</v>
      </c>
      <c r="BI154" s="88" t="s">
        <v>113</v>
      </c>
      <c r="BJ154" s="88" t="s">
        <v>113</v>
      </c>
      <c r="BK154" s="88" t="s">
        <v>113</v>
      </c>
      <c r="BL154" s="88" t="s">
        <v>113</v>
      </c>
      <c r="BM154" s="89" t="s">
        <v>113</v>
      </c>
      <c r="BN154" s="90">
        <f t="shared" si="183"/>
        <v>0</v>
      </c>
      <c r="BO154" s="87" t="s">
        <v>113</v>
      </c>
      <c r="BP154" s="88" t="s">
        <v>113</v>
      </c>
      <c r="BQ154" s="88" t="s">
        <v>113</v>
      </c>
      <c r="BR154" s="88" t="s">
        <v>113</v>
      </c>
      <c r="BS154" s="88" t="s">
        <v>113</v>
      </c>
      <c r="BT154" s="88" t="s">
        <v>113</v>
      </c>
      <c r="BU154" s="89" t="s">
        <v>113</v>
      </c>
      <c r="BV154" s="90">
        <f t="shared" si="184"/>
        <v>0</v>
      </c>
      <c r="CJ154" s="155"/>
      <c r="CK154" s="209">
        <f t="shared" si="185"/>
        <v>0</v>
      </c>
      <c r="CL154" s="216" t="str">
        <f t="shared" si="186"/>
        <v>-</v>
      </c>
      <c r="CM154" s="209">
        <f t="shared" si="187"/>
        <v>0</v>
      </c>
      <c r="CN154" s="216" t="str">
        <f t="shared" si="188"/>
        <v>-</v>
      </c>
      <c r="CO154" s="209">
        <f t="shared" si="189"/>
        <v>0</v>
      </c>
      <c r="CP154" s="210" t="str">
        <f t="shared" si="190"/>
        <v>-</v>
      </c>
      <c r="CQ154" s="208">
        <f t="shared" si="191"/>
        <v>0</v>
      </c>
      <c r="CR154" s="210" t="str">
        <f t="shared" si="192"/>
        <v>-</v>
      </c>
      <c r="CS154" s="208">
        <f t="shared" si="193"/>
        <v>0</v>
      </c>
      <c r="CT154" s="210" t="str">
        <f t="shared" si="194"/>
        <v>-</v>
      </c>
      <c r="CU154" s="1046"/>
      <c r="CV154" s="452"/>
      <c r="CW154" s="211">
        <f t="shared" si="174"/>
        <v>0</v>
      </c>
      <c r="CX154" s="207" t="str">
        <f t="shared" si="175"/>
        <v>-</v>
      </c>
      <c r="CY154" s="209">
        <f t="shared" si="195"/>
        <v>0</v>
      </c>
      <c r="CZ154" s="207" t="str">
        <f t="shared" si="196"/>
        <v>-</v>
      </c>
      <c r="DA154" s="211">
        <f t="shared" si="197"/>
        <v>0</v>
      </c>
      <c r="DB154" s="210" t="str">
        <f t="shared" si="198"/>
        <v>-</v>
      </c>
    </row>
    <row r="155" spans="1:106" s="84" customFormat="1" ht="15" hidden="1" customHeight="1" thickBot="1">
      <c r="A155" s="85">
        <v>30</v>
      </c>
      <c r="B155" s="96" t="s">
        <v>113</v>
      </c>
      <c r="C155" s="95" t="s">
        <v>113</v>
      </c>
      <c r="D155" s="92" t="s">
        <v>113</v>
      </c>
      <c r="E155" s="92" t="s">
        <v>113</v>
      </c>
      <c r="F155" s="92" t="s">
        <v>113</v>
      </c>
      <c r="G155" s="92" t="s">
        <v>113</v>
      </c>
      <c r="H155" s="92" t="s">
        <v>113</v>
      </c>
      <c r="I155" s="93" t="s">
        <v>113</v>
      </c>
      <c r="J155" s="94">
        <f t="shared" si="176"/>
        <v>0</v>
      </c>
      <c r="K155" s="95" t="s">
        <v>113</v>
      </c>
      <c r="L155" s="92" t="s">
        <v>113</v>
      </c>
      <c r="M155" s="92" t="s">
        <v>113</v>
      </c>
      <c r="N155" s="92" t="s">
        <v>113</v>
      </c>
      <c r="O155" s="92" t="s">
        <v>113</v>
      </c>
      <c r="P155" s="92" t="s">
        <v>113</v>
      </c>
      <c r="Q155" s="93" t="s">
        <v>113</v>
      </c>
      <c r="R155" s="94">
        <f t="shared" si="177"/>
        <v>0</v>
      </c>
      <c r="S155" s="95" t="s">
        <v>113</v>
      </c>
      <c r="T155" s="92" t="s">
        <v>113</v>
      </c>
      <c r="U155" s="92" t="s">
        <v>113</v>
      </c>
      <c r="V155" s="92" t="s">
        <v>113</v>
      </c>
      <c r="W155" s="92" t="s">
        <v>113</v>
      </c>
      <c r="X155" s="92" t="s">
        <v>113</v>
      </c>
      <c r="Y155" s="93" t="s">
        <v>113</v>
      </c>
      <c r="Z155" s="94">
        <f t="shared" si="178"/>
        <v>0</v>
      </c>
      <c r="AA155" s="95" t="s">
        <v>113</v>
      </c>
      <c r="AB155" s="92" t="s">
        <v>113</v>
      </c>
      <c r="AC155" s="92" t="s">
        <v>113</v>
      </c>
      <c r="AD155" s="92" t="s">
        <v>113</v>
      </c>
      <c r="AE155" s="92" t="s">
        <v>113</v>
      </c>
      <c r="AF155" s="92" t="s">
        <v>113</v>
      </c>
      <c r="AG155" s="93" t="s">
        <v>113</v>
      </c>
      <c r="AH155" s="94">
        <f t="shared" si="179"/>
        <v>0</v>
      </c>
      <c r="AI155" s="95" t="s">
        <v>113</v>
      </c>
      <c r="AJ155" s="92" t="s">
        <v>113</v>
      </c>
      <c r="AK155" s="92" t="s">
        <v>113</v>
      </c>
      <c r="AL155" s="92" t="s">
        <v>113</v>
      </c>
      <c r="AM155" s="92" t="s">
        <v>113</v>
      </c>
      <c r="AN155" s="92" t="s">
        <v>113</v>
      </c>
      <c r="AO155" s="93" t="s">
        <v>113</v>
      </c>
      <c r="AP155" s="94">
        <f t="shared" si="180"/>
        <v>0</v>
      </c>
      <c r="AQ155" s="87" t="s">
        <v>113</v>
      </c>
      <c r="AR155" s="88" t="s">
        <v>113</v>
      </c>
      <c r="AS155" s="88" t="s">
        <v>113</v>
      </c>
      <c r="AT155" s="88" t="s">
        <v>113</v>
      </c>
      <c r="AU155" s="88" t="s">
        <v>113</v>
      </c>
      <c r="AV155" s="88" t="s">
        <v>113</v>
      </c>
      <c r="AW155" s="89" t="s">
        <v>113</v>
      </c>
      <c r="AX155" s="94">
        <f t="shared" si="216"/>
        <v>0</v>
      </c>
      <c r="AY155" s="95" t="s">
        <v>113</v>
      </c>
      <c r="AZ155" s="92" t="s">
        <v>113</v>
      </c>
      <c r="BA155" s="92" t="s">
        <v>113</v>
      </c>
      <c r="BB155" s="92" t="s">
        <v>113</v>
      </c>
      <c r="BC155" s="92" t="s">
        <v>113</v>
      </c>
      <c r="BD155" s="92" t="s">
        <v>113</v>
      </c>
      <c r="BE155" s="93" t="s">
        <v>113</v>
      </c>
      <c r="BF155" s="94">
        <f t="shared" si="182"/>
        <v>0</v>
      </c>
      <c r="BG155" s="496" t="s">
        <v>113</v>
      </c>
      <c r="BH155" s="497" t="s">
        <v>113</v>
      </c>
      <c r="BI155" s="497" t="s">
        <v>113</v>
      </c>
      <c r="BJ155" s="497" t="s">
        <v>113</v>
      </c>
      <c r="BK155" s="497" t="s">
        <v>113</v>
      </c>
      <c r="BL155" s="497" t="s">
        <v>113</v>
      </c>
      <c r="BM155" s="499" t="s">
        <v>113</v>
      </c>
      <c r="BN155" s="502">
        <f t="shared" si="183"/>
        <v>0</v>
      </c>
      <c r="BO155" s="496" t="s">
        <v>113</v>
      </c>
      <c r="BP155" s="497" t="s">
        <v>113</v>
      </c>
      <c r="BQ155" s="497" t="s">
        <v>113</v>
      </c>
      <c r="BR155" s="497" t="s">
        <v>113</v>
      </c>
      <c r="BS155" s="497" t="s">
        <v>113</v>
      </c>
      <c r="BT155" s="497" t="s">
        <v>113</v>
      </c>
      <c r="BU155" s="499" t="s">
        <v>113</v>
      </c>
      <c r="BV155" s="502">
        <f t="shared" si="184"/>
        <v>0</v>
      </c>
      <c r="CJ155" s="155"/>
      <c r="CK155" s="212">
        <f t="shared" si="185"/>
        <v>0</v>
      </c>
      <c r="CL155" s="217" t="str">
        <f t="shared" si="186"/>
        <v>-</v>
      </c>
      <c r="CM155" s="212">
        <f t="shared" si="187"/>
        <v>0</v>
      </c>
      <c r="CN155" s="217" t="str">
        <f t="shared" si="188"/>
        <v>-</v>
      </c>
      <c r="CO155" s="212">
        <f t="shared" si="189"/>
        <v>0</v>
      </c>
      <c r="CP155" s="213" t="str">
        <f t="shared" si="190"/>
        <v>-</v>
      </c>
      <c r="CQ155" s="208">
        <f t="shared" si="191"/>
        <v>0</v>
      </c>
      <c r="CR155" s="213" t="str">
        <f t="shared" si="192"/>
        <v>-</v>
      </c>
      <c r="CS155" s="208">
        <f t="shared" si="193"/>
        <v>0</v>
      </c>
      <c r="CT155" s="213" t="str">
        <f t="shared" si="194"/>
        <v>-</v>
      </c>
      <c r="CU155" s="1047"/>
      <c r="CV155" s="453"/>
      <c r="CW155" s="214">
        <f t="shared" si="174"/>
        <v>0</v>
      </c>
      <c r="CX155" s="213" t="str">
        <f t="shared" si="175"/>
        <v>-</v>
      </c>
      <c r="CY155" s="212">
        <f t="shared" si="195"/>
        <v>0</v>
      </c>
      <c r="CZ155" s="213" t="str">
        <f t="shared" si="196"/>
        <v>-</v>
      </c>
      <c r="DA155" s="214">
        <f t="shared" si="197"/>
        <v>0</v>
      </c>
      <c r="DB155" s="213" t="str">
        <f t="shared" si="198"/>
        <v>-</v>
      </c>
    </row>
    <row r="156" spans="1:106" ht="15" thickBot="1">
      <c r="A156" s="97"/>
      <c r="B156" s="227" t="s">
        <v>16</v>
      </c>
      <c r="C156" s="105">
        <v>16</v>
      </c>
      <c r="D156" s="98">
        <v>21</v>
      </c>
      <c r="E156" s="98">
        <v>6</v>
      </c>
      <c r="F156" s="98">
        <v>21</v>
      </c>
      <c r="G156" s="98">
        <v>9</v>
      </c>
      <c r="H156" s="98" t="s">
        <v>113</v>
      </c>
      <c r="I156" s="228" t="s">
        <v>113</v>
      </c>
      <c r="J156" s="99">
        <f t="shared" si="176"/>
        <v>73</v>
      </c>
      <c r="K156" s="230"/>
      <c r="L156" s="231"/>
      <c r="M156" s="231"/>
      <c r="N156" s="231"/>
      <c r="O156" s="231"/>
      <c r="P156" s="231"/>
      <c r="Q156" s="232"/>
      <c r="R156" s="233"/>
      <c r="S156" s="230"/>
      <c r="T156" s="231"/>
      <c r="U156" s="231"/>
      <c r="V156" s="231"/>
      <c r="W156" s="231"/>
      <c r="X156" s="231"/>
      <c r="Y156" s="232"/>
      <c r="Z156" s="233"/>
      <c r="AA156" s="230">
        <f>AQ157</f>
        <v>1</v>
      </c>
      <c r="AB156" s="231">
        <f t="shared" ref="AB156" si="217">AR157</f>
        <v>0</v>
      </c>
      <c r="AC156" s="231">
        <f t="shared" ref="AC156" si="218">AS157</f>
        <v>3</v>
      </c>
      <c r="AD156" s="231">
        <f t="shared" ref="AD156" si="219">AT157</f>
        <v>0</v>
      </c>
      <c r="AE156" s="231">
        <f t="shared" ref="AE156" si="220">AU157</f>
        <v>0</v>
      </c>
      <c r="AF156" s="231">
        <f t="shared" ref="AF156" si="221">AV157</f>
        <v>0</v>
      </c>
      <c r="AG156" s="232">
        <f t="shared" ref="AG156" si="222">AW157</f>
        <v>0</v>
      </c>
      <c r="AH156" s="233">
        <f>SUM(AA156:AG156)</f>
        <v>4</v>
      </c>
      <c r="AI156" s="230"/>
      <c r="AJ156" s="231"/>
      <c r="AK156" s="231"/>
      <c r="AL156" s="231"/>
      <c r="AM156" s="231"/>
      <c r="AN156" s="231"/>
      <c r="AO156" s="232"/>
      <c r="AP156" s="233"/>
      <c r="AQ156" s="230">
        <v>1</v>
      </c>
      <c r="AR156" s="231"/>
      <c r="AS156" s="231">
        <v>3</v>
      </c>
      <c r="AT156" s="231"/>
      <c r="AU156" s="231"/>
      <c r="AV156" s="231"/>
      <c r="AW156" s="232"/>
      <c r="AX156" s="233">
        <f>SUM(AQ156:AW156)</f>
        <v>4</v>
      </c>
      <c r="AY156" s="230"/>
      <c r="AZ156" s="231"/>
      <c r="BA156" s="231"/>
      <c r="BB156" s="231"/>
      <c r="BC156" s="231"/>
      <c r="BD156" s="231"/>
      <c r="BE156" s="232"/>
      <c r="BF156" s="233"/>
      <c r="BG156" s="494"/>
      <c r="BH156" s="495"/>
      <c r="BI156" s="495"/>
      <c r="BJ156" s="495"/>
      <c r="BK156" s="495"/>
      <c r="BL156" s="495"/>
      <c r="BM156" s="500"/>
      <c r="BN156" s="503"/>
      <c r="BO156" s="494"/>
      <c r="BP156" s="495"/>
      <c r="BQ156" s="495"/>
      <c r="BR156" s="495"/>
      <c r="BS156" s="495"/>
      <c r="BT156" s="495"/>
      <c r="BU156" s="500"/>
      <c r="BV156" s="503"/>
    </row>
    <row r="157" spans="1:106" ht="15" thickBot="1">
      <c r="A157" s="100"/>
      <c r="B157" s="218" t="s">
        <v>17</v>
      </c>
      <c r="C157" s="224">
        <f t="shared" ref="C157:BF157" si="223">SUM(C126:C156)</f>
        <v>144</v>
      </c>
      <c r="D157" s="225">
        <f t="shared" si="223"/>
        <v>115</v>
      </c>
      <c r="E157" s="225">
        <f t="shared" si="223"/>
        <v>98</v>
      </c>
      <c r="F157" s="225">
        <f t="shared" si="223"/>
        <v>105</v>
      </c>
      <c r="G157" s="225">
        <f t="shared" si="223"/>
        <v>52</v>
      </c>
      <c r="H157" s="225">
        <f t="shared" si="223"/>
        <v>0</v>
      </c>
      <c r="I157" s="226">
        <f t="shared" si="223"/>
        <v>0</v>
      </c>
      <c r="J157" s="107">
        <f t="shared" si="223"/>
        <v>514</v>
      </c>
      <c r="K157" s="224">
        <f t="shared" si="223"/>
        <v>14</v>
      </c>
      <c r="L157" s="225">
        <f t="shared" si="223"/>
        <v>11</v>
      </c>
      <c r="M157" s="225">
        <f t="shared" si="223"/>
        <v>12</v>
      </c>
      <c r="N157" s="225">
        <f t="shared" si="223"/>
        <v>9</v>
      </c>
      <c r="O157" s="225">
        <f t="shared" si="223"/>
        <v>3</v>
      </c>
      <c r="P157" s="225">
        <f t="shared" si="223"/>
        <v>0</v>
      </c>
      <c r="Q157" s="226">
        <f t="shared" si="223"/>
        <v>0</v>
      </c>
      <c r="R157" s="107">
        <f t="shared" si="223"/>
        <v>49</v>
      </c>
      <c r="S157" s="224">
        <f t="shared" si="223"/>
        <v>1</v>
      </c>
      <c r="T157" s="225">
        <f t="shared" si="223"/>
        <v>0</v>
      </c>
      <c r="U157" s="225">
        <f t="shared" si="223"/>
        <v>0</v>
      </c>
      <c r="V157" s="225">
        <f t="shared" si="223"/>
        <v>0</v>
      </c>
      <c r="W157" s="225">
        <f t="shared" si="223"/>
        <v>0</v>
      </c>
      <c r="X157" s="225">
        <f t="shared" si="223"/>
        <v>0</v>
      </c>
      <c r="Y157" s="226">
        <f t="shared" si="223"/>
        <v>0</v>
      </c>
      <c r="Z157" s="107">
        <f t="shared" si="223"/>
        <v>1</v>
      </c>
      <c r="AA157" s="224">
        <f t="shared" si="223"/>
        <v>10</v>
      </c>
      <c r="AB157" s="225">
        <f t="shared" si="223"/>
        <v>5</v>
      </c>
      <c r="AC157" s="225">
        <f t="shared" si="223"/>
        <v>8</v>
      </c>
      <c r="AD157" s="225">
        <f t="shared" si="223"/>
        <v>3</v>
      </c>
      <c r="AE157" s="225">
        <f t="shared" si="223"/>
        <v>5</v>
      </c>
      <c r="AF157" s="225">
        <f t="shared" si="223"/>
        <v>0</v>
      </c>
      <c r="AG157" s="226">
        <f t="shared" si="223"/>
        <v>0</v>
      </c>
      <c r="AH157" s="107">
        <f t="shared" si="223"/>
        <v>31</v>
      </c>
      <c r="AI157" s="224">
        <v>5</v>
      </c>
      <c r="AJ157" s="225">
        <v>2</v>
      </c>
      <c r="AK157" s="225">
        <f t="shared" ref="AK157:AP157" si="224">SUM(AK126:AK156)</f>
        <v>3</v>
      </c>
      <c r="AL157" s="225">
        <f t="shared" si="224"/>
        <v>0</v>
      </c>
      <c r="AM157" s="225">
        <f t="shared" si="224"/>
        <v>2</v>
      </c>
      <c r="AN157" s="225">
        <f t="shared" si="224"/>
        <v>0</v>
      </c>
      <c r="AO157" s="226">
        <f t="shared" si="224"/>
        <v>0</v>
      </c>
      <c r="AP157" s="107">
        <f t="shared" si="224"/>
        <v>12</v>
      </c>
      <c r="AQ157" s="224">
        <f>+AQ156</f>
        <v>1</v>
      </c>
      <c r="AR157" s="225">
        <f t="shared" ref="AR157" si="225">+AR156</f>
        <v>0</v>
      </c>
      <c r="AS157" s="225">
        <f t="shared" ref="AS157" si="226">+AS156</f>
        <v>3</v>
      </c>
      <c r="AT157" s="225">
        <f t="shared" ref="AT157" si="227">+AT156</f>
        <v>0</v>
      </c>
      <c r="AU157" s="225">
        <f t="shared" ref="AU157" si="228">+AU156</f>
        <v>0</v>
      </c>
      <c r="AV157" s="225">
        <f t="shared" ref="AV157" si="229">+AV156</f>
        <v>0</v>
      </c>
      <c r="AW157" s="226">
        <f t="shared" ref="AW157" si="230">+AW156</f>
        <v>0</v>
      </c>
      <c r="AX157" s="107">
        <f t="shared" ref="AX157" si="231">+AX156</f>
        <v>4</v>
      </c>
      <c r="AY157" s="224">
        <f t="shared" si="223"/>
        <v>0</v>
      </c>
      <c r="AZ157" s="225">
        <f t="shared" si="223"/>
        <v>0</v>
      </c>
      <c r="BA157" s="225">
        <f t="shared" si="223"/>
        <v>0</v>
      </c>
      <c r="BB157" s="225">
        <f t="shared" si="223"/>
        <v>0</v>
      </c>
      <c r="BC157" s="225">
        <f t="shared" si="223"/>
        <v>0</v>
      </c>
      <c r="BD157" s="225">
        <f t="shared" si="223"/>
        <v>0</v>
      </c>
      <c r="BE157" s="226">
        <f t="shared" si="223"/>
        <v>0</v>
      </c>
      <c r="BF157" s="107">
        <f t="shared" si="223"/>
        <v>0</v>
      </c>
      <c r="BG157" s="492">
        <f t="shared" ref="BG157:BV157" si="232">SUM(BG126:BG155)</f>
        <v>14.2</v>
      </c>
      <c r="BH157" s="493">
        <f t="shared" si="232"/>
        <v>17.399999999999999</v>
      </c>
      <c r="BI157" s="493">
        <f t="shared" si="232"/>
        <v>20</v>
      </c>
      <c r="BJ157" s="493">
        <f t="shared" si="232"/>
        <v>13.4</v>
      </c>
      <c r="BK157" s="493">
        <f t="shared" si="232"/>
        <v>6.5</v>
      </c>
      <c r="BL157" s="493">
        <f t="shared" si="232"/>
        <v>0</v>
      </c>
      <c r="BM157" s="501">
        <f t="shared" si="232"/>
        <v>0</v>
      </c>
      <c r="BN157" s="504">
        <f t="shared" si="232"/>
        <v>71.5</v>
      </c>
      <c r="BO157" s="492">
        <f t="shared" si="232"/>
        <v>62</v>
      </c>
      <c r="BP157" s="493">
        <f t="shared" si="232"/>
        <v>111</v>
      </c>
      <c r="BQ157" s="493">
        <f t="shared" si="232"/>
        <v>126</v>
      </c>
      <c r="BR157" s="493">
        <f t="shared" si="232"/>
        <v>108</v>
      </c>
      <c r="BS157" s="493">
        <f t="shared" si="232"/>
        <v>48</v>
      </c>
      <c r="BT157" s="493">
        <f t="shared" si="232"/>
        <v>0</v>
      </c>
      <c r="BU157" s="501">
        <f t="shared" si="232"/>
        <v>0</v>
      </c>
      <c r="BV157" s="504">
        <f t="shared" si="232"/>
        <v>455</v>
      </c>
    </row>
    <row r="158" spans="1:106" ht="15" thickBot="1">
      <c r="A158" s="101"/>
      <c r="B158" s="102" t="s">
        <v>21</v>
      </c>
      <c r="C158" s="106" t="str">
        <f>IF($C$157&gt;$C$235,"W","L")</f>
        <v>W</v>
      </c>
      <c r="D158" s="103" t="str">
        <f>IF($D$157&gt;$D$196,"W","L")</f>
        <v>L</v>
      </c>
      <c r="E158" s="103" t="str">
        <f>IF($D$79&lt;$E$157,"W","L")</f>
        <v>L</v>
      </c>
      <c r="F158" s="103" t="str">
        <f>IF($F$118&lt;$F$157,"W","L")</f>
        <v>L</v>
      </c>
      <c r="G158" s="104" t="str">
        <f>IF($G$40&lt;$G$157,"W","L")</f>
        <v>L</v>
      </c>
      <c r="H158" s="229"/>
      <c r="I158" s="22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Q158" s="9"/>
      <c r="AR158" s="9"/>
      <c r="AS158" s="9"/>
      <c r="AT158" s="9"/>
      <c r="AU158" s="9"/>
      <c r="AV158" s="9"/>
      <c r="AW158" s="9"/>
      <c r="AX158" s="9"/>
    </row>
    <row r="159" spans="1:106" ht="15.75" thickBot="1">
      <c r="A159" s="1023" t="s">
        <v>219</v>
      </c>
      <c r="B159" s="1023"/>
      <c r="C159" s="65"/>
      <c r="D159" s="65"/>
      <c r="E159" s="65"/>
      <c r="F159" s="65"/>
      <c r="G159" s="65"/>
      <c r="H159" s="65"/>
      <c r="I159" s="65"/>
    </row>
    <row r="160" spans="1:106" ht="15" thickBot="1">
      <c r="C160" s="65"/>
      <c r="D160" s="65"/>
      <c r="E160" s="65"/>
      <c r="F160" s="65"/>
      <c r="G160" s="65"/>
      <c r="H160" s="65"/>
      <c r="I160" s="65"/>
    </row>
    <row r="161" spans="1:118" s="258" customFormat="1" ht="26.25" thickBot="1">
      <c r="A161" s="177"/>
      <c r="B161" s="164" t="s">
        <v>42</v>
      </c>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Q161" s="178"/>
      <c r="AR161" s="178"/>
      <c r="AS161" s="178"/>
      <c r="AT161" s="178"/>
      <c r="AU161" s="178"/>
      <c r="AV161" s="178"/>
      <c r="AW161" s="178"/>
      <c r="AX161" s="178"/>
      <c r="AY161" s="178"/>
      <c r="AZ161" s="178"/>
      <c r="BA161" s="178"/>
      <c r="BB161" s="178"/>
      <c r="BC161" s="178"/>
      <c r="BD161" s="178"/>
      <c r="BE161" s="178"/>
      <c r="BF161" s="178"/>
      <c r="CJ161" s="259"/>
      <c r="CK161" s="260"/>
      <c r="CL161" s="260"/>
      <c r="CM161" s="260"/>
      <c r="CN161" s="260"/>
      <c r="CO161" s="260"/>
      <c r="CP161" s="260"/>
      <c r="CQ161" s="260"/>
      <c r="CR161" s="260"/>
      <c r="CS161" s="260"/>
      <c r="CT161" s="260"/>
      <c r="CU161" s="447"/>
      <c r="CV161" s="447"/>
      <c r="CW161" s="260"/>
      <c r="CX161" s="260"/>
      <c r="CY161" s="260"/>
      <c r="CZ161" s="260"/>
      <c r="DA161" s="260"/>
      <c r="DB161" s="260"/>
      <c r="DC161" s="260"/>
      <c r="DD161" s="260"/>
      <c r="DE161" s="260"/>
      <c r="DF161" s="260"/>
      <c r="DG161" s="260"/>
      <c r="DH161" s="260"/>
      <c r="DI161" s="260"/>
      <c r="DJ161" s="260"/>
      <c r="DK161" s="260"/>
      <c r="DL161" s="260"/>
      <c r="DM161" s="260"/>
      <c r="DN161" s="260"/>
    </row>
    <row r="162" spans="1:118" s="19" customFormat="1" ht="23.25" thickBot="1">
      <c r="A162" s="192"/>
      <c r="B162" s="1048" t="s">
        <v>1</v>
      </c>
      <c r="C162" s="1041" t="s">
        <v>2</v>
      </c>
      <c r="D162" s="1042"/>
      <c r="E162" s="1042"/>
      <c r="F162" s="1042"/>
      <c r="G162" s="220"/>
      <c r="H162" s="220"/>
      <c r="I162" s="220"/>
      <c r="J162" s="249"/>
      <c r="K162" s="1035" t="s">
        <v>3</v>
      </c>
      <c r="L162" s="1035"/>
      <c r="M162" s="1035"/>
      <c r="N162" s="1035"/>
      <c r="O162" s="193"/>
      <c r="P162" s="193"/>
      <c r="Q162" s="193"/>
      <c r="R162" s="194"/>
      <c r="S162" s="1034" t="s">
        <v>4</v>
      </c>
      <c r="T162" s="1035"/>
      <c r="U162" s="1035"/>
      <c r="V162" s="1035"/>
      <c r="W162" s="193"/>
      <c r="X162" s="193"/>
      <c r="Y162" s="193"/>
      <c r="Z162" s="194"/>
      <c r="AA162" s="1034" t="s">
        <v>5</v>
      </c>
      <c r="AB162" s="1035"/>
      <c r="AC162" s="1035"/>
      <c r="AD162" s="1035"/>
      <c r="AE162" s="193"/>
      <c r="AF162" s="193"/>
      <c r="AG162" s="193"/>
      <c r="AH162" s="194"/>
      <c r="AI162" s="1034" t="s">
        <v>6</v>
      </c>
      <c r="AJ162" s="1035"/>
      <c r="AK162" s="1035"/>
      <c r="AL162" s="1035"/>
      <c r="AM162" s="193"/>
      <c r="AN162" s="193"/>
      <c r="AO162" s="193"/>
      <c r="AP162" s="194"/>
      <c r="AQ162" s="1034" t="s">
        <v>7</v>
      </c>
      <c r="AR162" s="1035"/>
      <c r="AS162" s="1035"/>
      <c r="AT162" s="1035"/>
      <c r="AU162" s="193"/>
      <c r="AV162" s="193"/>
      <c r="AW162" s="193"/>
      <c r="AX162" s="194"/>
      <c r="AY162" s="1034" t="s">
        <v>129</v>
      </c>
      <c r="AZ162" s="1035"/>
      <c r="BA162" s="1035"/>
      <c r="BB162" s="1035"/>
      <c r="BC162" s="193"/>
      <c r="BD162" s="193"/>
      <c r="BE162" s="193"/>
      <c r="BF162" s="194"/>
      <c r="BG162" s="1034" t="s">
        <v>70</v>
      </c>
      <c r="BH162" s="1035"/>
      <c r="BI162" s="1035"/>
      <c r="BJ162" s="1035"/>
      <c r="BK162" s="193"/>
      <c r="BL162" s="193"/>
      <c r="BM162" s="193"/>
      <c r="BN162" s="194"/>
      <c r="BO162" s="1034" t="s">
        <v>217</v>
      </c>
      <c r="BP162" s="1035"/>
      <c r="BQ162" s="1035"/>
      <c r="BR162" s="1035"/>
      <c r="BS162" s="193"/>
      <c r="BT162" s="193"/>
      <c r="BU162" s="193"/>
      <c r="BV162" s="194"/>
      <c r="BW162" s="65"/>
      <c r="BX162" s="65"/>
      <c r="BY162" s="65"/>
      <c r="BZ162" s="65"/>
      <c r="CA162" s="65"/>
      <c r="CB162" s="65"/>
      <c r="CC162" s="65"/>
      <c r="CD162" s="65"/>
      <c r="CE162" s="65"/>
      <c r="CF162" s="65"/>
      <c r="CG162" s="65"/>
      <c r="CH162" s="65"/>
      <c r="CI162" s="65"/>
      <c r="CJ162" s="155"/>
      <c r="CK162" s="84"/>
      <c r="CL162" s="84"/>
      <c r="CM162" s="84"/>
      <c r="CN162" s="84"/>
      <c r="CO162" s="84"/>
      <c r="CP162" s="84"/>
      <c r="CQ162" s="84"/>
      <c r="CR162" s="84"/>
      <c r="CS162" s="84"/>
      <c r="CT162" s="84"/>
      <c r="CU162" s="448"/>
      <c r="CV162" s="448"/>
      <c r="CW162" s="198"/>
      <c r="CX162" s="198"/>
      <c r="CY162" s="198"/>
      <c r="CZ162" s="198"/>
      <c r="DA162" s="198"/>
      <c r="DB162" s="198"/>
      <c r="DC162" s="198"/>
      <c r="DD162" s="198"/>
      <c r="DE162" s="198"/>
      <c r="DF162" s="198"/>
      <c r="DG162" s="198"/>
      <c r="DH162" s="198"/>
      <c r="DI162" s="198"/>
      <c r="DJ162" s="198"/>
      <c r="DK162" s="198"/>
      <c r="DL162" s="198"/>
      <c r="DM162" s="198"/>
      <c r="DN162" s="198"/>
    </row>
    <row r="163" spans="1:118" ht="15.75" customHeight="1" thickBot="1">
      <c r="A163" s="172"/>
      <c r="B163" s="1049"/>
      <c r="C163" s="70">
        <v>8</v>
      </c>
      <c r="D163" s="71">
        <v>10</v>
      </c>
      <c r="E163" s="71">
        <v>12</v>
      </c>
      <c r="F163" s="71">
        <v>13</v>
      </c>
      <c r="G163" s="71">
        <v>16</v>
      </c>
      <c r="H163" s="71"/>
      <c r="I163" s="223"/>
      <c r="J163" s="1032" t="s">
        <v>8</v>
      </c>
      <c r="K163" s="70">
        <v>8</v>
      </c>
      <c r="L163" s="71">
        <v>10</v>
      </c>
      <c r="M163" s="71">
        <v>12</v>
      </c>
      <c r="N163" s="71">
        <v>13</v>
      </c>
      <c r="O163" s="71">
        <v>16</v>
      </c>
      <c r="P163" s="71"/>
      <c r="Q163" s="223"/>
      <c r="R163" s="1032" t="s">
        <v>8</v>
      </c>
      <c r="S163" s="70">
        <v>8</v>
      </c>
      <c r="T163" s="71">
        <v>10</v>
      </c>
      <c r="U163" s="71">
        <v>12</v>
      </c>
      <c r="V163" s="71">
        <v>13</v>
      </c>
      <c r="W163" s="71">
        <v>16</v>
      </c>
      <c r="X163" s="71"/>
      <c r="Y163" s="223"/>
      <c r="Z163" s="1032" t="s">
        <v>8</v>
      </c>
      <c r="AA163" s="70">
        <v>8</v>
      </c>
      <c r="AB163" s="71">
        <v>10</v>
      </c>
      <c r="AC163" s="71">
        <v>12</v>
      </c>
      <c r="AD163" s="71">
        <v>13</v>
      </c>
      <c r="AE163" s="71">
        <v>16</v>
      </c>
      <c r="AF163" s="71"/>
      <c r="AG163" s="223"/>
      <c r="AH163" s="1032" t="s">
        <v>8</v>
      </c>
      <c r="AI163" s="70">
        <v>8</v>
      </c>
      <c r="AJ163" s="71">
        <v>10</v>
      </c>
      <c r="AK163" s="71">
        <v>12</v>
      </c>
      <c r="AL163" s="71">
        <v>13</v>
      </c>
      <c r="AM163" s="71">
        <v>16</v>
      </c>
      <c r="AN163" s="71"/>
      <c r="AO163" s="223"/>
      <c r="AP163" s="1032" t="s">
        <v>8</v>
      </c>
      <c r="AQ163" s="70">
        <v>8</v>
      </c>
      <c r="AR163" s="71">
        <v>10</v>
      </c>
      <c r="AS163" s="71">
        <v>12</v>
      </c>
      <c r="AT163" s="71">
        <v>13</v>
      </c>
      <c r="AU163" s="71">
        <v>16</v>
      </c>
      <c r="AV163" s="71"/>
      <c r="AW163" s="223"/>
      <c r="AX163" s="1032" t="s">
        <v>8</v>
      </c>
      <c r="AY163" s="70">
        <v>8</v>
      </c>
      <c r="AZ163" s="71">
        <v>10</v>
      </c>
      <c r="BA163" s="71">
        <v>12</v>
      </c>
      <c r="BB163" s="71">
        <v>13</v>
      </c>
      <c r="BC163" s="71">
        <v>16</v>
      </c>
      <c r="BD163" s="71"/>
      <c r="BE163" s="223"/>
      <c r="BF163" s="1032" t="s">
        <v>8</v>
      </c>
      <c r="BG163" s="70">
        <v>8</v>
      </c>
      <c r="BH163" s="71">
        <v>10</v>
      </c>
      <c r="BI163" s="71">
        <v>12</v>
      </c>
      <c r="BJ163" s="71">
        <v>13</v>
      </c>
      <c r="BK163" s="71">
        <v>16</v>
      </c>
      <c r="BL163" s="71"/>
      <c r="BM163" s="223"/>
      <c r="BN163" s="1032" t="s">
        <v>8</v>
      </c>
      <c r="BO163" s="70">
        <v>8</v>
      </c>
      <c r="BP163" s="71">
        <v>10</v>
      </c>
      <c r="BQ163" s="71">
        <v>12</v>
      </c>
      <c r="BR163" s="71">
        <v>13</v>
      </c>
      <c r="BS163" s="71">
        <v>16</v>
      </c>
      <c r="BT163" s="71"/>
      <c r="BU163" s="223"/>
      <c r="BV163" s="1032" t="s">
        <v>8</v>
      </c>
      <c r="CK163" s="199" t="s">
        <v>11</v>
      </c>
      <c r="CL163" s="200"/>
      <c r="CM163" s="199" t="str">
        <f>+CK163</f>
        <v>Dhanal</v>
      </c>
      <c r="CN163" s="200"/>
      <c r="CO163" s="199" t="str">
        <f>+CM163</f>
        <v>Dhanal</v>
      </c>
      <c r="CP163" s="200"/>
      <c r="CQ163" s="199" t="str">
        <f>+CO163</f>
        <v>Dhanal</v>
      </c>
      <c r="CR163" s="200"/>
      <c r="CS163" s="199" t="str">
        <f>+CQ163</f>
        <v>Dhanal</v>
      </c>
      <c r="CT163" s="200"/>
      <c r="CU163" s="449" t="str">
        <f>+CS163</f>
        <v>Dhanal</v>
      </c>
      <c r="CV163" s="450"/>
      <c r="CW163" s="199" t="str">
        <f>+CY163</f>
        <v>Dhanal</v>
      </c>
      <c r="CX163" s="200"/>
      <c r="CY163" s="199" t="str">
        <f>+CU163</f>
        <v>Dhanal</v>
      </c>
      <c r="CZ163" s="200"/>
      <c r="DA163" s="199" t="str">
        <f>+CW163</f>
        <v>Dhanal</v>
      </c>
      <c r="DB163" s="200"/>
    </row>
    <row r="164" spans="1:118" ht="65.25" customHeight="1" thickBot="1">
      <c r="A164" s="20" t="s">
        <v>9</v>
      </c>
      <c r="B164" s="73" t="s">
        <v>10</v>
      </c>
      <c r="C164" s="261" t="s">
        <v>0</v>
      </c>
      <c r="D164" s="77" t="s">
        <v>15</v>
      </c>
      <c r="E164" s="74" t="s">
        <v>12</v>
      </c>
      <c r="F164" s="76" t="s">
        <v>14</v>
      </c>
      <c r="G164" s="75" t="s">
        <v>13</v>
      </c>
      <c r="H164" s="262"/>
      <c r="I164" s="263"/>
      <c r="J164" s="1033"/>
      <c r="K164" s="261" t="s">
        <v>0</v>
      </c>
      <c r="L164" s="77" t="s">
        <v>15</v>
      </c>
      <c r="M164" s="74" t="s">
        <v>12</v>
      </c>
      <c r="N164" s="76" t="s">
        <v>14</v>
      </c>
      <c r="O164" s="75" t="s">
        <v>13</v>
      </c>
      <c r="P164" s="262"/>
      <c r="Q164" s="263"/>
      <c r="R164" s="1033"/>
      <c r="S164" s="261" t="s">
        <v>0</v>
      </c>
      <c r="T164" s="77" t="s">
        <v>15</v>
      </c>
      <c r="U164" s="74" t="s">
        <v>12</v>
      </c>
      <c r="V164" s="76" t="s">
        <v>14</v>
      </c>
      <c r="W164" s="75" t="s">
        <v>13</v>
      </c>
      <c r="X164" s="262"/>
      <c r="Y164" s="263"/>
      <c r="Z164" s="1033"/>
      <c r="AA164" s="261" t="s">
        <v>0</v>
      </c>
      <c r="AB164" s="77" t="s">
        <v>15</v>
      </c>
      <c r="AC164" s="74" t="s">
        <v>12</v>
      </c>
      <c r="AD164" s="76" t="s">
        <v>14</v>
      </c>
      <c r="AE164" s="75" t="s">
        <v>13</v>
      </c>
      <c r="AF164" s="262"/>
      <c r="AG164" s="263"/>
      <c r="AH164" s="1033"/>
      <c r="AI164" s="261" t="s">
        <v>0</v>
      </c>
      <c r="AJ164" s="77" t="s">
        <v>15</v>
      </c>
      <c r="AK164" s="74" t="s">
        <v>12</v>
      </c>
      <c r="AL164" s="76" t="s">
        <v>14</v>
      </c>
      <c r="AM164" s="75" t="s">
        <v>13</v>
      </c>
      <c r="AN164" s="262"/>
      <c r="AO164" s="263"/>
      <c r="AP164" s="1033"/>
      <c r="AQ164" s="261" t="s">
        <v>0</v>
      </c>
      <c r="AR164" s="77" t="s">
        <v>15</v>
      </c>
      <c r="AS164" s="74" t="s">
        <v>12</v>
      </c>
      <c r="AT164" s="76" t="s">
        <v>14</v>
      </c>
      <c r="AU164" s="75" t="s">
        <v>13</v>
      </c>
      <c r="AV164" s="262"/>
      <c r="AW164" s="263"/>
      <c r="AX164" s="1033"/>
      <c r="AY164" s="261" t="s">
        <v>0</v>
      </c>
      <c r="AZ164" s="77" t="s">
        <v>15</v>
      </c>
      <c r="BA164" s="74" t="s">
        <v>12</v>
      </c>
      <c r="BB164" s="76" t="s">
        <v>14</v>
      </c>
      <c r="BC164" s="75" t="s">
        <v>13</v>
      </c>
      <c r="BD164" s="262"/>
      <c r="BE164" s="263"/>
      <c r="BF164" s="1033"/>
      <c r="BG164" s="261" t="s">
        <v>0</v>
      </c>
      <c r="BH164" s="77" t="s">
        <v>15</v>
      </c>
      <c r="BI164" s="74" t="s">
        <v>12</v>
      </c>
      <c r="BJ164" s="76" t="s">
        <v>14</v>
      </c>
      <c r="BK164" s="75" t="s">
        <v>13</v>
      </c>
      <c r="BL164" s="262"/>
      <c r="BM164" s="263"/>
      <c r="BN164" s="1033"/>
      <c r="BO164" s="261" t="s">
        <v>0</v>
      </c>
      <c r="BP164" s="77" t="s">
        <v>15</v>
      </c>
      <c r="BQ164" s="74" t="s">
        <v>12</v>
      </c>
      <c r="BR164" s="76" t="s">
        <v>14</v>
      </c>
      <c r="BS164" s="75" t="s">
        <v>13</v>
      </c>
      <c r="BT164" s="262"/>
      <c r="BU164" s="263"/>
      <c r="BV164" s="1033"/>
      <c r="CK164" s="202" t="s">
        <v>2</v>
      </c>
      <c r="CL164" s="203"/>
      <c r="CM164" s="202" t="s">
        <v>80</v>
      </c>
      <c r="CN164" s="203"/>
      <c r="CO164" s="202" t="s">
        <v>79</v>
      </c>
      <c r="CP164" s="203"/>
      <c r="CQ164" s="202" t="s">
        <v>5</v>
      </c>
      <c r="CR164" s="203"/>
      <c r="CS164" s="202" t="s">
        <v>6</v>
      </c>
      <c r="CT164" s="203"/>
      <c r="CU164" s="1043" t="s">
        <v>206</v>
      </c>
      <c r="CV164" s="1044"/>
      <c r="CW164" s="202" t="s">
        <v>133</v>
      </c>
      <c r="CX164" s="203"/>
      <c r="CY164" s="202" t="s">
        <v>90</v>
      </c>
      <c r="CZ164" s="203"/>
      <c r="DA164" s="204" t="s">
        <v>136</v>
      </c>
      <c r="DB164" s="205"/>
    </row>
    <row r="165" spans="1:118" s="84" customFormat="1" ht="15" customHeight="1">
      <c r="A165" s="78">
        <v>1</v>
      </c>
      <c r="B165" s="79" t="s">
        <v>307</v>
      </c>
      <c r="C165" s="80">
        <v>6</v>
      </c>
      <c r="D165" s="81">
        <v>7</v>
      </c>
      <c r="E165" s="81" t="s">
        <v>113</v>
      </c>
      <c r="F165" s="711">
        <v>29</v>
      </c>
      <c r="G165" s="81">
        <v>3</v>
      </c>
      <c r="H165" s="81" t="s">
        <v>113</v>
      </c>
      <c r="I165" s="222" t="s">
        <v>113</v>
      </c>
      <c r="J165" s="82">
        <f>SUM(C165:I165)</f>
        <v>45</v>
      </c>
      <c r="K165" s="80">
        <v>1</v>
      </c>
      <c r="L165" s="81">
        <v>0</v>
      </c>
      <c r="M165" s="81" t="s">
        <v>113</v>
      </c>
      <c r="N165" s="81">
        <v>4</v>
      </c>
      <c r="O165" s="81">
        <v>0</v>
      </c>
      <c r="P165" s="81" t="s">
        <v>113</v>
      </c>
      <c r="Q165" s="222" t="s">
        <v>113</v>
      </c>
      <c r="R165" s="82">
        <f>SUM(K165:Q165)</f>
        <v>5</v>
      </c>
      <c r="S165" s="80">
        <v>0</v>
      </c>
      <c r="T165" s="81">
        <v>0</v>
      </c>
      <c r="U165" s="81" t="s">
        <v>113</v>
      </c>
      <c r="V165" s="81">
        <v>0</v>
      </c>
      <c r="W165" s="81">
        <v>0</v>
      </c>
      <c r="X165" s="81" t="s">
        <v>113</v>
      </c>
      <c r="Y165" s="222" t="s">
        <v>113</v>
      </c>
      <c r="Z165" s="82">
        <f>SUM(S165:Y165)</f>
        <v>0</v>
      </c>
      <c r="AA165" s="80">
        <v>0</v>
      </c>
      <c r="AB165" s="81">
        <v>0</v>
      </c>
      <c r="AC165" s="81">
        <v>0</v>
      </c>
      <c r="AD165" s="81">
        <v>3</v>
      </c>
      <c r="AE165" s="81">
        <v>3</v>
      </c>
      <c r="AF165" s="81" t="s">
        <v>113</v>
      </c>
      <c r="AG165" s="222" t="s">
        <v>113</v>
      </c>
      <c r="AH165" s="82">
        <f>SUM(AA165:AG165)</f>
        <v>6</v>
      </c>
      <c r="AI165" s="80" t="s">
        <v>113</v>
      </c>
      <c r="AJ165" s="81" t="s">
        <v>113</v>
      </c>
      <c r="AK165" s="81">
        <v>1</v>
      </c>
      <c r="AL165" s="81" t="s">
        <v>113</v>
      </c>
      <c r="AM165" s="81" t="s">
        <v>113</v>
      </c>
      <c r="AN165" s="81" t="s">
        <v>113</v>
      </c>
      <c r="AO165" s="222" t="s">
        <v>113</v>
      </c>
      <c r="AP165" s="82">
        <f>SUM(AI165:AO165)</f>
        <v>1</v>
      </c>
      <c r="AQ165" s="80" t="s">
        <v>169</v>
      </c>
      <c r="AR165" s="81" t="s">
        <v>113</v>
      </c>
      <c r="AS165" s="81" t="s">
        <v>113</v>
      </c>
      <c r="AT165" s="81" t="s">
        <v>113</v>
      </c>
      <c r="AU165" s="81" t="s">
        <v>113</v>
      </c>
      <c r="AV165" s="81" t="s">
        <v>113</v>
      </c>
      <c r="AW165" s="222" t="s">
        <v>113</v>
      </c>
      <c r="AX165" s="82" t="s">
        <v>169</v>
      </c>
      <c r="AY165" s="80" t="s">
        <v>113</v>
      </c>
      <c r="AZ165" s="81" t="s">
        <v>113</v>
      </c>
      <c r="BA165" s="81" t="s">
        <v>113</v>
      </c>
      <c r="BB165" s="81" t="s">
        <v>113</v>
      </c>
      <c r="BC165" s="81" t="s">
        <v>113</v>
      </c>
      <c r="BD165" s="81" t="s">
        <v>113</v>
      </c>
      <c r="BE165" s="222" t="s">
        <v>113</v>
      </c>
      <c r="BF165" s="82">
        <f>SUM(AY165:BE165)</f>
        <v>0</v>
      </c>
      <c r="BG165" s="490">
        <v>3</v>
      </c>
      <c r="BH165" s="491">
        <v>4</v>
      </c>
      <c r="BI165" s="491">
        <v>2</v>
      </c>
      <c r="BJ165" s="491">
        <v>4</v>
      </c>
      <c r="BK165" s="491">
        <v>4</v>
      </c>
      <c r="BL165" s="491" t="s">
        <v>113</v>
      </c>
      <c r="BM165" s="498" t="s">
        <v>113</v>
      </c>
      <c r="BN165" s="82">
        <f>SUM(BG165:BM165)</f>
        <v>17</v>
      </c>
      <c r="BO165" s="490">
        <v>27</v>
      </c>
      <c r="BP165" s="491">
        <v>24</v>
      </c>
      <c r="BQ165" s="491">
        <v>15</v>
      </c>
      <c r="BR165" s="491">
        <v>23</v>
      </c>
      <c r="BS165" s="491">
        <v>15</v>
      </c>
      <c r="BT165" s="491" t="s">
        <v>113</v>
      </c>
      <c r="BU165" s="498" t="s">
        <v>113</v>
      </c>
      <c r="BV165" s="82">
        <f>SUM(BO165:BU165)</f>
        <v>104</v>
      </c>
      <c r="CJ165" s="155"/>
      <c r="CK165" s="206">
        <f>+J165</f>
        <v>45</v>
      </c>
      <c r="CL165" s="215" t="str">
        <f>+B165</f>
        <v>DILIP UPADHYAY [U]</v>
      </c>
      <c r="CM165" s="206">
        <f>+R165</f>
        <v>5</v>
      </c>
      <c r="CN165" s="215" t="str">
        <f>+B165</f>
        <v>DILIP UPADHYAY [U]</v>
      </c>
      <c r="CO165" s="206">
        <f>+Z165</f>
        <v>0</v>
      </c>
      <c r="CP165" s="207" t="str">
        <f>+B165</f>
        <v>DILIP UPADHYAY [U]</v>
      </c>
      <c r="CQ165" s="208">
        <f>+AH165</f>
        <v>6</v>
      </c>
      <c r="CR165" s="207" t="str">
        <f>+B165</f>
        <v>DILIP UPADHYAY [U]</v>
      </c>
      <c r="CS165" s="208">
        <f>+AP165</f>
        <v>1</v>
      </c>
      <c r="CT165" s="207" t="str">
        <f>+B165</f>
        <v>DILIP UPADHYAY [U]</v>
      </c>
      <c r="CU165" s="1045">
        <f>SUM(AQ196:AW196)</f>
        <v>8</v>
      </c>
      <c r="CV165" s="451"/>
      <c r="CW165" s="208">
        <f t="shared" ref="CW165:CW194" si="233">+BF165</f>
        <v>0</v>
      </c>
      <c r="CX165" s="207" t="str">
        <f t="shared" ref="CX165:CX194" si="234">+B165</f>
        <v>DILIP UPADHYAY [U]</v>
      </c>
      <c r="CY165" s="206">
        <f>CS165+CU165+CW165</f>
        <v>9</v>
      </c>
      <c r="CZ165" s="207" t="str">
        <f>+B165</f>
        <v>DILIP UPADHYAY [U]</v>
      </c>
      <c r="DA165" s="208">
        <f>CQ165+CU165</f>
        <v>14</v>
      </c>
      <c r="DB165" s="207" t="str">
        <f>+B165</f>
        <v>DILIP UPADHYAY [U]</v>
      </c>
    </row>
    <row r="166" spans="1:118" s="84" customFormat="1">
      <c r="A166" s="85">
        <v>2</v>
      </c>
      <c r="B166" s="86" t="s">
        <v>308</v>
      </c>
      <c r="C166" s="87">
        <v>2</v>
      </c>
      <c r="D166" s="88" t="s">
        <v>113</v>
      </c>
      <c r="E166" s="88" t="s">
        <v>113</v>
      </c>
      <c r="F166" s="88" t="s">
        <v>113</v>
      </c>
      <c r="G166" s="88" t="s">
        <v>113</v>
      </c>
      <c r="H166" s="88" t="s">
        <v>113</v>
      </c>
      <c r="I166" s="89" t="s">
        <v>113</v>
      </c>
      <c r="J166" s="90">
        <f t="shared" ref="J166:J195" si="235">SUM(C166:I166)</f>
        <v>2</v>
      </c>
      <c r="K166" s="87">
        <v>0</v>
      </c>
      <c r="L166" s="88" t="s">
        <v>113</v>
      </c>
      <c r="M166" s="88" t="s">
        <v>113</v>
      </c>
      <c r="N166" s="88" t="s">
        <v>113</v>
      </c>
      <c r="O166" s="88" t="s">
        <v>113</v>
      </c>
      <c r="P166" s="88" t="s">
        <v>113</v>
      </c>
      <c r="Q166" s="89" t="s">
        <v>113</v>
      </c>
      <c r="R166" s="90">
        <f t="shared" ref="R166:R194" si="236">SUM(K166:Q166)</f>
        <v>0</v>
      </c>
      <c r="S166" s="87">
        <v>0</v>
      </c>
      <c r="T166" s="88">
        <v>0</v>
      </c>
      <c r="U166" s="88" t="s">
        <v>113</v>
      </c>
      <c r="V166" s="88" t="s">
        <v>113</v>
      </c>
      <c r="W166" s="88" t="s">
        <v>113</v>
      </c>
      <c r="X166" s="88" t="s">
        <v>113</v>
      </c>
      <c r="Y166" s="89" t="s">
        <v>113</v>
      </c>
      <c r="Z166" s="90">
        <f t="shared" ref="Z166:Z194" si="237">SUM(S166:Y166)</f>
        <v>0</v>
      </c>
      <c r="AA166" s="87" t="s">
        <v>113</v>
      </c>
      <c r="AB166" s="88" t="s">
        <v>113</v>
      </c>
      <c r="AC166" s="88" t="s">
        <v>113</v>
      </c>
      <c r="AD166" s="88" t="s">
        <v>113</v>
      </c>
      <c r="AE166" s="88" t="s">
        <v>113</v>
      </c>
      <c r="AF166" s="88" t="s">
        <v>113</v>
      </c>
      <c r="AG166" s="89" t="s">
        <v>113</v>
      </c>
      <c r="AH166" s="90">
        <f t="shared" ref="AH166:AH194" si="238">SUM(AA166:AG166)</f>
        <v>0</v>
      </c>
      <c r="AI166" s="87" t="s">
        <v>113</v>
      </c>
      <c r="AJ166" s="88" t="s">
        <v>113</v>
      </c>
      <c r="AK166" s="88" t="s">
        <v>113</v>
      </c>
      <c r="AL166" s="88" t="s">
        <v>113</v>
      </c>
      <c r="AM166" s="88" t="s">
        <v>113</v>
      </c>
      <c r="AN166" s="88" t="s">
        <v>113</v>
      </c>
      <c r="AO166" s="89" t="s">
        <v>113</v>
      </c>
      <c r="AP166" s="90">
        <f t="shared" ref="AP166:AP194" si="239">SUM(AI166:AO166)</f>
        <v>0</v>
      </c>
      <c r="AQ166" s="87" t="s">
        <v>113</v>
      </c>
      <c r="AR166" s="88" t="s">
        <v>113</v>
      </c>
      <c r="AS166" s="88" t="s">
        <v>113</v>
      </c>
      <c r="AT166" s="88" t="s">
        <v>113</v>
      </c>
      <c r="AU166" s="88" t="s">
        <v>113</v>
      </c>
      <c r="AV166" s="88" t="s">
        <v>113</v>
      </c>
      <c r="AW166" s="89" t="s">
        <v>113</v>
      </c>
      <c r="AX166" s="90">
        <f t="shared" ref="AX166" si="240">SUM(AQ166:AW166)</f>
        <v>0</v>
      </c>
      <c r="AY166" s="87" t="s">
        <v>113</v>
      </c>
      <c r="AZ166" s="88" t="s">
        <v>113</v>
      </c>
      <c r="BA166" s="88" t="s">
        <v>113</v>
      </c>
      <c r="BB166" s="88" t="s">
        <v>113</v>
      </c>
      <c r="BC166" s="88" t="s">
        <v>113</v>
      </c>
      <c r="BD166" s="88" t="s">
        <v>113</v>
      </c>
      <c r="BE166" s="89" t="s">
        <v>113</v>
      </c>
      <c r="BF166" s="90">
        <f t="shared" ref="BF166:BF194" si="241">SUM(AY166:BE166)</f>
        <v>0</v>
      </c>
      <c r="BG166" s="87" t="s">
        <v>113</v>
      </c>
      <c r="BH166" s="88" t="s">
        <v>113</v>
      </c>
      <c r="BI166" s="88" t="s">
        <v>113</v>
      </c>
      <c r="BJ166" s="88" t="s">
        <v>113</v>
      </c>
      <c r="BK166" s="88" t="s">
        <v>113</v>
      </c>
      <c r="BL166" s="88" t="s">
        <v>113</v>
      </c>
      <c r="BM166" s="89" t="s">
        <v>113</v>
      </c>
      <c r="BN166" s="90">
        <f t="shared" ref="BN166:BN194" si="242">SUM(BG166:BM166)</f>
        <v>0</v>
      </c>
      <c r="BO166" s="87" t="s">
        <v>113</v>
      </c>
      <c r="BP166" s="88" t="s">
        <v>113</v>
      </c>
      <c r="BQ166" s="88" t="s">
        <v>113</v>
      </c>
      <c r="BR166" s="88" t="s">
        <v>113</v>
      </c>
      <c r="BS166" s="88" t="s">
        <v>113</v>
      </c>
      <c r="BT166" s="88" t="s">
        <v>113</v>
      </c>
      <c r="BU166" s="89" t="s">
        <v>113</v>
      </c>
      <c r="BV166" s="90">
        <f t="shared" ref="BV166:BV194" si="243">SUM(BO166:BU166)</f>
        <v>0</v>
      </c>
      <c r="CJ166" s="155"/>
      <c r="CK166" s="209">
        <f t="shared" ref="CK166:CK194" si="244">+J166</f>
        <v>2</v>
      </c>
      <c r="CL166" s="216" t="str">
        <f t="shared" ref="CL166:CL194" si="245">+B166</f>
        <v>KAMLESH RAVAL [U]</v>
      </c>
      <c r="CM166" s="209">
        <f t="shared" ref="CM166:CM194" si="246">+R166</f>
        <v>0</v>
      </c>
      <c r="CN166" s="216" t="str">
        <f t="shared" ref="CN166:CN194" si="247">+B166</f>
        <v>KAMLESH RAVAL [U]</v>
      </c>
      <c r="CO166" s="209">
        <f t="shared" ref="CO166:CO194" si="248">+Z166</f>
        <v>0</v>
      </c>
      <c r="CP166" s="210" t="str">
        <f t="shared" ref="CP166:CP194" si="249">+B166</f>
        <v>KAMLESH RAVAL [U]</v>
      </c>
      <c r="CQ166" s="208">
        <f t="shared" ref="CQ166:CQ194" si="250">+AH166</f>
        <v>0</v>
      </c>
      <c r="CR166" s="210" t="str">
        <f t="shared" ref="CR166:CR194" si="251">+B166</f>
        <v>KAMLESH RAVAL [U]</v>
      </c>
      <c r="CS166" s="208">
        <f t="shared" ref="CS166:CS194" si="252">+AP166</f>
        <v>0</v>
      </c>
      <c r="CT166" s="210" t="str">
        <f t="shared" ref="CT166:CT194" si="253">+B166</f>
        <v>KAMLESH RAVAL [U]</v>
      </c>
      <c r="CU166" s="1046"/>
      <c r="CV166" s="452"/>
      <c r="CW166" s="211">
        <f t="shared" si="233"/>
        <v>0</v>
      </c>
      <c r="CX166" s="207" t="str">
        <f t="shared" si="234"/>
        <v>KAMLESH RAVAL [U]</v>
      </c>
      <c r="CY166" s="209">
        <f t="shared" ref="CY166:CY194" si="254">CS166+CU166+CW166</f>
        <v>0</v>
      </c>
      <c r="CZ166" s="207" t="str">
        <f t="shared" ref="CZ166:CZ194" si="255">+B166</f>
        <v>KAMLESH RAVAL [U]</v>
      </c>
      <c r="DA166" s="211">
        <f t="shared" ref="DA166:DA194" si="256">CQ166+CU166</f>
        <v>0</v>
      </c>
      <c r="DB166" s="210" t="str">
        <f t="shared" ref="DB166:DB194" si="257">+B166</f>
        <v>KAMLESH RAVAL [U]</v>
      </c>
    </row>
    <row r="167" spans="1:118" s="84" customFormat="1">
      <c r="A167" s="78">
        <v>3</v>
      </c>
      <c r="B167" s="86" t="s">
        <v>382</v>
      </c>
      <c r="C167" s="87">
        <v>7</v>
      </c>
      <c r="D167" s="88">
        <v>23</v>
      </c>
      <c r="E167" s="88">
        <v>26</v>
      </c>
      <c r="F167" s="88">
        <v>8</v>
      </c>
      <c r="G167" s="88">
        <v>10</v>
      </c>
      <c r="H167" s="88" t="s">
        <v>113</v>
      </c>
      <c r="I167" s="89" t="s">
        <v>113</v>
      </c>
      <c r="J167" s="90">
        <f t="shared" si="235"/>
        <v>74</v>
      </c>
      <c r="K167" s="87">
        <v>1</v>
      </c>
      <c r="L167" s="88" t="s">
        <v>113</v>
      </c>
      <c r="M167" s="88">
        <v>2</v>
      </c>
      <c r="N167" s="88">
        <v>2</v>
      </c>
      <c r="O167" s="88">
        <v>1</v>
      </c>
      <c r="P167" s="88" t="s">
        <v>113</v>
      </c>
      <c r="Q167" s="89" t="s">
        <v>113</v>
      </c>
      <c r="R167" s="90">
        <f t="shared" si="236"/>
        <v>6</v>
      </c>
      <c r="S167" s="87">
        <v>0</v>
      </c>
      <c r="T167" s="88">
        <v>3</v>
      </c>
      <c r="U167" s="88">
        <v>3</v>
      </c>
      <c r="V167" s="88">
        <v>0</v>
      </c>
      <c r="W167" s="88">
        <v>0</v>
      </c>
      <c r="X167" s="88" t="s">
        <v>113</v>
      </c>
      <c r="Y167" s="89" t="s">
        <v>113</v>
      </c>
      <c r="Z167" s="90">
        <f t="shared" si="237"/>
        <v>6</v>
      </c>
      <c r="AA167" s="87" t="s">
        <v>113</v>
      </c>
      <c r="AB167" s="88" t="s">
        <v>113</v>
      </c>
      <c r="AC167" s="88" t="s">
        <v>113</v>
      </c>
      <c r="AD167" s="88" t="s">
        <v>113</v>
      </c>
      <c r="AE167" s="88" t="s">
        <v>113</v>
      </c>
      <c r="AF167" s="88" t="s">
        <v>113</v>
      </c>
      <c r="AG167" s="89" t="s">
        <v>113</v>
      </c>
      <c r="AH167" s="90">
        <f t="shared" si="238"/>
        <v>0</v>
      </c>
      <c r="AI167" s="87" t="s">
        <v>113</v>
      </c>
      <c r="AJ167" s="88" t="s">
        <v>113</v>
      </c>
      <c r="AK167" s="88" t="s">
        <v>113</v>
      </c>
      <c r="AL167" s="88" t="s">
        <v>113</v>
      </c>
      <c r="AM167" s="88" t="s">
        <v>113</v>
      </c>
      <c r="AN167" s="88" t="s">
        <v>113</v>
      </c>
      <c r="AO167" s="89" t="s">
        <v>113</v>
      </c>
      <c r="AP167" s="90">
        <f t="shared" si="239"/>
        <v>0</v>
      </c>
      <c r="AQ167" s="87" t="s">
        <v>113</v>
      </c>
      <c r="AR167" s="88" t="s">
        <v>168</v>
      </c>
      <c r="AS167" s="88" t="s">
        <v>113</v>
      </c>
      <c r="AT167" s="88" t="s">
        <v>113</v>
      </c>
      <c r="AU167" s="88" t="s">
        <v>113</v>
      </c>
      <c r="AV167" s="88" t="s">
        <v>113</v>
      </c>
      <c r="AW167" s="89" t="s">
        <v>113</v>
      </c>
      <c r="AX167" s="90" t="s">
        <v>168</v>
      </c>
      <c r="AY167" s="87" t="s">
        <v>113</v>
      </c>
      <c r="AZ167" s="88" t="s">
        <v>113</v>
      </c>
      <c r="BA167" s="88" t="s">
        <v>113</v>
      </c>
      <c r="BB167" s="88" t="s">
        <v>113</v>
      </c>
      <c r="BC167" s="88" t="s">
        <v>113</v>
      </c>
      <c r="BD167" s="88" t="s">
        <v>113</v>
      </c>
      <c r="BE167" s="89" t="s">
        <v>113</v>
      </c>
      <c r="BF167" s="90">
        <f t="shared" si="241"/>
        <v>0</v>
      </c>
      <c r="BG167" s="87" t="s">
        <v>113</v>
      </c>
      <c r="BH167" s="88" t="s">
        <v>113</v>
      </c>
      <c r="BI167" s="88" t="s">
        <v>113</v>
      </c>
      <c r="BJ167" s="88" t="s">
        <v>113</v>
      </c>
      <c r="BK167" s="88" t="s">
        <v>113</v>
      </c>
      <c r="BL167" s="88" t="s">
        <v>113</v>
      </c>
      <c r="BM167" s="89" t="s">
        <v>113</v>
      </c>
      <c r="BN167" s="90">
        <f t="shared" si="242"/>
        <v>0</v>
      </c>
      <c r="BO167" s="87" t="s">
        <v>113</v>
      </c>
      <c r="BP167" s="88" t="s">
        <v>113</v>
      </c>
      <c r="BQ167" s="88" t="s">
        <v>113</v>
      </c>
      <c r="BR167" s="88" t="s">
        <v>113</v>
      </c>
      <c r="BS167" s="88" t="s">
        <v>113</v>
      </c>
      <c r="BT167" s="88" t="s">
        <v>113</v>
      </c>
      <c r="BU167" s="89" t="s">
        <v>113</v>
      </c>
      <c r="BV167" s="90">
        <f t="shared" si="243"/>
        <v>0</v>
      </c>
      <c r="CJ167" s="155"/>
      <c r="CK167" s="209">
        <f t="shared" si="244"/>
        <v>74</v>
      </c>
      <c r="CL167" s="216" t="str">
        <f t="shared" si="245"/>
        <v>DIPESH RAVAL [U]</v>
      </c>
      <c r="CM167" s="209">
        <f t="shared" si="246"/>
        <v>6</v>
      </c>
      <c r="CN167" s="216" t="str">
        <f t="shared" si="247"/>
        <v>DIPESH RAVAL [U]</v>
      </c>
      <c r="CO167" s="209">
        <f t="shared" si="248"/>
        <v>6</v>
      </c>
      <c r="CP167" s="210" t="str">
        <f t="shared" si="249"/>
        <v>DIPESH RAVAL [U]</v>
      </c>
      <c r="CQ167" s="208">
        <f t="shared" si="250"/>
        <v>0</v>
      </c>
      <c r="CR167" s="210" t="str">
        <f t="shared" si="251"/>
        <v>DIPESH RAVAL [U]</v>
      </c>
      <c r="CS167" s="208">
        <f t="shared" si="252"/>
        <v>0</v>
      </c>
      <c r="CT167" s="210" t="str">
        <f t="shared" si="253"/>
        <v>DIPESH RAVAL [U]</v>
      </c>
      <c r="CU167" s="1046"/>
      <c r="CV167" s="452"/>
      <c r="CW167" s="211">
        <f t="shared" si="233"/>
        <v>0</v>
      </c>
      <c r="CX167" s="207" t="str">
        <f t="shared" si="234"/>
        <v>DIPESH RAVAL [U]</v>
      </c>
      <c r="CY167" s="209">
        <f t="shared" si="254"/>
        <v>0</v>
      </c>
      <c r="CZ167" s="207" t="str">
        <f t="shared" si="255"/>
        <v>DIPESH RAVAL [U]</v>
      </c>
      <c r="DA167" s="211">
        <f t="shared" si="256"/>
        <v>0</v>
      </c>
      <c r="DB167" s="210" t="str">
        <f t="shared" si="257"/>
        <v>DIPESH RAVAL [U]</v>
      </c>
    </row>
    <row r="168" spans="1:118" s="84" customFormat="1">
      <c r="A168" s="85">
        <v>4</v>
      </c>
      <c r="B168" s="86" t="s">
        <v>383</v>
      </c>
      <c r="C168" s="87">
        <v>3</v>
      </c>
      <c r="D168" s="88">
        <v>14</v>
      </c>
      <c r="E168" s="669">
        <v>0</v>
      </c>
      <c r="F168" s="88">
        <v>9</v>
      </c>
      <c r="G168" s="88">
        <v>32</v>
      </c>
      <c r="H168" s="88" t="s">
        <v>113</v>
      </c>
      <c r="I168" s="89" t="s">
        <v>113</v>
      </c>
      <c r="J168" s="90">
        <f t="shared" si="235"/>
        <v>58</v>
      </c>
      <c r="K168" s="87">
        <v>0</v>
      </c>
      <c r="L168" s="88">
        <v>3</v>
      </c>
      <c r="M168" s="88">
        <v>0</v>
      </c>
      <c r="N168" s="88">
        <v>2</v>
      </c>
      <c r="O168" s="88">
        <v>3</v>
      </c>
      <c r="P168" s="88" t="s">
        <v>113</v>
      </c>
      <c r="Q168" s="89" t="s">
        <v>113</v>
      </c>
      <c r="R168" s="90">
        <f t="shared" si="236"/>
        <v>8</v>
      </c>
      <c r="S168" s="87">
        <v>0</v>
      </c>
      <c r="T168" s="88">
        <v>0</v>
      </c>
      <c r="U168" s="88">
        <v>0</v>
      </c>
      <c r="V168" s="88">
        <v>0</v>
      </c>
      <c r="W168" s="88">
        <v>0</v>
      </c>
      <c r="X168" s="88" t="s">
        <v>113</v>
      </c>
      <c r="Y168" s="89" t="s">
        <v>113</v>
      </c>
      <c r="Z168" s="90">
        <f t="shared" si="237"/>
        <v>0</v>
      </c>
      <c r="AA168" s="87" t="s">
        <v>113</v>
      </c>
      <c r="AB168" s="88" t="s">
        <v>113</v>
      </c>
      <c r="AC168" s="88" t="s">
        <v>113</v>
      </c>
      <c r="AD168" s="88" t="s">
        <v>113</v>
      </c>
      <c r="AE168" s="88" t="s">
        <v>113</v>
      </c>
      <c r="AF168" s="88" t="s">
        <v>113</v>
      </c>
      <c r="AG168" s="89" t="s">
        <v>113</v>
      </c>
      <c r="AH168" s="90">
        <f t="shared" si="238"/>
        <v>0</v>
      </c>
      <c r="AI168" s="87" t="s">
        <v>113</v>
      </c>
      <c r="AJ168" s="88" t="s">
        <v>113</v>
      </c>
      <c r="AK168" s="88" t="s">
        <v>113</v>
      </c>
      <c r="AL168" s="88" t="s">
        <v>113</v>
      </c>
      <c r="AM168" s="88">
        <v>3</v>
      </c>
      <c r="AN168" s="88" t="s">
        <v>113</v>
      </c>
      <c r="AO168" s="89" t="s">
        <v>113</v>
      </c>
      <c r="AP168" s="90">
        <f t="shared" si="239"/>
        <v>3</v>
      </c>
      <c r="AQ168" s="87" t="s">
        <v>113</v>
      </c>
      <c r="AR168" s="88" t="s">
        <v>113</v>
      </c>
      <c r="AS168" s="88" t="s">
        <v>113</v>
      </c>
      <c r="AT168" s="88" t="s">
        <v>113</v>
      </c>
      <c r="AU168" s="88" t="s">
        <v>113</v>
      </c>
      <c r="AV168" s="88" t="s">
        <v>113</v>
      </c>
      <c r="AW168" s="89" t="s">
        <v>113</v>
      </c>
      <c r="AX168" s="90">
        <f t="shared" ref="AX168" si="258">SUM(AQ168:AW168)</f>
        <v>0</v>
      </c>
      <c r="AY168" s="87" t="s">
        <v>113</v>
      </c>
      <c r="AZ168" s="88" t="s">
        <v>113</v>
      </c>
      <c r="BA168" s="88" t="s">
        <v>113</v>
      </c>
      <c r="BB168" s="88" t="s">
        <v>113</v>
      </c>
      <c r="BC168" s="88">
        <v>1</v>
      </c>
      <c r="BD168" s="88" t="s">
        <v>113</v>
      </c>
      <c r="BE168" s="89" t="s">
        <v>113</v>
      </c>
      <c r="BF168" s="90">
        <f t="shared" si="241"/>
        <v>1</v>
      </c>
      <c r="BG168" s="87" t="s">
        <v>113</v>
      </c>
      <c r="BH168" s="88" t="s">
        <v>113</v>
      </c>
      <c r="BI168" s="88" t="s">
        <v>113</v>
      </c>
      <c r="BJ168" s="88" t="s">
        <v>113</v>
      </c>
      <c r="BK168" s="88" t="s">
        <v>113</v>
      </c>
      <c r="BL168" s="88" t="s">
        <v>113</v>
      </c>
      <c r="BM168" s="89" t="s">
        <v>113</v>
      </c>
      <c r="BN168" s="90">
        <f t="shared" si="242"/>
        <v>0</v>
      </c>
      <c r="BO168" s="87" t="s">
        <v>113</v>
      </c>
      <c r="BP168" s="88" t="s">
        <v>113</v>
      </c>
      <c r="BQ168" s="88" t="s">
        <v>113</v>
      </c>
      <c r="BR168" s="88" t="s">
        <v>113</v>
      </c>
      <c r="BS168" s="88" t="s">
        <v>113</v>
      </c>
      <c r="BT168" s="88" t="s">
        <v>113</v>
      </c>
      <c r="BU168" s="89" t="s">
        <v>113</v>
      </c>
      <c r="BV168" s="90">
        <f t="shared" si="243"/>
        <v>0</v>
      </c>
      <c r="CJ168" s="155"/>
      <c r="CK168" s="209">
        <f t="shared" si="244"/>
        <v>58</v>
      </c>
      <c r="CL168" s="216" t="str">
        <f t="shared" si="245"/>
        <v>SANJAY JOSHI [U]</v>
      </c>
      <c r="CM168" s="209">
        <f t="shared" si="246"/>
        <v>8</v>
      </c>
      <c r="CN168" s="216" t="str">
        <f t="shared" si="247"/>
        <v>SANJAY JOSHI [U]</v>
      </c>
      <c r="CO168" s="209">
        <f t="shared" si="248"/>
        <v>0</v>
      </c>
      <c r="CP168" s="210" t="str">
        <f t="shared" si="249"/>
        <v>SANJAY JOSHI [U]</v>
      </c>
      <c r="CQ168" s="208">
        <f t="shared" si="250"/>
        <v>0</v>
      </c>
      <c r="CR168" s="210" t="str">
        <f t="shared" si="251"/>
        <v>SANJAY JOSHI [U]</v>
      </c>
      <c r="CS168" s="208">
        <f t="shared" si="252"/>
        <v>3</v>
      </c>
      <c r="CT168" s="210" t="str">
        <f t="shared" si="253"/>
        <v>SANJAY JOSHI [U]</v>
      </c>
      <c r="CU168" s="1046"/>
      <c r="CV168" s="452"/>
      <c r="CW168" s="211">
        <f t="shared" si="233"/>
        <v>1</v>
      </c>
      <c r="CX168" s="207" t="str">
        <f t="shared" si="234"/>
        <v>SANJAY JOSHI [U]</v>
      </c>
      <c r="CY168" s="209">
        <f t="shared" si="254"/>
        <v>4</v>
      </c>
      <c r="CZ168" s="207" t="str">
        <f t="shared" si="255"/>
        <v>SANJAY JOSHI [U]</v>
      </c>
      <c r="DA168" s="211">
        <f t="shared" si="256"/>
        <v>0</v>
      </c>
      <c r="DB168" s="210" t="str">
        <f t="shared" si="257"/>
        <v>SANJAY JOSHI [U]</v>
      </c>
    </row>
    <row r="169" spans="1:118" s="84" customFormat="1">
      <c r="A169" s="78">
        <v>5</v>
      </c>
      <c r="B169" s="86" t="s">
        <v>309</v>
      </c>
      <c r="C169" s="87">
        <v>20</v>
      </c>
      <c r="D169" s="88">
        <v>51</v>
      </c>
      <c r="E169" s="669">
        <v>21</v>
      </c>
      <c r="F169" s="88">
        <v>11</v>
      </c>
      <c r="G169" s="88">
        <v>8</v>
      </c>
      <c r="H169" s="88" t="s">
        <v>113</v>
      </c>
      <c r="I169" s="89" t="s">
        <v>113</v>
      </c>
      <c r="J169" s="90">
        <f t="shared" si="235"/>
        <v>111</v>
      </c>
      <c r="K169" s="87">
        <v>3</v>
      </c>
      <c r="L169" s="88">
        <v>5</v>
      </c>
      <c r="M169" s="88">
        <v>3</v>
      </c>
      <c r="N169" s="88">
        <v>2</v>
      </c>
      <c r="O169" s="88">
        <v>1</v>
      </c>
      <c r="P169" s="88" t="s">
        <v>113</v>
      </c>
      <c r="Q169" s="89" t="s">
        <v>113</v>
      </c>
      <c r="R169" s="90">
        <f t="shared" si="236"/>
        <v>14</v>
      </c>
      <c r="S169" s="87">
        <v>0</v>
      </c>
      <c r="T169" s="88">
        <v>3</v>
      </c>
      <c r="U169" s="88">
        <v>0</v>
      </c>
      <c r="V169" s="88">
        <v>0</v>
      </c>
      <c r="W169" s="88">
        <v>0</v>
      </c>
      <c r="X169" s="88" t="s">
        <v>113</v>
      </c>
      <c r="Y169" s="89" t="s">
        <v>113</v>
      </c>
      <c r="Z169" s="90">
        <f t="shared" si="237"/>
        <v>3</v>
      </c>
      <c r="AA169" s="87">
        <v>0</v>
      </c>
      <c r="AB169" s="88">
        <v>2</v>
      </c>
      <c r="AC169" s="88">
        <v>2</v>
      </c>
      <c r="AD169" s="88">
        <v>1</v>
      </c>
      <c r="AE169" s="88">
        <v>0</v>
      </c>
      <c r="AF169" s="88" t="s">
        <v>113</v>
      </c>
      <c r="AG169" s="89" t="s">
        <v>113</v>
      </c>
      <c r="AH169" s="90">
        <f t="shared" si="238"/>
        <v>5</v>
      </c>
      <c r="AI169" s="87" t="s">
        <v>113</v>
      </c>
      <c r="AJ169" s="88" t="s">
        <v>113</v>
      </c>
      <c r="AK169" s="88" t="s">
        <v>113</v>
      </c>
      <c r="AL169" s="88" t="s">
        <v>113</v>
      </c>
      <c r="AM169" s="88" t="s">
        <v>113</v>
      </c>
      <c r="AN169" s="88" t="s">
        <v>113</v>
      </c>
      <c r="AO169" s="89" t="s">
        <v>113</v>
      </c>
      <c r="AP169" s="90">
        <f t="shared" si="239"/>
        <v>0</v>
      </c>
      <c r="AQ169" s="87" t="s">
        <v>113</v>
      </c>
      <c r="AR169" s="88" t="s">
        <v>168</v>
      </c>
      <c r="AS169" s="88" t="s">
        <v>113</v>
      </c>
      <c r="AT169" s="88" t="s">
        <v>113</v>
      </c>
      <c r="AU169" s="88" t="s">
        <v>113</v>
      </c>
      <c r="AV169" s="88" t="s">
        <v>113</v>
      </c>
      <c r="AW169" s="89" t="s">
        <v>113</v>
      </c>
      <c r="AX169" s="90" t="s">
        <v>168</v>
      </c>
      <c r="AY169" s="87" t="s">
        <v>113</v>
      </c>
      <c r="AZ169" s="88" t="s">
        <v>113</v>
      </c>
      <c r="BA169" s="88" t="s">
        <v>113</v>
      </c>
      <c r="BB169" s="88" t="s">
        <v>113</v>
      </c>
      <c r="BC169" s="88" t="s">
        <v>113</v>
      </c>
      <c r="BD169" s="88" t="s">
        <v>113</v>
      </c>
      <c r="BE169" s="89" t="s">
        <v>113</v>
      </c>
      <c r="BF169" s="90">
        <f t="shared" si="241"/>
        <v>0</v>
      </c>
      <c r="BG169" s="87">
        <v>2</v>
      </c>
      <c r="BH169" s="88">
        <v>4</v>
      </c>
      <c r="BI169" s="88">
        <v>4</v>
      </c>
      <c r="BJ169" s="88">
        <v>4</v>
      </c>
      <c r="BK169" s="88">
        <v>4</v>
      </c>
      <c r="BL169" s="88" t="s">
        <v>113</v>
      </c>
      <c r="BM169" s="89" t="s">
        <v>113</v>
      </c>
      <c r="BN169" s="90">
        <f t="shared" si="242"/>
        <v>18</v>
      </c>
      <c r="BO169" s="87">
        <v>21</v>
      </c>
      <c r="BP169" s="88">
        <v>17</v>
      </c>
      <c r="BQ169" s="88">
        <v>11</v>
      </c>
      <c r="BR169" s="88">
        <v>17</v>
      </c>
      <c r="BS169" s="88">
        <v>28</v>
      </c>
      <c r="BT169" s="88" t="s">
        <v>113</v>
      </c>
      <c r="BU169" s="89" t="s">
        <v>113</v>
      </c>
      <c r="BV169" s="90">
        <f t="shared" si="243"/>
        <v>94</v>
      </c>
      <c r="CJ169" s="155"/>
      <c r="CK169" s="209">
        <f t="shared" si="244"/>
        <v>111</v>
      </c>
      <c r="CL169" s="216" t="str">
        <f t="shared" si="245"/>
        <v>VIMAL UPADHYAY [U]</v>
      </c>
      <c r="CM169" s="209">
        <f t="shared" si="246"/>
        <v>14</v>
      </c>
      <c r="CN169" s="216" t="str">
        <f t="shared" si="247"/>
        <v>VIMAL UPADHYAY [U]</v>
      </c>
      <c r="CO169" s="209">
        <f t="shared" si="248"/>
        <v>3</v>
      </c>
      <c r="CP169" s="210" t="str">
        <f t="shared" si="249"/>
        <v>VIMAL UPADHYAY [U]</v>
      </c>
      <c r="CQ169" s="208">
        <f t="shared" si="250"/>
        <v>5</v>
      </c>
      <c r="CR169" s="210" t="str">
        <f t="shared" si="251"/>
        <v>VIMAL UPADHYAY [U]</v>
      </c>
      <c r="CS169" s="208">
        <f t="shared" si="252"/>
        <v>0</v>
      </c>
      <c r="CT169" s="210" t="str">
        <f t="shared" si="253"/>
        <v>VIMAL UPADHYAY [U]</v>
      </c>
      <c r="CU169" s="1046"/>
      <c r="CV169" s="452"/>
      <c r="CW169" s="211">
        <f t="shared" si="233"/>
        <v>0</v>
      </c>
      <c r="CX169" s="207" t="str">
        <f t="shared" si="234"/>
        <v>VIMAL UPADHYAY [U]</v>
      </c>
      <c r="CY169" s="209">
        <f t="shared" si="254"/>
        <v>0</v>
      </c>
      <c r="CZ169" s="207" t="str">
        <f t="shared" si="255"/>
        <v>VIMAL UPADHYAY [U]</v>
      </c>
      <c r="DA169" s="211">
        <f t="shared" si="256"/>
        <v>5</v>
      </c>
      <c r="DB169" s="210" t="str">
        <f t="shared" si="257"/>
        <v>VIMAL UPADHYAY [U]</v>
      </c>
    </row>
    <row r="170" spans="1:118" s="84" customFormat="1">
      <c r="A170" s="85">
        <v>6</v>
      </c>
      <c r="B170" s="86" t="s">
        <v>310</v>
      </c>
      <c r="C170" s="87">
        <v>10</v>
      </c>
      <c r="D170" s="88">
        <v>3</v>
      </c>
      <c r="E170" s="88" t="s">
        <v>113</v>
      </c>
      <c r="F170" s="669">
        <v>8</v>
      </c>
      <c r="G170" s="88">
        <v>8</v>
      </c>
      <c r="H170" s="88" t="s">
        <v>113</v>
      </c>
      <c r="I170" s="89" t="s">
        <v>113</v>
      </c>
      <c r="J170" s="90">
        <f t="shared" si="235"/>
        <v>29</v>
      </c>
      <c r="K170" s="87">
        <v>1</v>
      </c>
      <c r="L170" s="88">
        <v>0</v>
      </c>
      <c r="M170" s="88" t="s">
        <v>113</v>
      </c>
      <c r="N170" s="88">
        <v>1</v>
      </c>
      <c r="O170" s="88">
        <v>0</v>
      </c>
      <c r="P170" s="88" t="s">
        <v>113</v>
      </c>
      <c r="Q170" s="89" t="s">
        <v>113</v>
      </c>
      <c r="R170" s="90">
        <f t="shared" si="236"/>
        <v>2</v>
      </c>
      <c r="S170" s="87">
        <v>0</v>
      </c>
      <c r="T170" s="88">
        <v>0</v>
      </c>
      <c r="U170" s="88" t="s">
        <v>113</v>
      </c>
      <c r="V170" s="88">
        <v>0</v>
      </c>
      <c r="W170" s="88">
        <v>0</v>
      </c>
      <c r="X170" s="88" t="s">
        <v>113</v>
      </c>
      <c r="Y170" s="89" t="s">
        <v>113</v>
      </c>
      <c r="Z170" s="90">
        <f t="shared" si="237"/>
        <v>0</v>
      </c>
      <c r="AA170" s="87">
        <v>0</v>
      </c>
      <c r="AB170" s="88">
        <v>2</v>
      </c>
      <c r="AC170" s="88">
        <v>1</v>
      </c>
      <c r="AD170" s="88">
        <v>1</v>
      </c>
      <c r="AE170" s="88">
        <v>2</v>
      </c>
      <c r="AF170" s="88" t="s">
        <v>113</v>
      </c>
      <c r="AG170" s="89" t="s">
        <v>113</v>
      </c>
      <c r="AH170" s="90">
        <f t="shared" si="238"/>
        <v>6</v>
      </c>
      <c r="AI170" s="87">
        <v>1</v>
      </c>
      <c r="AJ170" s="88" t="s">
        <v>113</v>
      </c>
      <c r="AK170" s="88" t="s">
        <v>113</v>
      </c>
      <c r="AL170" s="88">
        <v>1</v>
      </c>
      <c r="AM170" s="88" t="s">
        <v>113</v>
      </c>
      <c r="AN170" s="88" t="s">
        <v>113</v>
      </c>
      <c r="AO170" s="89" t="s">
        <v>113</v>
      </c>
      <c r="AP170" s="90">
        <f t="shared" si="239"/>
        <v>2</v>
      </c>
      <c r="AQ170" s="87" t="s">
        <v>113</v>
      </c>
      <c r="AR170" s="88" t="s">
        <v>113</v>
      </c>
      <c r="AS170" s="88" t="s">
        <v>113</v>
      </c>
      <c r="AT170" s="88" t="s">
        <v>113</v>
      </c>
      <c r="AU170" s="88" t="s">
        <v>113</v>
      </c>
      <c r="AV170" s="88" t="s">
        <v>113</v>
      </c>
      <c r="AW170" s="89" t="s">
        <v>113</v>
      </c>
      <c r="AX170" s="90">
        <f t="shared" ref="AX170:AX171" si="259">SUM(AQ170:AW170)</f>
        <v>0</v>
      </c>
      <c r="AY170" s="87" t="s">
        <v>113</v>
      </c>
      <c r="AZ170" s="88" t="s">
        <v>113</v>
      </c>
      <c r="BA170" s="88" t="s">
        <v>113</v>
      </c>
      <c r="BB170" s="88" t="s">
        <v>113</v>
      </c>
      <c r="BC170" s="88" t="s">
        <v>113</v>
      </c>
      <c r="BD170" s="88" t="s">
        <v>113</v>
      </c>
      <c r="BE170" s="89" t="s">
        <v>113</v>
      </c>
      <c r="BF170" s="90">
        <f t="shared" si="241"/>
        <v>0</v>
      </c>
      <c r="BG170" s="87">
        <v>2</v>
      </c>
      <c r="BH170" s="88">
        <v>4</v>
      </c>
      <c r="BI170" s="88">
        <v>3.4</v>
      </c>
      <c r="BJ170" s="88">
        <v>4</v>
      </c>
      <c r="BK170" s="88">
        <v>4</v>
      </c>
      <c r="BL170" s="88" t="s">
        <v>113</v>
      </c>
      <c r="BM170" s="89" t="s">
        <v>113</v>
      </c>
      <c r="BN170" s="90">
        <f t="shared" si="242"/>
        <v>17.399999999999999</v>
      </c>
      <c r="BO170" s="87">
        <v>12</v>
      </c>
      <c r="BP170" s="88">
        <v>26</v>
      </c>
      <c r="BQ170" s="88">
        <v>18</v>
      </c>
      <c r="BR170" s="88">
        <v>31</v>
      </c>
      <c r="BS170" s="88">
        <v>27</v>
      </c>
      <c r="BT170" s="88" t="s">
        <v>113</v>
      </c>
      <c r="BU170" s="89" t="s">
        <v>113</v>
      </c>
      <c r="BV170" s="90">
        <f t="shared" si="243"/>
        <v>114</v>
      </c>
      <c r="CJ170" s="155"/>
      <c r="CK170" s="209">
        <f t="shared" si="244"/>
        <v>29</v>
      </c>
      <c r="CL170" s="216" t="str">
        <f t="shared" si="245"/>
        <v>AJAY RAVAL [U]</v>
      </c>
      <c r="CM170" s="209">
        <f t="shared" si="246"/>
        <v>2</v>
      </c>
      <c r="CN170" s="216" t="str">
        <f t="shared" si="247"/>
        <v>AJAY RAVAL [U]</v>
      </c>
      <c r="CO170" s="209">
        <f t="shared" si="248"/>
        <v>0</v>
      </c>
      <c r="CP170" s="210" t="str">
        <f t="shared" si="249"/>
        <v>AJAY RAVAL [U]</v>
      </c>
      <c r="CQ170" s="208">
        <f t="shared" si="250"/>
        <v>6</v>
      </c>
      <c r="CR170" s="210" t="str">
        <f t="shared" si="251"/>
        <v>AJAY RAVAL [U]</v>
      </c>
      <c r="CS170" s="208">
        <f t="shared" si="252"/>
        <v>2</v>
      </c>
      <c r="CT170" s="210" t="str">
        <f t="shared" si="253"/>
        <v>AJAY RAVAL [U]</v>
      </c>
      <c r="CU170" s="1046"/>
      <c r="CV170" s="452"/>
      <c r="CW170" s="211">
        <f t="shared" si="233"/>
        <v>0</v>
      </c>
      <c r="CX170" s="207" t="str">
        <f t="shared" si="234"/>
        <v>AJAY RAVAL [U]</v>
      </c>
      <c r="CY170" s="209">
        <f t="shared" si="254"/>
        <v>2</v>
      </c>
      <c r="CZ170" s="207" t="str">
        <f t="shared" si="255"/>
        <v>AJAY RAVAL [U]</v>
      </c>
      <c r="DA170" s="211">
        <f t="shared" si="256"/>
        <v>6</v>
      </c>
      <c r="DB170" s="210" t="str">
        <f t="shared" si="257"/>
        <v>AJAY RAVAL [U]</v>
      </c>
    </row>
    <row r="171" spans="1:118" s="84" customFormat="1">
      <c r="A171" s="78">
        <v>7</v>
      </c>
      <c r="B171" s="86" t="s">
        <v>384</v>
      </c>
      <c r="C171" s="87">
        <v>28</v>
      </c>
      <c r="D171" s="669">
        <v>8</v>
      </c>
      <c r="E171" s="88">
        <v>23</v>
      </c>
      <c r="F171" s="88">
        <v>36</v>
      </c>
      <c r="G171" s="88">
        <v>6</v>
      </c>
      <c r="H171" s="88" t="s">
        <v>113</v>
      </c>
      <c r="I171" s="89" t="s">
        <v>113</v>
      </c>
      <c r="J171" s="90">
        <f t="shared" si="235"/>
        <v>101</v>
      </c>
      <c r="K171" s="87">
        <v>2</v>
      </c>
      <c r="L171" s="88">
        <v>0</v>
      </c>
      <c r="M171" s="88">
        <v>2</v>
      </c>
      <c r="N171" s="88">
        <v>6</v>
      </c>
      <c r="O171" s="88">
        <v>1</v>
      </c>
      <c r="P171" s="88" t="s">
        <v>113</v>
      </c>
      <c r="Q171" s="89" t="s">
        <v>113</v>
      </c>
      <c r="R171" s="90">
        <f t="shared" si="236"/>
        <v>11</v>
      </c>
      <c r="S171" s="87">
        <v>2</v>
      </c>
      <c r="T171" s="88">
        <v>0</v>
      </c>
      <c r="U171" s="88">
        <v>1</v>
      </c>
      <c r="V171" s="88">
        <v>0</v>
      </c>
      <c r="W171" s="88">
        <v>0</v>
      </c>
      <c r="X171" s="88" t="s">
        <v>113</v>
      </c>
      <c r="Y171" s="89" t="s">
        <v>113</v>
      </c>
      <c r="Z171" s="90">
        <f t="shared" si="237"/>
        <v>3</v>
      </c>
      <c r="AA171" s="87">
        <v>1</v>
      </c>
      <c r="AB171" s="88">
        <v>2</v>
      </c>
      <c r="AC171" s="88">
        <v>1</v>
      </c>
      <c r="AD171" s="88">
        <v>1</v>
      </c>
      <c r="AE171" s="88">
        <v>1</v>
      </c>
      <c r="AF171" s="88" t="s">
        <v>113</v>
      </c>
      <c r="AG171" s="89" t="s">
        <v>113</v>
      </c>
      <c r="AH171" s="90">
        <f t="shared" si="238"/>
        <v>6</v>
      </c>
      <c r="AI171" s="87" t="s">
        <v>113</v>
      </c>
      <c r="AJ171" s="88" t="s">
        <v>113</v>
      </c>
      <c r="AK171" s="88">
        <v>1</v>
      </c>
      <c r="AL171" s="88" t="s">
        <v>113</v>
      </c>
      <c r="AM171" s="88">
        <v>1</v>
      </c>
      <c r="AN171" s="88" t="s">
        <v>113</v>
      </c>
      <c r="AO171" s="89" t="s">
        <v>113</v>
      </c>
      <c r="AP171" s="90">
        <f t="shared" si="239"/>
        <v>2</v>
      </c>
      <c r="AQ171" s="87" t="s">
        <v>113</v>
      </c>
      <c r="AR171" s="88" t="s">
        <v>113</v>
      </c>
      <c r="AS171" s="88" t="s">
        <v>113</v>
      </c>
      <c r="AT171" s="88" t="s">
        <v>113</v>
      </c>
      <c r="AU171" s="88" t="s">
        <v>113</v>
      </c>
      <c r="AV171" s="88" t="s">
        <v>113</v>
      </c>
      <c r="AW171" s="89" t="s">
        <v>113</v>
      </c>
      <c r="AX171" s="90">
        <f t="shared" si="259"/>
        <v>0</v>
      </c>
      <c r="AY171" s="87" t="s">
        <v>113</v>
      </c>
      <c r="AZ171" s="88" t="s">
        <v>113</v>
      </c>
      <c r="BA171" s="88" t="s">
        <v>113</v>
      </c>
      <c r="BB171" s="88" t="s">
        <v>113</v>
      </c>
      <c r="BC171" s="88" t="s">
        <v>113</v>
      </c>
      <c r="BD171" s="88" t="s">
        <v>113</v>
      </c>
      <c r="BE171" s="89" t="s">
        <v>113</v>
      </c>
      <c r="BF171" s="90">
        <f t="shared" si="241"/>
        <v>0</v>
      </c>
      <c r="BG171" s="87">
        <v>3</v>
      </c>
      <c r="BH171" s="88">
        <v>4</v>
      </c>
      <c r="BI171" s="88">
        <v>4</v>
      </c>
      <c r="BJ171" s="88">
        <v>4</v>
      </c>
      <c r="BK171" s="88">
        <v>4</v>
      </c>
      <c r="BL171" s="88" t="s">
        <v>113</v>
      </c>
      <c r="BM171" s="89" t="s">
        <v>113</v>
      </c>
      <c r="BN171" s="90">
        <f t="shared" si="242"/>
        <v>19</v>
      </c>
      <c r="BO171" s="87">
        <v>23</v>
      </c>
      <c r="BP171" s="88">
        <v>22</v>
      </c>
      <c r="BQ171" s="88">
        <v>7</v>
      </c>
      <c r="BR171" s="88">
        <v>28</v>
      </c>
      <c r="BS171" s="88">
        <v>19</v>
      </c>
      <c r="BT171" s="88" t="s">
        <v>113</v>
      </c>
      <c r="BU171" s="89" t="s">
        <v>113</v>
      </c>
      <c r="BV171" s="90">
        <f t="shared" si="243"/>
        <v>99</v>
      </c>
      <c r="CJ171" s="155"/>
      <c r="CK171" s="209">
        <f t="shared" ref="CK171:CK190" si="260">+J171</f>
        <v>101</v>
      </c>
      <c r="CL171" s="216" t="str">
        <f t="shared" ref="CL171:CL190" si="261">+B171</f>
        <v>HITESH RAVAL [U]</v>
      </c>
      <c r="CM171" s="209">
        <f t="shared" ref="CM171:CM190" si="262">+R171</f>
        <v>11</v>
      </c>
      <c r="CN171" s="216" t="str">
        <f t="shared" ref="CN171:CN190" si="263">+B171</f>
        <v>HITESH RAVAL [U]</v>
      </c>
      <c r="CO171" s="209">
        <f t="shared" ref="CO171:CO190" si="264">+Z171</f>
        <v>3</v>
      </c>
      <c r="CP171" s="210" t="str">
        <f t="shared" ref="CP171:CP190" si="265">+B171</f>
        <v>HITESH RAVAL [U]</v>
      </c>
      <c r="CQ171" s="208">
        <f t="shared" ref="CQ171:CQ190" si="266">+AH171</f>
        <v>6</v>
      </c>
      <c r="CR171" s="210" t="str">
        <f t="shared" ref="CR171:CR190" si="267">+B171</f>
        <v>HITESH RAVAL [U]</v>
      </c>
      <c r="CS171" s="208">
        <f t="shared" si="252"/>
        <v>2</v>
      </c>
      <c r="CT171" s="210" t="str">
        <f t="shared" ref="CT171:CT190" si="268">+B171</f>
        <v>HITESH RAVAL [U]</v>
      </c>
      <c r="CU171" s="1046"/>
      <c r="CV171" s="452"/>
      <c r="CW171" s="211">
        <f t="shared" ref="CW171:CW190" si="269">+BF171</f>
        <v>0</v>
      </c>
      <c r="CX171" s="207" t="str">
        <f t="shared" ref="CX171:CX190" si="270">+B171</f>
        <v>HITESH RAVAL [U]</v>
      </c>
      <c r="CY171" s="209">
        <f t="shared" ref="CY171:CY190" si="271">CS171+CU171+CW171</f>
        <v>2</v>
      </c>
      <c r="CZ171" s="207" t="str">
        <f t="shared" ref="CZ171:CZ190" si="272">+B171</f>
        <v>HITESH RAVAL [U]</v>
      </c>
      <c r="DA171" s="211">
        <f t="shared" ref="DA171:DA190" si="273">CQ171+CU171</f>
        <v>6</v>
      </c>
      <c r="DB171" s="210" t="str">
        <f t="shared" ref="DB171:DB190" si="274">+B171</f>
        <v>HITESH RAVAL [U]</v>
      </c>
    </row>
    <row r="172" spans="1:118" s="84" customFormat="1">
      <c r="A172" s="85">
        <v>8</v>
      </c>
      <c r="B172" s="86" t="s">
        <v>417</v>
      </c>
      <c r="C172" s="434">
        <v>7</v>
      </c>
      <c r="D172" s="88" t="s">
        <v>113</v>
      </c>
      <c r="E172" s="88" t="s">
        <v>113</v>
      </c>
      <c r="F172" s="88" t="s">
        <v>113</v>
      </c>
      <c r="G172" s="88">
        <v>4</v>
      </c>
      <c r="H172" s="88" t="s">
        <v>113</v>
      </c>
      <c r="I172" s="89" t="s">
        <v>113</v>
      </c>
      <c r="J172" s="90">
        <f t="shared" si="235"/>
        <v>11</v>
      </c>
      <c r="K172" s="87">
        <v>0</v>
      </c>
      <c r="L172" s="88" t="s">
        <v>113</v>
      </c>
      <c r="M172" s="88" t="s">
        <v>113</v>
      </c>
      <c r="N172" s="88" t="s">
        <v>113</v>
      </c>
      <c r="O172" s="88">
        <v>1</v>
      </c>
      <c r="P172" s="88" t="s">
        <v>113</v>
      </c>
      <c r="Q172" s="89" t="s">
        <v>113</v>
      </c>
      <c r="R172" s="90">
        <f t="shared" si="236"/>
        <v>1</v>
      </c>
      <c r="S172" s="87">
        <v>0</v>
      </c>
      <c r="T172" s="88">
        <v>0</v>
      </c>
      <c r="U172" s="88" t="s">
        <v>113</v>
      </c>
      <c r="V172" s="88" t="s">
        <v>113</v>
      </c>
      <c r="W172" s="88">
        <v>0</v>
      </c>
      <c r="X172" s="88" t="s">
        <v>113</v>
      </c>
      <c r="Y172" s="89" t="s">
        <v>113</v>
      </c>
      <c r="Z172" s="90">
        <f t="shared" si="237"/>
        <v>0</v>
      </c>
      <c r="AA172" s="87" t="s">
        <v>113</v>
      </c>
      <c r="AB172" s="88" t="s">
        <v>113</v>
      </c>
      <c r="AC172" s="88" t="s">
        <v>113</v>
      </c>
      <c r="AD172" s="88" t="s">
        <v>113</v>
      </c>
      <c r="AE172" s="88" t="s">
        <v>113</v>
      </c>
      <c r="AF172" s="88" t="s">
        <v>113</v>
      </c>
      <c r="AG172" s="89" t="s">
        <v>113</v>
      </c>
      <c r="AH172" s="90">
        <f t="shared" si="238"/>
        <v>0</v>
      </c>
      <c r="AI172" s="87" t="s">
        <v>113</v>
      </c>
      <c r="AJ172" s="88" t="s">
        <v>113</v>
      </c>
      <c r="AK172" s="88" t="s">
        <v>113</v>
      </c>
      <c r="AL172" s="88" t="s">
        <v>113</v>
      </c>
      <c r="AM172" s="88" t="s">
        <v>113</v>
      </c>
      <c r="AN172" s="88" t="s">
        <v>113</v>
      </c>
      <c r="AO172" s="89" t="s">
        <v>113</v>
      </c>
      <c r="AP172" s="90">
        <f t="shared" si="239"/>
        <v>0</v>
      </c>
      <c r="AQ172" s="87" t="s">
        <v>113</v>
      </c>
      <c r="AR172" s="88" t="s">
        <v>113</v>
      </c>
      <c r="AS172" s="88" t="s">
        <v>113</v>
      </c>
      <c r="AT172" s="88" t="s">
        <v>160</v>
      </c>
      <c r="AU172" s="88" t="s">
        <v>113</v>
      </c>
      <c r="AV172" s="88" t="s">
        <v>113</v>
      </c>
      <c r="AW172" s="89" t="s">
        <v>113</v>
      </c>
      <c r="AX172" s="90" t="s">
        <v>160</v>
      </c>
      <c r="AY172" s="87" t="s">
        <v>113</v>
      </c>
      <c r="AZ172" s="88" t="s">
        <v>113</v>
      </c>
      <c r="BA172" s="88" t="s">
        <v>113</v>
      </c>
      <c r="BB172" s="88" t="s">
        <v>113</v>
      </c>
      <c r="BC172" s="88" t="s">
        <v>113</v>
      </c>
      <c r="BD172" s="88" t="s">
        <v>113</v>
      </c>
      <c r="BE172" s="89" t="s">
        <v>113</v>
      </c>
      <c r="BF172" s="90">
        <f t="shared" si="241"/>
        <v>0</v>
      </c>
      <c r="BG172" s="87" t="s">
        <v>113</v>
      </c>
      <c r="BH172" s="88" t="s">
        <v>113</v>
      </c>
      <c r="BI172" s="88" t="s">
        <v>113</v>
      </c>
      <c r="BJ172" s="88" t="s">
        <v>113</v>
      </c>
      <c r="BK172" s="88" t="s">
        <v>113</v>
      </c>
      <c r="BL172" s="88" t="s">
        <v>113</v>
      </c>
      <c r="BM172" s="89" t="s">
        <v>113</v>
      </c>
      <c r="BN172" s="90">
        <f t="shared" si="242"/>
        <v>0</v>
      </c>
      <c r="BO172" s="87" t="s">
        <v>113</v>
      </c>
      <c r="BP172" s="88" t="s">
        <v>113</v>
      </c>
      <c r="BQ172" s="88" t="s">
        <v>113</v>
      </c>
      <c r="BR172" s="88" t="s">
        <v>113</v>
      </c>
      <c r="BS172" s="88" t="s">
        <v>113</v>
      </c>
      <c r="BT172" s="88" t="s">
        <v>113</v>
      </c>
      <c r="BU172" s="89" t="s">
        <v>113</v>
      </c>
      <c r="BV172" s="90">
        <f t="shared" si="243"/>
        <v>0</v>
      </c>
      <c r="CJ172" s="155"/>
      <c r="CK172" s="209">
        <f t="shared" si="260"/>
        <v>11</v>
      </c>
      <c r="CL172" s="216" t="str">
        <f t="shared" si="261"/>
        <v>NIKUNJ JOSHI [U]</v>
      </c>
      <c r="CM172" s="209">
        <f t="shared" si="262"/>
        <v>1</v>
      </c>
      <c r="CN172" s="216" t="str">
        <f t="shared" si="263"/>
        <v>NIKUNJ JOSHI [U]</v>
      </c>
      <c r="CO172" s="209">
        <f t="shared" si="264"/>
        <v>0</v>
      </c>
      <c r="CP172" s="210" t="str">
        <f t="shared" si="265"/>
        <v>NIKUNJ JOSHI [U]</v>
      </c>
      <c r="CQ172" s="208">
        <f t="shared" si="266"/>
        <v>0</v>
      </c>
      <c r="CR172" s="210" t="str">
        <f t="shared" si="267"/>
        <v>NIKUNJ JOSHI [U]</v>
      </c>
      <c r="CS172" s="208">
        <f t="shared" si="252"/>
        <v>0</v>
      </c>
      <c r="CT172" s="210" t="str">
        <f t="shared" si="268"/>
        <v>NIKUNJ JOSHI [U]</v>
      </c>
      <c r="CU172" s="1046"/>
      <c r="CV172" s="452"/>
      <c r="CW172" s="211">
        <f t="shared" si="269"/>
        <v>0</v>
      </c>
      <c r="CX172" s="207" t="str">
        <f t="shared" si="270"/>
        <v>NIKUNJ JOSHI [U]</v>
      </c>
      <c r="CY172" s="209">
        <f t="shared" si="271"/>
        <v>0</v>
      </c>
      <c r="CZ172" s="207" t="str">
        <f t="shared" si="272"/>
        <v>NIKUNJ JOSHI [U]</v>
      </c>
      <c r="DA172" s="211">
        <f t="shared" si="273"/>
        <v>0</v>
      </c>
      <c r="DB172" s="210" t="str">
        <f t="shared" si="274"/>
        <v>NIKUNJ JOSHI [U]</v>
      </c>
    </row>
    <row r="173" spans="1:118" s="84" customFormat="1">
      <c r="A173" s="78">
        <v>9</v>
      </c>
      <c r="B173" s="86" t="s">
        <v>311</v>
      </c>
      <c r="C173" s="87">
        <v>7</v>
      </c>
      <c r="D173" s="88" t="s">
        <v>113</v>
      </c>
      <c r="E173" s="88" t="s">
        <v>113</v>
      </c>
      <c r="F173" s="88" t="s">
        <v>113</v>
      </c>
      <c r="G173" s="88">
        <v>1</v>
      </c>
      <c r="H173" s="88" t="s">
        <v>113</v>
      </c>
      <c r="I173" s="89" t="s">
        <v>113</v>
      </c>
      <c r="J173" s="90">
        <f t="shared" si="235"/>
        <v>8</v>
      </c>
      <c r="K173" s="87">
        <v>1</v>
      </c>
      <c r="L173" s="88" t="s">
        <v>113</v>
      </c>
      <c r="M173" s="88" t="s">
        <v>113</v>
      </c>
      <c r="N173" s="88" t="s">
        <v>113</v>
      </c>
      <c r="O173" s="88">
        <v>0</v>
      </c>
      <c r="P173" s="88" t="s">
        <v>113</v>
      </c>
      <c r="Q173" s="89" t="s">
        <v>113</v>
      </c>
      <c r="R173" s="90">
        <f t="shared" si="236"/>
        <v>1</v>
      </c>
      <c r="S173" s="87">
        <v>0</v>
      </c>
      <c r="T173" s="88">
        <v>0</v>
      </c>
      <c r="U173" s="88" t="s">
        <v>113</v>
      </c>
      <c r="V173" s="88" t="s">
        <v>113</v>
      </c>
      <c r="W173" s="88">
        <v>0</v>
      </c>
      <c r="X173" s="88" t="s">
        <v>113</v>
      </c>
      <c r="Y173" s="89" t="s">
        <v>113</v>
      </c>
      <c r="Z173" s="90">
        <f t="shared" si="237"/>
        <v>0</v>
      </c>
      <c r="AA173" s="87" t="s">
        <v>113</v>
      </c>
      <c r="AB173" s="88" t="s">
        <v>113</v>
      </c>
      <c r="AC173" s="88" t="s">
        <v>113</v>
      </c>
      <c r="AD173" s="88" t="s">
        <v>113</v>
      </c>
      <c r="AE173" s="88" t="s">
        <v>113</v>
      </c>
      <c r="AF173" s="88" t="s">
        <v>113</v>
      </c>
      <c r="AG173" s="89" t="s">
        <v>113</v>
      </c>
      <c r="AH173" s="90">
        <f t="shared" si="238"/>
        <v>0</v>
      </c>
      <c r="AI173" s="87" t="s">
        <v>113</v>
      </c>
      <c r="AJ173" s="88" t="s">
        <v>113</v>
      </c>
      <c r="AK173" s="88" t="s">
        <v>113</v>
      </c>
      <c r="AL173" s="88" t="s">
        <v>113</v>
      </c>
      <c r="AM173" s="88" t="s">
        <v>113</v>
      </c>
      <c r="AN173" s="88" t="s">
        <v>113</v>
      </c>
      <c r="AO173" s="89" t="s">
        <v>113</v>
      </c>
      <c r="AP173" s="90">
        <f t="shared" si="239"/>
        <v>0</v>
      </c>
      <c r="AQ173" s="87" t="s">
        <v>113</v>
      </c>
      <c r="AR173" s="88" t="s">
        <v>113</v>
      </c>
      <c r="AS173" s="88" t="s">
        <v>113</v>
      </c>
      <c r="AT173" s="88" t="s">
        <v>113</v>
      </c>
      <c r="AU173" s="88" t="s">
        <v>113</v>
      </c>
      <c r="AV173" s="88" t="s">
        <v>113</v>
      </c>
      <c r="AW173" s="89" t="s">
        <v>113</v>
      </c>
      <c r="AX173" s="90">
        <f t="shared" ref="AX173:AX174" si="275">SUM(AQ173:AW173)</f>
        <v>0</v>
      </c>
      <c r="AY173" s="87" t="s">
        <v>113</v>
      </c>
      <c r="AZ173" s="88" t="s">
        <v>113</v>
      </c>
      <c r="BA173" s="88" t="s">
        <v>113</v>
      </c>
      <c r="BB173" s="88" t="s">
        <v>113</v>
      </c>
      <c r="BC173" s="88" t="s">
        <v>113</v>
      </c>
      <c r="BD173" s="88" t="s">
        <v>113</v>
      </c>
      <c r="BE173" s="89" t="s">
        <v>113</v>
      </c>
      <c r="BF173" s="90">
        <f t="shared" si="241"/>
        <v>0</v>
      </c>
      <c r="BG173" s="87" t="s">
        <v>113</v>
      </c>
      <c r="BH173" s="88" t="s">
        <v>113</v>
      </c>
      <c r="BI173" s="88" t="s">
        <v>113</v>
      </c>
      <c r="BJ173" s="88" t="s">
        <v>113</v>
      </c>
      <c r="BK173" s="88" t="s">
        <v>113</v>
      </c>
      <c r="BL173" s="88" t="s">
        <v>113</v>
      </c>
      <c r="BM173" s="89" t="s">
        <v>113</v>
      </c>
      <c r="BN173" s="90">
        <f t="shared" si="242"/>
        <v>0</v>
      </c>
      <c r="BO173" s="87" t="s">
        <v>113</v>
      </c>
      <c r="BP173" s="88" t="s">
        <v>113</v>
      </c>
      <c r="BQ173" s="88" t="s">
        <v>113</v>
      </c>
      <c r="BR173" s="88" t="s">
        <v>113</v>
      </c>
      <c r="BS173" s="88" t="s">
        <v>113</v>
      </c>
      <c r="BT173" s="88" t="s">
        <v>113</v>
      </c>
      <c r="BU173" s="89" t="s">
        <v>113</v>
      </c>
      <c r="BV173" s="90">
        <f t="shared" si="243"/>
        <v>0</v>
      </c>
      <c r="CJ173" s="155"/>
      <c r="CK173" s="209">
        <f t="shared" si="260"/>
        <v>8</v>
      </c>
      <c r="CL173" s="216" t="str">
        <f t="shared" si="261"/>
        <v>RUPESH UPADHYAY [U]</v>
      </c>
      <c r="CM173" s="209">
        <f t="shared" si="262"/>
        <v>1</v>
      </c>
      <c r="CN173" s="216" t="str">
        <f t="shared" si="263"/>
        <v>RUPESH UPADHYAY [U]</v>
      </c>
      <c r="CO173" s="209">
        <f t="shared" si="264"/>
        <v>0</v>
      </c>
      <c r="CP173" s="210" t="str">
        <f t="shared" si="265"/>
        <v>RUPESH UPADHYAY [U]</v>
      </c>
      <c r="CQ173" s="208">
        <f t="shared" si="266"/>
        <v>0</v>
      </c>
      <c r="CR173" s="210" t="str">
        <f t="shared" si="267"/>
        <v>RUPESH UPADHYAY [U]</v>
      </c>
      <c r="CS173" s="208">
        <f t="shared" si="252"/>
        <v>0</v>
      </c>
      <c r="CT173" s="210" t="str">
        <f t="shared" si="268"/>
        <v>RUPESH UPADHYAY [U]</v>
      </c>
      <c r="CU173" s="1046"/>
      <c r="CV173" s="452"/>
      <c r="CW173" s="211">
        <f t="shared" si="269"/>
        <v>0</v>
      </c>
      <c r="CX173" s="207" t="str">
        <f t="shared" si="270"/>
        <v>RUPESH UPADHYAY [U]</v>
      </c>
      <c r="CY173" s="209">
        <f t="shared" si="271"/>
        <v>0</v>
      </c>
      <c r="CZ173" s="207" t="str">
        <f t="shared" si="272"/>
        <v>RUPESH UPADHYAY [U]</v>
      </c>
      <c r="DA173" s="211">
        <f t="shared" si="273"/>
        <v>0</v>
      </c>
      <c r="DB173" s="210" t="str">
        <f t="shared" si="274"/>
        <v>RUPESH UPADHYAY [U]</v>
      </c>
    </row>
    <row r="174" spans="1:118" s="84" customFormat="1">
      <c r="A174" s="85">
        <v>10</v>
      </c>
      <c r="B174" s="86" t="s">
        <v>385</v>
      </c>
      <c r="C174" s="87" t="s">
        <v>113</v>
      </c>
      <c r="D174" s="669">
        <v>0</v>
      </c>
      <c r="E174" s="88">
        <v>0</v>
      </c>
      <c r="F174" s="88" t="s">
        <v>113</v>
      </c>
      <c r="G174" s="669">
        <v>6</v>
      </c>
      <c r="H174" s="88" t="s">
        <v>113</v>
      </c>
      <c r="I174" s="89" t="s">
        <v>113</v>
      </c>
      <c r="J174" s="90">
        <f t="shared" si="235"/>
        <v>6</v>
      </c>
      <c r="K174" s="87" t="s">
        <v>113</v>
      </c>
      <c r="L174" s="88">
        <v>0</v>
      </c>
      <c r="M174" s="88">
        <v>0</v>
      </c>
      <c r="N174" s="88" t="s">
        <v>113</v>
      </c>
      <c r="O174" s="88">
        <v>0</v>
      </c>
      <c r="P174" s="88" t="s">
        <v>113</v>
      </c>
      <c r="Q174" s="89" t="s">
        <v>113</v>
      </c>
      <c r="R174" s="90">
        <f t="shared" si="236"/>
        <v>0</v>
      </c>
      <c r="S174" s="87" t="s">
        <v>113</v>
      </c>
      <c r="T174" s="88">
        <v>0</v>
      </c>
      <c r="U174" s="88">
        <v>0</v>
      </c>
      <c r="V174" s="88" t="s">
        <v>113</v>
      </c>
      <c r="W174" s="88">
        <v>0</v>
      </c>
      <c r="X174" s="88" t="s">
        <v>113</v>
      </c>
      <c r="Y174" s="89" t="s">
        <v>113</v>
      </c>
      <c r="Z174" s="90">
        <f t="shared" si="237"/>
        <v>0</v>
      </c>
      <c r="AA174" s="87">
        <v>0</v>
      </c>
      <c r="AB174" s="88">
        <v>0</v>
      </c>
      <c r="AC174" s="88">
        <v>5</v>
      </c>
      <c r="AD174" s="88">
        <v>0</v>
      </c>
      <c r="AE174" s="88">
        <v>4</v>
      </c>
      <c r="AF174" s="88" t="s">
        <v>113</v>
      </c>
      <c r="AG174" s="89" t="s">
        <v>113</v>
      </c>
      <c r="AH174" s="90">
        <f t="shared" si="238"/>
        <v>9</v>
      </c>
      <c r="AI174" s="87" t="s">
        <v>113</v>
      </c>
      <c r="AJ174" s="88" t="s">
        <v>113</v>
      </c>
      <c r="AK174" s="88" t="s">
        <v>113</v>
      </c>
      <c r="AL174" s="88" t="s">
        <v>113</v>
      </c>
      <c r="AM174" s="88" t="s">
        <v>113</v>
      </c>
      <c r="AN174" s="88" t="s">
        <v>113</v>
      </c>
      <c r="AO174" s="89" t="s">
        <v>113</v>
      </c>
      <c r="AP174" s="90">
        <f t="shared" si="239"/>
        <v>0</v>
      </c>
      <c r="AQ174" s="87" t="s">
        <v>113</v>
      </c>
      <c r="AR174" s="88" t="s">
        <v>113</v>
      </c>
      <c r="AS174" s="88" t="s">
        <v>113</v>
      </c>
      <c r="AT174" s="88" t="s">
        <v>113</v>
      </c>
      <c r="AU174" s="88" t="s">
        <v>113</v>
      </c>
      <c r="AV174" s="88" t="s">
        <v>113</v>
      </c>
      <c r="AW174" s="89" t="s">
        <v>113</v>
      </c>
      <c r="AX174" s="90">
        <f t="shared" si="275"/>
        <v>0</v>
      </c>
      <c r="AY174" s="87" t="s">
        <v>113</v>
      </c>
      <c r="AZ174" s="88" t="s">
        <v>113</v>
      </c>
      <c r="BA174" s="88" t="s">
        <v>113</v>
      </c>
      <c r="BB174" s="88" t="s">
        <v>113</v>
      </c>
      <c r="BC174" s="88" t="s">
        <v>113</v>
      </c>
      <c r="BD174" s="88" t="s">
        <v>113</v>
      </c>
      <c r="BE174" s="89" t="s">
        <v>113</v>
      </c>
      <c r="BF174" s="90">
        <f t="shared" si="241"/>
        <v>0</v>
      </c>
      <c r="BG174" s="87">
        <v>1</v>
      </c>
      <c r="BH174" s="88">
        <v>4</v>
      </c>
      <c r="BI174" s="88">
        <v>4</v>
      </c>
      <c r="BJ174" s="88">
        <v>4</v>
      </c>
      <c r="BK174" s="88">
        <v>4</v>
      </c>
      <c r="BL174" s="88" t="s">
        <v>113</v>
      </c>
      <c r="BM174" s="89" t="s">
        <v>113</v>
      </c>
      <c r="BN174" s="90">
        <f t="shared" si="242"/>
        <v>17</v>
      </c>
      <c r="BO174" s="87">
        <v>10</v>
      </c>
      <c r="BP174" s="88">
        <v>16</v>
      </c>
      <c r="BQ174" s="88">
        <v>10</v>
      </c>
      <c r="BR174" s="88">
        <v>15</v>
      </c>
      <c r="BS174" s="88">
        <v>23</v>
      </c>
      <c r="BT174" s="88" t="s">
        <v>113</v>
      </c>
      <c r="BU174" s="89" t="s">
        <v>113</v>
      </c>
      <c r="BV174" s="90">
        <f t="shared" si="243"/>
        <v>74</v>
      </c>
      <c r="CJ174" s="155"/>
      <c r="CK174" s="209">
        <f t="shared" si="260"/>
        <v>6</v>
      </c>
      <c r="CL174" s="216" t="str">
        <f t="shared" si="261"/>
        <v>MAHESH JOSHI [U]</v>
      </c>
      <c r="CM174" s="209">
        <f t="shared" si="262"/>
        <v>0</v>
      </c>
      <c r="CN174" s="216" t="str">
        <f t="shared" si="263"/>
        <v>MAHESH JOSHI [U]</v>
      </c>
      <c r="CO174" s="209">
        <f t="shared" si="264"/>
        <v>0</v>
      </c>
      <c r="CP174" s="210" t="str">
        <f t="shared" si="265"/>
        <v>MAHESH JOSHI [U]</v>
      </c>
      <c r="CQ174" s="208">
        <f t="shared" si="266"/>
        <v>9</v>
      </c>
      <c r="CR174" s="210" t="str">
        <f t="shared" si="267"/>
        <v>MAHESH JOSHI [U]</v>
      </c>
      <c r="CS174" s="208">
        <f t="shared" si="252"/>
        <v>0</v>
      </c>
      <c r="CT174" s="210" t="str">
        <f t="shared" si="268"/>
        <v>MAHESH JOSHI [U]</v>
      </c>
      <c r="CU174" s="1046"/>
      <c r="CV174" s="452"/>
      <c r="CW174" s="211">
        <f t="shared" si="269"/>
        <v>0</v>
      </c>
      <c r="CX174" s="207" t="str">
        <f t="shared" si="270"/>
        <v>MAHESH JOSHI [U]</v>
      </c>
      <c r="CY174" s="209">
        <f t="shared" si="271"/>
        <v>0</v>
      </c>
      <c r="CZ174" s="207" t="str">
        <f t="shared" si="272"/>
        <v>MAHESH JOSHI [U]</v>
      </c>
      <c r="DA174" s="211">
        <f t="shared" si="273"/>
        <v>9</v>
      </c>
      <c r="DB174" s="210" t="str">
        <f t="shared" si="274"/>
        <v>MAHESH JOSHI [U]</v>
      </c>
    </row>
    <row r="175" spans="1:118" s="84" customFormat="1">
      <c r="A175" s="78">
        <v>11</v>
      </c>
      <c r="B175" s="86" t="s">
        <v>312</v>
      </c>
      <c r="C175" s="87" t="s">
        <v>113</v>
      </c>
      <c r="D175" s="88" t="s">
        <v>113</v>
      </c>
      <c r="E175" s="88" t="s">
        <v>113</v>
      </c>
      <c r="F175" s="88" t="s">
        <v>113</v>
      </c>
      <c r="G175" s="88" t="s">
        <v>113</v>
      </c>
      <c r="H175" s="88" t="s">
        <v>113</v>
      </c>
      <c r="I175" s="89" t="s">
        <v>113</v>
      </c>
      <c r="J175" s="90">
        <f t="shared" si="235"/>
        <v>0</v>
      </c>
      <c r="K175" s="87" t="s">
        <v>113</v>
      </c>
      <c r="L175" s="88" t="s">
        <v>113</v>
      </c>
      <c r="M175" s="88" t="s">
        <v>113</v>
      </c>
      <c r="N175" s="88" t="s">
        <v>113</v>
      </c>
      <c r="O175" s="88" t="s">
        <v>113</v>
      </c>
      <c r="P175" s="88" t="s">
        <v>113</v>
      </c>
      <c r="Q175" s="89" t="s">
        <v>113</v>
      </c>
      <c r="R175" s="90">
        <f t="shared" si="236"/>
        <v>0</v>
      </c>
      <c r="S175" s="87" t="s">
        <v>113</v>
      </c>
      <c r="T175" s="88" t="s">
        <v>113</v>
      </c>
      <c r="U175" s="88" t="s">
        <v>113</v>
      </c>
      <c r="V175" s="88" t="s">
        <v>113</v>
      </c>
      <c r="W175" s="88" t="s">
        <v>113</v>
      </c>
      <c r="X175" s="88" t="s">
        <v>113</v>
      </c>
      <c r="Y175" s="89" t="s">
        <v>113</v>
      </c>
      <c r="Z175" s="90">
        <f t="shared" si="237"/>
        <v>0</v>
      </c>
      <c r="AA175" s="87">
        <v>1</v>
      </c>
      <c r="AB175" s="88" t="s">
        <v>113</v>
      </c>
      <c r="AC175" s="88" t="s">
        <v>113</v>
      </c>
      <c r="AD175" s="88" t="s">
        <v>113</v>
      </c>
      <c r="AE175" s="88" t="s">
        <v>113</v>
      </c>
      <c r="AF175" s="88" t="s">
        <v>113</v>
      </c>
      <c r="AG175" s="89" t="s">
        <v>113</v>
      </c>
      <c r="AH175" s="90">
        <f t="shared" si="238"/>
        <v>1</v>
      </c>
      <c r="AI175" s="87" t="s">
        <v>113</v>
      </c>
      <c r="AJ175" s="88" t="s">
        <v>113</v>
      </c>
      <c r="AK175" s="88" t="s">
        <v>113</v>
      </c>
      <c r="AL175" s="88" t="s">
        <v>113</v>
      </c>
      <c r="AM175" s="88" t="s">
        <v>113</v>
      </c>
      <c r="AN175" s="88" t="s">
        <v>113</v>
      </c>
      <c r="AO175" s="89" t="s">
        <v>113</v>
      </c>
      <c r="AP175" s="90">
        <f t="shared" si="239"/>
        <v>0</v>
      </c>
      <c r="AQ175" s="87" t="s">
        <v>169</v>
      </c>
      <c r="AR175" s="88" t="s">
        <v>113</v>
      </c>
      <c r="AS175" s="88" t="s">
        <v>113</v>
      </c>
      <c r="AT175" s="88" t="s">
        <v>113</v>
      </c>
      <c r="AU175" s="88" t="s">
        <v>113</v>
      </c>
      <c r="AV175" s="88" t="s">
        <v>113</v>
      </c>
      <c r="AW175" s="89" t="s">
        <v>113</v>
      </c>
      <c r="AX175" s="90" t="s">
        <v>169</v>
      </c>
      <c r="AY175" s="87" t="s">
        <v>113</v>
      </c>
      <c r="AZ175" s="88" t="s">
        <v>113</v>
      </c>
      <c r="BA175" s="88" t="s">
        <v>113</v>
      </c>
      <c r="BB175" s="88" t="s">
        <v>113</v>
      </c>
      <c r="BC175" s="88" t="s">
        <v>113</v>
      </c>
      <c r="BD175" s="88" t="s">
        <v>113</v>
      </c>
      <c r="BE175" s="89" t="s">
        <v>113</v>
      </c>
      <c r="BF175" s="90">
        <f t="shared" si="241"/>
        <v>0</v>
      </c>
      <c r="BG175" s="87">
        <v>1.2</v>
      </c>
      <c r="BH175" s="88" t="s">
        <v>113</v>
      </c>
      <c r="BI175" s="88" t="s">
        <v>113</v>
      </c>
      <c r="BJ175" s="88" t="s">
        <v>113</v>
      </c>
      <c r="BK175" s="88" t="s">
        <v>113</v>
      </c>
      <c r="BL175" s="88" t="s">
        <v>113</v>
      </c>
      <c r="BM175" s="89" t="s">
        <v>113</v>
      </c>
      <c r="BN175" s="90">
        <f t="shared" si="242"/>
        <v>1.2</v>
      </c>
      <c r="BO175" s="87">
        <v>19</v>
      </c>
      <c r="BP175" s="88" t="s">
        <v>113</v>
      </c>
      <c r="BQ175" s="88" t="s">
        <v>113</v>
      </c>
      <c r="BR175" s="88" t="s">
        <v>113</v>
      </c>
      <c r="BS175" s="88" t="s">
        <v>113</v>
      </c>
      <c r="BT175" s="88" t="s">
        <v>113</v>
      </c>
      <c r="BU175" s="89" t="s">
        <v>113</v>
      </c>
      <c r="BV175" s="90">
        <f t="shared" si="243"/>
        <v>19</v>
      </c>
      <c r="CJ175" s="155"/>
      <c r="CK175" s="209">
        <f t="shared" si="260"/>
        <v>0</v>
      </c>
      <c r="CL175" s="216" t="str">
        <f t="shared" si="261"/>
        <v>AMIT [U]</v>
      </c>
      <c r="CM175" s="209">
        <f t="shared" si="262"/>
        <v>0</v>
      </c>
      <c r="CN175" s="216" t="str">
        <f t="shared" si="263"/>
        <v>AMIT [U]</v>
      </c>
      <c r="CO175" s="209">
        <f t="shared" si="264"/>
        <v>0</v>
      </c>
      <c r="CP175" s="210" t="str">
        <f t="shared" si="265"/>
        <v>AMIT [U]</v>
      </c>
      <c r="CQ175" s="208">
        <f t="shared" si="266"/>
        <v>1</v>
      </c>
      <c r="CR175" s="210" t="str">
        <f t="shared" si="267"/>
        <v>AMIT [U]</v>
      </c>
      <c r="CS175" s="208">
        <f t="shared" si="252"/>
        <v>0</v>
      </c>
      <c r="CT175" s="210" t="str">
        <f t="shared" si="268"/>
        <v>AMIT [U]</v>
      </c>
      <c r="CU175" s="1046"/>
      <c r="CV175" s="452"/>
      <c r="CW175" s="211">
        <f t="shared" si="269"/>
        <v>0</v>
      </c>
      <c r="CX175" s="207" t="str">
        <f t="shared" si="270"/>
        <v>AMIT [U]</v>
      </c>
      <c r="CY175" s="209">
        <f t="shared" si="271"/>
        <v>0</v>
      </c>
      <c r="CZ175" s="207" t="str">
        <f t="shared" si="272"/>
        <v>AMIT [U]</v>
      </c>
      <c r="DA175" s="211">
        <f t="shared" si="273"/>
        <v>1</v>
      </c>
      <c r="DB175" s="210" t="str">
        <f t="shared" si="274"/>
        <v>AMIT [U]</v>
      </c>
    </row>
    <row r="176" spans="1:118" s="84" customFormat="1">
      <c r="A176" s="85">
        <v>12</v>
      </c>
      <c r="B176" s="86" t="s">
        <v>386</v>
      </c>
      <c r="C176" s="87" t="s">
        <v>113</v>
      </c>
      <c r="D176" s="88" t="s">
        <v>113</v>
      </c>
      <c r="E176" s="88" t="s">
        <v>113</v>
      </c>
      <c r="F176" s="88" t="s">
        <v>113</v>
      </c>
      <c r="G176" s="88" t="s">
        <v>113</v>
      </c>
      <c r="H176" s="88" t="s">
        <v>113</v>
      </c>
      <c r="I176" s="89" t="s">
        <v>113</v>
      </c>
      <c r="J176" s="90">
        <f t="shared" si="235"/>
        <v>0</v>
      </c>
      <c r="K176" s="87" t="s">
        <v>113</v>
      </c>
      <c r="L176" s="88" t="s">
        <v>113</v>
      </c>
      <c r="M176" s="88" t="s">
        <v>113</v>
      </c>
      <c r="N176" s="88" t="s">
        <v>113</v>
      </c>
      <c r="O176" s="88" t="s">
        <v>113</v>
      </c>
      <c r="P176" s="88" t="s">
        <v>113</v>
      </c>
      <c r="Q176" s="89" t="s">
        <v>113</v>
      </c>
      <c r="R176" s="90">
        <f t="shared" si="236"/>
        <v>0</v>
      </c>
      <c r="S176" s="87" t="s">
        <v>113</v>
      </c>
      <c r="T176" s="88" t="s">
        <v>113</v>
      </c>
      <c r="U176" s="88" t="s">
        <v>113</v>
      </c>
      <c r="V176" s="88" t="s">
        <v>113</v>
      </c>
      <c r="W176" s="88" t="s">
        <v>113</v>
      </c>
      <c r="X176" s="88" t="s">
        <v>113</v>
      </c>
      <c r="Y176" s="89" t="s">
        <v>113</v>
      </c>
      <c r="Z176" s="90">
        <f t="shared" si="237"/>
        <v>0</v>
      </c>
      <c r="AA176" s="87" t="s">
        <v>113</v>
      </c>
      <c r="AB176" s="88" t="s">
        <v>113</v>
      </c>
      <c r="AC176" s="88">
        <v>0</v>
      </c>
      <c r="AD176" s="88" t="s">
        <v>113</v>
      </c>
      <c r="AE176" s="88" t="s">
        <v>113</v>
      </c>
      <c r="AF176" s="88" t="s">
        <v>113</v>
      </c>
      <c r="AG176" s="89" t="s">
        <v>113</v>
      </c>
      <c r="AH176" s="90">
        <f t="shared" si="238"/>
        <v>0</v>
      </c>
      <c r="AI176" s="87" t="s">
        <v>113</v>
      </c>
      <c r="AJ176" s="88" t="s">
        <v>113</v>
      </c>
      <c r="AK176" s="88" t="s">
        <v>113</v>
      </c>
      <c r="AL176" s="88" t="s">
        <v>113</v>
      </c>
      <c r="AM176" s="88" t="s">
        <v>113</v>
      </c>
      <c r="AN176" s="88" t="s">
        <v>113</v>
      </c>
      <c r="AO176" s="89" t="s">
        <v>113</v>
      </c>
      <c r="AP176" s="90">
        <f t="shared" si="239"/>
        <v>0</v>
      </c>
      <c r="AQ176" s="87" t="s">
        <v>113</v>
      </c>
      <c r="AR176" s="88" t="s">
        <v>168</v>
      </c>
      <c r="AS176" s="88" t="s">
        <v>113</v>
      </c>
      <c r="AT176" s="88" t="s">
        <v>113</v>
      </c>
      <c r="AU176" s="88" t="s">
        <v>113</v>
      </c>
      <c r="AV176" s="88" t="s">
        <v>113</v>
      </c>
      <c r="AW176" s="89" t="s">
        <v>113</v>
      </c>
      <c r="AX176" s="90" t="s">
        <v>168</v>
      </c>
      <c r="AY176" s="87" t="s">
        <v>113</v>
      </c>
      <c r="AZ176" s="88" t="s">
        <v>113</v>
      </c>
      <c r="BA176" s="88" t="s">
        <v>113</v>
      </c>
      <c r="BB176" s="88" t="s">
        <v>113</v>
      </c>
      <c r="BC176" s="88" t="s">
        <v>113</v>
      </c>
      <c r="BD176" s="88" t="s">
        <v>113</v>
      </c>
      <c r="BE176" s="89" t="s">
        <v>113</v>
      </c>
      <c r="BF176" s="90">
        <f t="shared" si="241"/>
        <v>0</v>
      </c>
      <c r="BG176" s="87" t="s">
        <v>113</v>
      </c>
      <c r="BH176" s="88" t="s">
        <v>113</v>
      </c>
      <c r="BI176" s="88">
        <v>1</v>
      </c>
      <c r="BJ176" s="88" t="s">
        <v>113</v>
      </c>
      <c r="BK176" s="88" t="s">
        <v>113</v>
      </c>
      <c r="BL176" s="88" t="s">
        <v>113</v>
      </c>
      <c r="BM176" s="89" t="s">
        <v>113</v>
      </c>
      <c r="BN176" s="90">
        <f t="shared" si="242"/>
        <v>1</v>
      </c>
      <c r="BO176" s="87" t="s">
        <v>113</v>
      </c>
      <c r="BP176" s="88" t="s">
        <v>113</v>
      </c>
      <c r="BQ176" s="88">
        <v>9</v>
      </c>
      <c r="BR176" s="88" t="s">
        <v>113</v>
      </c>
      <c r="BS176" s="88" t="s">
        <v>113</v>
      </c>
      <c r="BT176" s="88" t="s">
        <v>113</v>
      </c>
      <c r="BU176" s="89" t="s">
        <v>113</v>
      </c>
      <c r="BV176" s="90">
        <f t="shared" si="243"/>
        <v>9</v>
      </c>
      <c r="CJ176" s="155"/>
      <c r="CK176" s="209">
        <f t="shared" si="260"/>
        <v>0</v>
      </c>
      <c r="CL176" s="216" t="str">
        <f t="shared" si="261"/>
        <v>NIRMAL JOSHI [U]</v>
      </c>
      <c r="CM176" s="209">
        <f t="shared" si="262"/>
        <v>0</v>
      </c>
      <c r="CN176" s="216" t="str">
        <f t="shared" si="263"/>
        <v>NIRMAL JOSHI [U]</v>
      </c>
      <c r="CO176" s="209">
        <f t="shared" si="264"/>
        <v>0</v>
      </c>
      <c r="CP176" s="210" t="str">
        <f t="shared" si="265"/>
        <v>NIRMAL JOSHI [U]</v>
      </c>
      <c r="CQ176" s="208">
        <f t="shared" si="266"/>
        <v>0</v>
      </c>
      <c r="CR176" s="210" t="str">
        <f t="shared" si="267"/>
        <v>NIRMAL JOSHI [U]</v>
      </c>
      <c r="CS176" s="208">
        <f t="shared" si="252"/>
        <v>0</v>
      </c>
      <c r="CT176" s="210" t="str">
        <f t="shared" si="268"/>
        <v>NIRMAL JOSHI [U]</v>
      </c>
      <c r="CU176" s="1046"/>
      <c r="CV176" s="452"/>
      <c r="CW176" s="211">
        <f t="shared" si="269"/>
        <v>0</v>
      </c>
      <c r="CX176" s="207" t="str">
        <f t="shared" si="270"/>
        <v>NIRMAL JOSHI [U]</v>
      </c>
      <c r="CY176" s="209">
        <f t="shared" si="271"/>
        <v>0</v>
      </c>
      <c r="CZ176" s="207" t="str">
        <f t="shared" si="272"/>
        <v>NIRMAL JOSHI [U]</v>
      </c>
      <c r="DA176" s="211">
        <f t="shared" si="273"/>
        <v>0</v>
      </c>
      <c r="DB176" s="210" t="str">
        <f t="shared" si="274"/>
        <v>NIRMAL JOSHI [U]</v>
      </c>
    </row>
    <row r="177" spans="1:106" s="84" customFormat="1">
      <c r="A177" s="78">
        <v>13</v>
      </c>
      <c r="B177" s="86" t="s">
        <v>437</v>
      </c>
      <c r="C177" s="87" t="s">
        <v>113</v>
      </c>
      <c r="D177" s="88" t="s">
        <v>113</v>
      </c>
      <c r="E177" s="88" t="s">
        <v>113</v>
      </c>
      <c r="F177" s="88" t="s">
        <v>113</v>
      </c>
      <c r="G177" s="88" t="s">
        <v>113</v>
      </c>
      <c r="H177" s="88" t="s">
        <v>113</v>
      </c>
      <c r="I177" s="89" t="s">
        <v>113</v>
      </c>
      <c r="J177" s="90">
        <f t="shared" si="235"/>
        <v>0</v>
      </c>
      <c r="K177" s="87" t="s">
        <v>113</v>
      </c>
      <c r="L177" s="88" t="s">
        <v>113</v>
      </c>
      <c r="M177" s="88" t="s">
        <v>113</v>
      </c>
      <c r="N177" s="88" t="s">
        <v>113</v>
      </c>
      <c r="O177" s="88" t="s">
        <v>113</v>
      </c>
      <c r="P177" s="88" t="s">
        <v>113</v>
      </c>
      <c r="Q177" s="89" t="s">
        <v>113</v>
      </c>
      <c r="R177" s="90">
        <f t="shared" si="236"/>
        <v>0</v>
      </c>
      <c r="S177" s="87" t="s">
        <v>113</v>
      </c>
      <c r="T177" s="88" t="s">
        <v>113</v>
      </c>
      <c r="U177" s="88" t="s">
        <v>113</v>
      </c>
      <c r="V177" s="88" t="s">
        <v>113</v>
      </c>
      <c r="W177" s="88" t="s">
        <v>113</v>
      </c>
      <c r="X177" s="88" t="s">
        <v>113</v>
      </c>
      <c r="Y177" s="89" t="s">
        <v>113</v>
      </c>
      <c r="Z177" s="90">
        <f t="shared" si="237"/>
        <v>0</v>
      </c>
      <c r="AA177" s="87" t="s">
        <v>113</v>
      </c>
      <c r="AB177" s="88" t="s">
        <v>113</v>
      </c>
      <c r="AC177" s="88" t="s">
        <v>113</v>
      </c>
      <c r="AD177" s="88" t="s">
        <v>113</v>
      </c>
      <c r="AE177" s="88" t="s">
        <v>113</v>
      </c>
      <c r="AF177" s="88" t="s">
        <v>113</v>
      </c>
      <c r="AG177" s="89" t="s">
        <v>113</v>
      </c>
      <c r="AH177" s="90">
        <f t="shared" si="238"/>
        <v>0</v>
      </c>
      <c r="AI177" s="87" t="s">
        <v>113</v>
      </c>
      <c r="AJ177" s="88" t="s">
        <v>113</v>
      </c>
      <c r="AK177" s="88" t="s">
        <v>113</v>
      </c>
      <c r="AL177" s="88" t="s">
        <v>113</v>
      </c>
      <c r="AM177" s="88" t="s">
        <v>113</v>
      </c>
      <c r="AN177" s="88" t="s">
        <v>113</v>
      </c>
      <c r="AO177" s="89" t="s">
        <v>113</v>
      </c>
      <c r="AP177" s="90">
        <f t="shared" si="239"/>
        <v>0</v>
      </c>
      <c r="AQ177" s="87" t="s">
        <v>113</v>
      </c>
      <c r="AR177" s="88" t="s">
        <v>113</v>
      </c>
      <c r="AS177" s="88" t="s">
        <v>168</v>
      </c>
      <c r="AT177" s="88" t="s">
        <v>113</v>
      </c>
      <c r="AU177" s="88" t="s">
        <v>113</v>
      </c>
      <c r="AV177" s="88" t="s">
        <v>113</v>
      </c>
      <c r="AW177" s="89" t="s">
        <v>113</v>
      </c>
      <c r="AX177" s="90" t="s">
        <v>168</v>
      </c>
      <c r="AY177" s="87" t="s">
        <v>113</v>
      </c>
      <c r="AZ177" s="88" t="s">
        <v>113</v>
      </c>
      <c r="BA177" s="88" t="s">
        <v>113</v>
      </c>
      <c r="BB177" s="88" t="s">
        <v>113</v>
      </c>
      <c r="BC177" s="88" t="s">
        <v>113</v>
      </c>
      <c r="BD177" s="88" t="s">
        <v>113</v>
      </c>
      <c r="BE177" s="89" t="s">
        <v>113</v>
      </c>
      <c r="BF177" s="90">
        <f t="shared" si="241"/>
        <v>0</v>
      </c>
      <c r="BG177" s="87" t="s">
        <v>113</v>
      </c>
      <c r="BH177" s="88" t="s">
        <v>113</v>
      </c>
      <c r="BI177" s="88" t="s">
        <v>113</v>
      </c>
      <c r="BJ177" s="88" t="s">
        <v>113</v>
      </c>
      <c r="BK177" s="88" t="s">
        <v>113</v>
      </c>
      <c r="BL177" s="88" t="s">
        <v>113</v>
      </c>
      <c r="BM177" s="89" t="s">
        <v>113</v>
      </c>
      <c r="BN177" s="90">
        <f t="shared" si="242"/>
        <v>0</v>
      </c>
      <c r="BO177" s="87" t="s">
        <v>113</v>
      </c>
      <c r="BP177" s="88" t="s">
        <v>113</v>
      </c>
      <c r="BQ177" s="88" t="s">
        <v>113</v>
      </c>
      <c r="BR177" s="88" t="s">
        <v>113</v>
      </c>
      <c r="BS177" s="88" t="s">
        <v>113</v>
      </c>
      <c r="BT177" s="88" t="s">
        <v>113</v>
      </c>
      <c r="BU177" s="89" t="s">
        <v>113</v>
      </c>
      <c r="BV177" s="90">
        <f t="shared" si="243"/>
        <v>0</v>
      </c>
      <c r="CJ177" s="155"/>
      <c r="CK177" s="209">
        <f t="shared" si="260"/>
        <v>0</v>
      </c>
      <c r="CL177" s="216" t="str">
        <f t="shared" si="261"/>
        <v>JESAL UPADHYAY [U]</v>
      </c>
      <c r="CM177" s="209">
        <f t="shared" si="262"/>
        <v>0</v>
      </c>
      <c r="CN177" s="216" t="str">
        <f t="shared" si="263"/>
        <v>JESAL UPADHYAY [U]</v>
      </c>
      <c r="CO177" s="209">
        <f t="shared" si="264"/>
        <v>0</v>
      </c>
      <c r="CP177" s="210" t="str">
        <f t="shared" si="265"/>
        <v>JESAL UPADHYAY [U]</v>
      </c>
      <c r="CQ177" s="208">
        <f t="shared" si="266"/>
        <v>0</v>
      </c>
      <c r="CR177" s="210" t="str">
        <f t="shared" si="267"/>
        <v>JESAL UPADHYAY [U]</v>
      </c>
      <c r="CS177" s="208">
        <f t="shared" si="252"/>
        <v>0</v>
      </c>
      <c r="CT177" s="210" t="str">
        <f t="shared" si="268"/>
        <v>JESAL UPADHYAY [U]</v>
      </c>
      <c r="CU177" s="1046"/>
      <c r="CV177" s="452"/>
      <c r="CW177" s="211">
        <f t="shared" si="269"/>
        <v>0</v>
      </c>
      <c r="CX177" s="207" t="str">
        <f t="shared" si="270"/>
        <v>JESAL UPADHYAY [U]</v>
      </c>
      <c r="CY177" s="209">
        <f t="shared" si="271"/>
        <v>0</v>
      </c>
      <c r="CZ177" s="207" t="str">
        <f t="shared" si="272"/>
        <v>JESAL UPADHYAY [U]</v>
      </c>
      <c r="DA177" s="211">
        <f t="shared" si="273"/>
        <v>0</v>
      </c>
      <c r="DB177" s="210" t="str">
        <f t="shared" si="274"/>
        <v>JESAL UPADHYAY [U]</v>
      </c>
    </row>
    <row r="178" spans="1:106" s="84" customFormat="1">
      <c r="A178" s="85">
        <v>14</v>
      </c>
      <c r="B178" s="86" t="s">
        <v>416</v>
      </c>
      <c r="C178" s="87" t="s">
        <v>113</v>
      </c>
      <c r="D178" s="88" t="s">
        <v>113</v>
      </c>
      <c r="E178" s="88" t="s">
        <v>113</v>
      </c>
      <c r="F178" s="88">
        <v>0</v>
      </c>
      <c r="G178" s="88">
        <v>7</v>
      </c>
      <c r="H178" s="88" t="s">
        <v>113</v>
      </c>
      <c r="I178" s="89" t="s">
        <v>113</v>
      </c>
      <c r="J178" s="90">
        <f t="shared" si="235"/>
        <v>7</v>
      </c>
      <c r="K178" s="87" t="s">
        <v>113</v>
      </c>
      <c r="L178" s="88" t="s">
        <v>113</v>
      </c>
      <c r="M178" s="88" t="s">
        <v>113</v>
      </c>
      <c r="N178" s="88" t="s">
        <v>113</v>
      </c>
      <c r="O178" s="88">
        <v>0</v>
      </c>
      <c r="P178" s="88" t="s">
        <v>113</v>
      </c>
      <c r="Q178" s="89" t="s">
        <v>113</v>
      </c>
      <c r="R178" s="90">
        <f t="shared" si="236"/>
        <v>0</v>
      </c>
      <c r="S178" s="87" t="s">
        <v>113</v>
      </c>
      <c r="T178" s="88" t="s">
        <v>113</v>
      </c>
      <c r="U178" s="88" t="s">
        <v>113</v>
      </c>
      <c r="V178" s="88">
        <v>0</v>
      </c>
      <c r="W178" s="88">
        <v>0</v>
      </c>
      <c r="X178" s="88" t="s">
        <v>113</v>
      </c>
      <c r="Y178" s="89" t="s">
        <v>113</v>
      </c>
      <c r="Z178" s="90">
        <f t="shared" si="237"/>
        <v>0</v>
      </c>
      <c r="AA178" s="87" t="s">
        <v>113</v>
      </c>
      <c r="AB178" s="88" t="s">
        <v>113</v>
      </c>
      <c r="AC178" s="88" t="s">
        <v>113</v>
      </c>
      <c r="AD178" s="88" t="s">
        <v>113</v>
      </c>
      <c r="AE178" s="88" t="s">
        <v>113</v>
      </c>
      <c r="AF178" s="88" t="s">
        <v>113</v>
      </c>
      <c r="AG178" s="89" t="s">
        <v>113</v>
      </c>
      <c r="AH178" s="90">
        <f t="shared" si="238"/>
        <v>0</v>
      </c>
      <c r="AI178" s="87" t="s">
        <v>113</v>
      </c>
      <c r="AJ178" s="88" t="s">
        <v>113</v>
      </c>
      <c r="AK178" s="88" t="s">
        <v>113</v>
      </c>
      <c r="AL178" s="88">
        <v>1</v>
      </c>
      <c r="AM178" s="88" t="s">
        <v>113</v>
      </c>
      <c r="AN178" s="88" t="s">
        <v>113</v>
      </c>
      <c r="AO178" s="89" t="s">
        <v>113</v>
      </c>
      <c r="AP178" s="90">
        <f t="shared" si="239"/>
        <v>1</v>
      </c>
      <c r="AQ178" s="87" t="s">
        <v>113</v>
      </c>
      <c r="AR178" s="88" t="s">
        <v>113</v>
      </c>
      <c r="AS178" s="88" t="s">
        <v>113</v>
      </c>
      <c r="AT178" s="88" t="s">
        <v>168</v>
      </c>
      <c r="AU178" s="88" t="s">
        <v>113</v>
      </c>
      <c r="AV178" s="88" t="s">
        <v>113</v>
      </c>
      <c r="AW178" s="89" t="s">
        <v>113</v>
      </c>
      <c r="AX178" s="90" t="s">
        <v>168</v>
      </c>
      <c r="AY178" s="87" t="s">
        <v>113</v>
      </c>
      <c r="AZ178" s="88" t="s">
        <v>113</v>
      </c>
      <c r="BA178" s="88" t="s">
        <v>113</v>
      </c>
      <c r="BB178" s="88" t="s">
        <v>113</v>
      </c>
      <c r="BC178" s="88" t="s">
        <v>113</v>
      </c>
      <c r="BD178" s="88" t="s">
        <v>113</v>
      </c>
      <c r="BE178" s="89" t="s">
        <v>113</v>
      </c>
      <c r="BF178" s="90">
        <f t="shared" si="241"/>
        <v>0</v>
      </c>
      <c r="BG178" s="87" t="s">
        <v>113</v>
      </c>
      <c r="BH178" s="88" t="s">
        <v>113</v>
      </c>
      <c r="BI178" s="88" t="s">
        <v>113</v>
      </c>
      <c r="BJ178" s="88" t="s">
        <v>113</v>
      </c>
      <c r="BK178" s="88" t="s">
        <v>113</v>
      </c>
      <c r="BL178" s="88" t="s">
        <v>113</v>
      </c>
      <c r="BM178" s="89" t="s">
        <v>113</v>
      </c>
      <c r="BN178" s="90">
        <f t="shared" si="242"/>
        <v>0</v>
      </c>
      <c r="BO178" s="87" t="s">
        <v>113</v>
      </c>
      <c r="BP178" s="88" t="s">
        <v>113</v>
      </c>
      <c r="BQ178" s="88" t="s">
        <v>113</v>
      </c>
      <c r="BR178" s="88" t="s">
        <v>113</v>
      </c>
      <c r="BS178" s="88" t="s">
        <v>113</v>
      </c>
      <c r="BT178" s="88" t="s">
        <v>113</v>
      </c>
      <c r="BU178" s="89" t="s">
        <v>113</v>
      </c>
      <c r="BV178" s="90">
        <f t="shared" si="243"/>
        <v>0</v>
      </c>
      <c r="CJ178" s="155"/>
      <c r="CK178" s="209">
        <f t="shared" si="260"/>
        <v>7</v>
      </c>
      <c r="CL178" s="216" t="str">
        <f t="shared" si="261"/>
        <v>NEEL RAVAL [U]</v>
      </c>
      <c r="CM178" s="209">
        <f t="shared" si="262"/>
        <v>0</v>
      </c>
      <c r="CN178" s="216" t="str">
        <f t="shared" si="263"/>
        <v>NEEL RAVAL [U]</v>
      </c>
      <c r="CO178" s="209">
        <f t="shared" si="264"/>
        <v>0</v>
      </c>
      <c r="CP178" s="210" t="str">
        <f t="shared" si="265"/>
        <v>NEEL RAVAL [U]</v>
      </c>
      <c r="CQ178" s="208">
        <f t="shared" si="266"/>
        <v>0</v>
      </c>
      <c r="CR178" s="210" t="str">
        <f t="shared" si="267"/>
        <v>NEEL RAVAL [U]</v>
      </c>
      <c r="CS178" s="208">
        <f t="shared" si="252"/>
        <v>1</v>
      </c>
      <c r="CT178" s="210" t="str">
        <f t="shared" si="268"/>
        <v>NEEL RAVAL [U]</v>
      </c>
      <c r="CU178" s="1046"/>
      <c r="CV178" s="452"/>
      <c r="CW178" s="211">
        <f t="shared" si="269"/>
        <v>0</v>
      </c>
      <c r="CX178" s="207" t="str">
        <f t="shared" si="270"/>
        <v>NEEL RAVAL [U]</v>
      </c>
      <c r="CY178" s="209">
        <f t="shared" si="271"/>
        <v>1</v>
      </c>
      <c r="CZ178" s="207" t="str">
        <f t="shared" si="272"/>
        <v>NEEL RAVAL [U]</v>
      </c>
      <c r="DA178" s="211">
        <f t="shared" si="273"/>
        <v>0</v>
      </c>
      <c r="DB178" s="210" t="str">
        <f t="shared" si="274"/>
        <v>NEEL RAVAL [U]</v>
      </c>
    </row>
    <row r="179" spans="1:106" s="84" customFormat="1" ht="15" thickBot="1">
      <c r="A179" s="78">
        <v>15</v>
      </c>
      <c r="B179" s="86" t="s">
        <v>438</v>
      </c>
      <c r="C179" s="87" t="s">
        <v>113</v>
      </c>
      <c r="D179" s="88" t="s">
        <v>113</v>
      </c>
      <c r="E179" s="88" t="s">
        <v>113</v>
      </c>
      <c r="F179" s="88" t="s">
        <v>113</v>
      </c>
      <c r="G179" s="88">
        <v>0</v>
      </c>
      <c r="H179" s="88" t="s">
        <v>113</v>
      </c>
      <c r="I179" s="89" t="s">
        <v>113</v>
      </c>
      <c r="J179" s="90">
        <f t="shared" si="235"/>
        <v>0</v>
      </c>
      <c r="K179" s="87" t="s">
        <v>113</v>
      </c>
      <c r="L179" s="88" t="s">
        <v>113</v>
      </c>
      <c r="M179" s="88" t="s">
        <v>113</v>
      </c>
      <c r="N179" s="88" t="s">
        <v>113</v>
      </c>
      <c r="O179" s="88">
        <v>0</v>
      </c>
      <c r="P179" s="88" t="s">
        <v>113</v>
      </c>
      <c r="Q179" s="89" t="s">
        <v>113</v>
      </c>
      <c r="R179" s="90">
        <f t="shared" si="236"/>
        <v>0</v>
      </c>
      <c r="S179" s="87" t="s">
        <v>113</v>
      </c>
      <c r="T179" s="88" t="s">
        <v>113</v>
      </c>
      <c r="U179" s="88" t="s">
        <v>113</v>
      </c>
      <c r="V179" s="88" t="s">
        <v>113</v>
      </c>
      <c r="W179" s="88">
        <v>0</v>
      </c>
      <c r="X179" s="88" t="s">
        <v>113</v>
      </c>
      <c r="Y179" s="89" t="s">
        <v>113</v>
      </c>
      <c r="Z179" s="90">
        <f t="shared" si="237"/>
        <v>0</v>
      </c>
      <c r="AA179" s="87" t="s">
        <v>113</v>
      </c>
      <c r="AB179" s="88" t="s">
        <v>113</v>
      </c>
      <c r="AC179" s="88" t="s">
        <v>113</v>
      </c>
      <c r="AD179" s="88" t="s">
        <v>113</v>
      </c>
      <c r="AE179" s="88" t="s">
        <v>113</v>
      </c>
      <c r="AF179" s="88" t="s">
        <v>113</v>
      </c>
      <c r="AG179" s="89" t="s">
        <v>113</v>
      </c>
      <c r="AH179" s="90">
        <f t="shared" si="238"/>
        <v>0</v>
      </c>
      <c r="AI179" s="87" t="s">
        <v>113</v>
      </c>
      <c r="AJ179" s="88" t="s">
        <v>113</v>
      </c>
      <c r="AK179" s="88" t="s">
        <v>113</v>
      </c>
      <c r="AL179" s="88" t="s">
        <v>113</v>
      </c>
      <c r="AM179" s="88" t="s">
        <v>113</v>
      </c>
      <c r="AN179" s="88" t="s">
        <v>113</v>
      </c>
      <c r="AO179" s="89" t="s">
        <v>113</v>
      </c>
      <c r="AP179" s="90">
        <f t="shared" si="239"/>
        <v>0</v>
      </c>
      <c r="AQ179" s="87" t="s">
        <v>113</v>
      </c>
      <c r="AR179" s="88" t="s">
        <v>113</v>
      </c>
      <c r="AS179" s="88" t="s">
        <v>113</v>
      </c>
      <c r="AT179" s="88" t="s">
        <v>113</v>
      </c>
      <c r="AU179" s="88" t="s">
        <v>113</v>
      </c>
      <c r="AV179" s="88" t="s">
        <v>113</v>
      </c>
      <c r="AW179" s="89" t="s">
        <v>113</v>
      </c>
      <c r="AX179" s="90">
        <f t="shared" ref="AX179" si="276">SUM(AQ179:AW179)</f>
        <v>0</v>
      </c>
      <c r="AY179" s="87" t="s">
        <v>113</v>
      </c>
      <c r="AZ179" s="88" t="s">
        <v>113</v>
      </c>
      <c r="BA179" s="88" t="s">
        <v>113</v>
      </c>
      <c r="BB179" s="88" t="s">
        <v>113</v>
      </c>
      <c r="BC179" s="88" t="s">
        <v>113</v>
      </c>
      <c r="BD179" s="88" t="s">
        <v>113</v>
      </c>
      <c r="BE179" s="89" t="s">
        <v>113</v>
      </c>
      <c r="BF179" s="90">
        <f t="shared" si="241"/>
        <v>0</v>
      </c>
      <c r="BG179" s="87" t="s">
        <v>113</v>
      </c>
      <c r="BH179" s="88" t="s">
        <v>113</v>
      </c>
      <c r="BI179" s="88" t="s">
        <v>113</v>
      </c>
      <c r="BJ179" s="88" t="s">
        <v>113</v>
      </c>
      <c r="BK179" s="88" t="s">
        <v>113</v>
      </c>
      <c r="BL179" s="88" t="s">
        <v>113</v>
      </c>
      <c r="BM179" s="89" t="s">
        <v>113</v>
      </c>
      <c r="BN179" s="90">
        <f t="shared" si="242"/>
        <v>0</v>
      </c>
      <c r="BO179" s="87" t="s">
        <v>113</v>
      </c>
      <c r="BP179" s="88" t="s">
        <v>113</v>
      </c>
      <c r="BQ179" s="88" t="s">
        <v>113</v>
      </c>
      <c r="BR179" s="88" t="s">
        <v>113</v>
      </c>
      <c r="BS179" s="88" t="s">
        <v>113</v>
      </c>
      <c r="BT179" s="88" t="s">
        <v>113</v>
      </c>
      <c r="BU179" s="89" t="s">
        <v>113</v>
      </c>
      <c r="BV179" s="90">
        <f t="shared" si="243"/>
        <v>0</v>
      </c>
      <c r="CJ179" s="155"/>
      <c r="CK179" s="209">
        <f t="shared" si="260"/>
        <v>0</v>
      </c>
      <c r="CL179" s="216" t="str">
        <f t="shared" si="261"/>
        <v>MAHARSHI UPADHYAY [U]</v>
      </c>
      <c r="CM179" s="209">
        <f t="shared" si="262"/>
        <v>0</v>
      </c>
      <c r="CN179" s="216" t="str">
        <f t="shared" si="263"/>
        <v>MAHARSHI UPADHYAY [U]</v>
      </c>
      <c r="CO179" s="209">
        <f t="shared" si="264"/>
        <v>0</v>
      </c>
      <c r="CP179" s="210" t="str">
        <f t="shared" si="265"/>
        <v>MAHARSHI UPADHYAY [U]</v>
      </c>
      <c r="CQ179" s="208">
        <f t="shared" si="266"/>
        <v>0</v>
      </c>
      <c r="CR179" s="210" t="str">
        <f t="shared" si="267"/>
        <v>MAHARSHI UPADHYAY [U]</v>
      </c>
      <c r="CS179" s="208">
        <f t="shared" si="252"/>
        <v>0</v>
      </c>
      <c r="CT179" s="210" t="str">
        <f t="shared" si="268"/>
        <v>MAHARSHI UPADHYAY [U]</v>
      </c>
      <c r="CU179" s="1046"/>
      <c r="CV179" s="452"/>
      <c r="CW179" s="211">
        <f t="shared" si="269"/>
        <v>0</v>
      </c>
      <c r="CX179" s="207" t="str">
        <f t="shared" si="270"/>
        <v>MAHARSHI UPADHYAY [U]</v>
      </c>
      <c r="CY179" s="209">
        <f t="shared" si="271"/>
        <v>0</v>
      </c>
      <c r="CZ179" s="207" t="str">
        <f t="shared" si="272"/>
        <v>MAHARSHI UPADHYAY [U]</v>
      </c>
      <c r="DA179" s="211">
        <f t="shared" si="273"/>
        <v>0</v>
      </c>
      <c r="DB179" s="210" t="str">
        <f t="shared" si="274"/>
        <v>MAHARSHI UPADHYAY [U]</v>
      </c>
    </row>
    <row r="180" spans="1:106" s="84" customFormat="1" ht="15" hidden="1" customHeight="1" thickBot="1">
      <c r="A180" s="85">
        <v>16</v>
      </c>
      <c r="B180" s="86" t="s">
        <v>113</v>
      </c>
      <c r="C180" s="87" t="s">
        <v>113</v>
      </c>
      <c r="D180" s="88" t="s">
        <v>113</v>
      </c>
      <c r="E180" s="88" t="s">
        <v>113</v>
      </c>
      <c r="F180" s="88" t="s">
        <v>113</v>
      </c>
      <c r="G180" s="88" t="s">
        <v>113</v>
      </c>
      <c r="H180" s="88" t="s">
        <v>113</v>
      </c>
      <c r="I180" s="89" t="s">
        <v>113</v>
      </c>
      <c r="J180" s="90">
        <f t="shared" si="235"/>
        <v>0</v>
      </c>
      <c r="K180" s="87" t="s">
        <v>113</v>
      </c>
      <c r="L180" s="88" t="s">
        <v>113</v>
      </c>
      <c r="M180" s="88" t="s">
        <v>113</v>
      </c>
      <c r="N180" s="88" t="s">
        <v>113</v>
      </c>
      <c r="O180" s="88" t="s">
        <v>113</v>
      </c>
      <c r="P180" s="88" t="s">
        <v>113</v>
      </c>
      <c r="Q180" s="89" t="s">
        <v>113</v>
      </c>
      <c r="R180" s="90">
        <f t="shared" si="236"/>
        <v>0</v>
      </c>
      <c r="S180" s="87" t="s">
        <v>113</v>
      </c>
      <c r="T180" s="88" t="s">
        <v>113</v>
      </c>
      <c r="U180" s="88" t="s">
        <v>113</v>
      </c>
      <c r="V180" s="88" t="s">
        <v>113</v>
      </c>
      <c r="W180" s="88" t="s">
        <v>113</v>
      </c>
      <c r="X180" s="88" t="s">
        <v>113</v>
      </c>
      <c r="Y180" s="89" t="s">
        <v>113</v>
      </c>
      <c r="Z180" s="90">
        <f t="shared" si="237"/>
        <v>0</v>
      </c>
      <c r="AA180" s="87" t="s">
        <v>113</v>
      </c>
      <c r="AB180" s="88" t="s">
        <v>113</v>
      </c>
      <c r="AC180" s="88" t="s">
        <v>113</v>
      </c>
      <c r="AD180" s="88" t="s">
        <v>113</v>
      </c>
      <c r="AE180" s="88" t="s">
        <v>113</v>
      </c>
      <c r="AF180" s="88" t="s">
        <v>113</v>
      </c>
      <c r="AG180" s="89" t="s">
        <v>113</v>
      </c>
      <c r="AH180" s="90">
        <f t="shared" si="238"/>
        <v>0</v>
      </c>
      <c r="AI180" s="87" t="s">
        <v>113</v>
      </c>
      <c r="AJ180" s="88" t="s">
        <v>113</v>
      </c>
      <c r="AK180" s="88" t="s">
        <v>113</v>
      </c>
      <c r="AL180" s="88" t="s">
        <v>113</v>
      </c>
      <c r="AM180" s="88" t="s">
        <v>113</v>
      </c>
      <c r="AN180" s="88" t="s">
        <v>113</v>
      </c>
      <c r="AO180" s="89" t="s">
        <v>113</v>
      </c>
      <c r="AP180" s="90">
        <f t="shared" si="239"/>
        <v>0</v>
      </c>
      <c r="AQ180" s="87" t="s">
        <v>113</v>
      </c>
      <c r="AR180" s="88" t="s">
        <v>113</v>
      </c>
      <c r="AS180" s="88" t="s">
        <v>113</v>
      </c>
      <c r="AT180" s="88" t="s">
        <v>113</v>
      </c>
      <c r="AU180" s="88" t="s">
        <v>113</v>
      </c>
      <c r="AV180" s="88" t="s">
        <v>113</v>
      </c>
      <c r="AW180" s="89" t="s">
        <v>113</v>
      </c>
      <c r="AX180" s="90">
        <f t="shared" ref="AX180:AX194" si="277">SUM(AQ180:AW180)</f>
        <v>0</v>
      </c>
      <c r="AY180" s="87" t="s">
        <v>113</v>
      </c>
      <c r="AZ180" s="88" t="s">
        <v>113</v>
      </c>
      <c r="BA180" s="88" t="s">
        <v>113</v>
      </c>
      <c r="BB180" s="88" t="s">
        <v>113</v>
      </c>
      <c r="BC180" s="88" t="s">
        <v>113</v>
      </c>
      <c r="BD180" s="88" t="s">
        <v>113</v>
      </c>
      <c r="BE180" s="89" t="s">
        <v>113</v>
      </c>
      <c r="BF180" s="90">
        <f t="shared" si="241"/>
        <v>0</v>
      </c>
      <c r="BG180" s="87" t="s">
        <v>113</v>
      </c>
      <c r="BH180" s="88" t="s">
        <v>113</v>
      </c>
      <c r="BI180" s="88" t="s">
        <v>113</v>
      </c>
      <c r="BJ180" s="88" t="s">
        <v>113</v>
      </c>
      <c r="BK180" s="88" t="s">
        <v>113</v>
      </c>
      <c r="BL180" s="88" t="s">
        <v>113</v>
      </c>
      <c r="BM180" s="89" t="s">
        <v>113</v>
      </c>
      <c r="BN180" s="90">
        <f t="shared" si="242"/>
        <v>0</v>
      </c>
      <c r="BO180" s="87" t="s">
        <v>113</v>
      </c>
      <c r="BP180" s="88" t="s">
        <v>113</v>
      </c>
      <c r="BQ180" s="88" t="s">
        <v>113</v>
      </c>
      <c r="BR180" s="88" t="s">
        <v>113</v>
      </c>
      <c r="BS180" s="88" t="s">
        <v>113</v>
      </c>
      <c r="BT180" s="88" t="s">
        <v>113</v>
      </c>
      <c r="BU180" s="89" t="s">
        <v>113</v>
      </c>
      <c r="BV180" s="90">
        <f t="shared" si="243"/>
        <v>0</v>
      </c>
      <c r="CJ180" s="155"/>
      <c r="CK180" s="209">
        <f t="shared" si="260"/>
        <v>0</v>
      </c>
      <c r="CL180" s="216" t="str">
        <f t="shared" si="261"/>
        <v>-</v>
      </c>
      <c r="CM180" s="209">
        <f t="shared" si="262"/>
        <v>0</v>
      </c>
      <c r="CN180" s="216" t="str">
        <f t="shared" si="263"/>
        <v>-</v>
      </c>
      <c r="CO180" s="209">
        <f t="shared" si="264"/>
        <v>0</v>
      </c>
      <c r="CP180" s="210" t="str">
        <f t="shared" si="265"/>
        <v>-</v>
      </c>
      <c r="CQ180" s="208">
        <f t="shared" si="266"/>
        <v>0</v>
      </c>
      <c r="CR180" s="210" t="str">
        <f t="shared" si="267"/>
        <v>-</v>
      </c>
      <c r="CS180" s="208">
        <f t="shared" si="252"/>
        <v>0</v>
      </c>
      <c r="CT180" s="210" t="str">
        <f t="shared" si="268"/>
        <v>-</v>
      </c>
      <c r="CU180" s="1046"/>
      <c r="CV180" s="452"/>
      <c r="CW180" s="211">
        <f t="shared" si="269"/>
        <v>0</v>
      </c>
      <c r="CX180" s="207" t="str">
        <f t="shared" si="270"/>
        <v>-</v>
      </c>
      <c r="CY180" s="209">
        <f t="shared" si="271"/>
        <v>0</v>
      </c>
      <c r="CZ180" s="207" t="str">
        <f t="shared" si="272"/>
        <v>-</v>
      </c>
      <c r="DA180" s="211">
        <f t="shared" si="273"/>
        <v>0</v>
      </c>
      <c r="DB180" s="210" t="str">
        <f t="shared" si="274"/>
        <v>-</v>
      </c>
    </row>
    <row r="181" spans="1:106" s="84" customFormat="1" ht="15" hidden="1" customHeight="1" thickBot="1">
      <c r="A181" s="78">
        <v>17</v>
      </c>
      <c r="B181" s="86" t="s">
        <v>113</v>
      </c>
      <c r="C181" s="87" t="s">
        <v>113</v>
      </c>
      <c r="D181" s="88" t="s">
        <v>113</v>
      </c>
      <c r="E181" s="88" t="s">
        <v>113</v>
      </c>
      <c r="F181" s="88" t="s">
        <v>113</v>
      </c>
      <c r="G181" s="88" t="s">
        <v>113</v>
      </c>
      <c r="H181" s="88" t="s">
        <v>113</v>
      </c>
      <c r="I181" s="89" t="s">
        <v>113</v>
      </c>
      <c r="J181" s="90">
        <f t="shared" si="235"/>
        <v>0</v>
      </c>
      <c r="K181" s="87" t="s">
        <v>113</v>
      </c>
      <c r="L181" s="88" t="s">
        <v>113</v>
      </c>
      <c r="M181" s="88" t="s">
        <v>113</v>
      </c>
      <c r="N181" s="88" t="s">
        <v>113</v>
      </c>
      <c r="O181" s="88" t="s">
        <v>113</v>
      </c>
      <c r="P181" s="88" t="s">
        <v>113</v>
      </c>
      <c r="Q181" s="89" t="s">
        <v>113</v>
      </c>
      <c r="R181" s="90">
        <f t="shared" si="236"/>
        <v>0</v>
      </c>
      <c r="S181" s="87" t="s">
        <v>113</v>
      </c>
      <c r="T181" s="88" t="s">
        <v>113</v>
      </c>
      <c r="U181" s="88" t="s">
        <v>113</v>
      </c>
      <c r="V181" s="88" t="s">
        <v>113</v>
      </c>
      <c r="W181" s="88" t="s">
        <v>113</v>
      </c>
      <c r="X181" s="88" t="s">
        <v>113</v>
      </c>
      <c r="Y181" s="89" t="s">
        <v>113</v>
      </c>
      <c r="Z181" s="90">
        <f t="shared" si="237"/>
        <v>0</v>
      </c>
      <c r="AA181" s="87" t="s">
        <v>113</v>
      </c>
      <c r="AB181" s="88" t="s">
        <v>113</v>
      </c>
      <c r="AC181" s="88" t="s">
        <v>113</v>
      </c>
      <c r="AD181" s="88" t="s">
        <v>113</v>
      </c>
      <c r="AE181" s="88" t="s">
        <v>113</v>
      </c>
      <c r="AF181" s="88" t="s">
        <v>113</v>
      </c>
      <c r="AG181" s="89" t="s">
        <v>113</v>
      </c>
      <c r="AH181" s="90">
        <f t="shared" si="238"/>
        <v>0</v>
      </c>
      <c r="AI181" s="87" t="s">
        <v>113</v>
      </c>
      <c r="AJ181" s="88" t="s">
        <v>113</v>
      </c>
      <c r="AK181" s="88" t="s">
        <v>113</v>
      </c>
      <c r="AL181" s="88" t="s">
        <v>113</v>
      </c>
      <c r="AM181" s="88" t="s">
        <v>113</v>
      </c>
      <c r="AN181" s="88" t="s">
        <v>113</v>
      </c>
      <c r="AO181" s="89" t="s">
        <v>113</v>
      </c>
      <c r="AP181" s="90">
        <f t="shared" si="239"/>
        <v>0</v>
      </c>
      <c r="AQ181" s="87" t="s">
        <v>113</v>
      </c>
      <c r="AR181" s="88" t="s">
        <v>113</v>
      </c>
      <c r="AS181" s="88" t="s">
        <v>113</v>
      </c>
      <c r="AT181" s="88" t="s">
        <v>113</v>
      </c>
      <c r="AU181" s="88" t="s">
        <v>113</v>
      </c>
      <c r="AV181" s="88" t="s">
        <v>113</v>
      </c>
      <c r="AW181" s="89" t="s">
        <v>113</v>
      </c>
      <c r="AX181" s="90">
        <f t="shared" si="277"/>
        <v>0</v>
      </c>
      <c r="AY181" s="87" t="s">
        <v>113</v>
      </c>
      <c r="AZ181" s="88" t="s">
        <v>113</v>
      </c>
      <c r="BA181" s="88" t="s">
        <v>113</v>
      </c>
      <c r="BB181" s="88" t="s">
        <v>113</v>
      </c>
      <c r="BC181" s="88" t="s">
        <v>113</v>
      </c>
      <c r="BD181" s="88" t="s">
        <v>113</v>
      </c>
      <c r="BE181" s="89" t="s">
        <v>113</v>
      </c>
      <c r="BF181" s="90">
        <f t="shared" si="241"/>
        <v>0</v>
      </c>
      <c r="BG181" s="87" t="s">
        <v>113</v>
      </c>
      <c r="BH181" s="88" t="s">
        <v>113</v>
      </c>
      <c r="BI181" s="88" t="s">
        <v>113</v>
      </c>
      <c r="BJ181" s="88" t="s">
        <v>113</v>
      </c>
      <c r="BK181" s="88" t="s">
        <v>113</v>
      </c>
      <c r="BL181" s="88" t="s">
        <v>113</v>
      </c>
      <c r="BM181" s="89" t="s">
        <v>113</v>
      </c>
      <c r="BN181" s="90">
        <f t="shared" si="242"/>
        <v>0</v>
      </c>
      <c r="BO181" s="87" t="s">
        <v>113</v>
      </c>
      <c r="BP181" s="88" t="s">
        <v>113</v>
      </c>
      <c r="BQ181" s="88" t="s">
        <v>113</v>
      </c>
      <c r="BR181" s="88" t="s">
        <v>113</v>
      </c>
      <c r="BS181" s="88" t="s">
        <v>113</v>
      </c>
      <c r="BT181" s="88" t="s">
        <v>113</v>
      </c>
      <c r="BU181" s="89" t="s">
        <v>113</v>
      </c>
      <c r="BV181" s="90">
        <f t="shared" si="243"/>
        <v>0</v>
      </c>
      <c r="CJ181" s="155"/>
      <c r="CK181" s="209">
        <f t="shared" si="260"/>
        <v>0</v>
      </c>
      <c r="CL181" s="216" t="str">
        <f t="shared" si="261"/>
        <v>-</v>
      </c>
      <c r="CM181" s="209">
        <f t="shared" si="262"/>
        <v>0</v>
      </c>
      <c r="CN181" s="216" t="str">
        <f t="shared" si="263"/>
        <v>-</v>
      </c>
      <c r="CO181" s="209">
        <f t="shared" si="264"/>
        <v>0</v>
      </c>
      <c r="CP181" s="210" t="str">
        <f t="shared" si="265"/>
        <v>-</v>
      </c>
      <c r="CQ181" s="208">
        <f t="shared" si="266"/>
        <v>0</v>
      </c>
      <c r="CR181" s="210" t="str">
        <f t="shared" si="267"/>
        <v>-</v>
      </c>
      <c r="CS181" s="208">
        <f t="shared" si="252"/>
        <v>0</v>
      </c>
      <c r="CT181" s="210" t="str">
        <f t="shared" si="268"/>
        <v>-</v>
      </c>
      <c r="CU181" s="1046"/>
      <c r="CV181" s="452"/>
      <c r="CW181" s="211">
        <f t="shared" si="269"/>
        <v>0</v>
      </c>
      <c r="CX181" s="207" t="str">
        <f t="shared" si="270"/>
        <v>-</v>
      </c>
      <c r="CY181" s="209">
        <f t="shared" si="271"/>
        <v>0</v>
      </c>
      <c r="CZ181" s="207" t="str">
        <f t="shared" si="272"/>
        <v>-</v>
      </c>
      <c r="DA181" s="211">
        <f t="shared" si="273"/>
        <v>0</v>
      </c>
      <c r="DB181" s="210" t="str">
        <f t="shared" si="274"/>
        <v>-</v>
      </c>
    </row>
    <row r="182" spans="1:106" s="84" customFormat="1" ht="15" hidden="1" customHeight="1" thickBot="1">
      <c r="A182" s="85">
        <v>18</v>
      </c>
      <c r="B182" s="86" t="s">
        <v>113</v>
      </c>
      <c r="C182" s="87" t="s">
        <v>113</v>
      </c>
      <c r="D182" s="88" t="s">
        <v>113</v>
      </c>
      <c r="E182" s="88" t="s">
        <v>113</v>
      </c>
      <c r="F182" s="88" t="s">
        <v>113</v>
      </c>
      <c r="G182" s="88" t="s">
        <v>113</v>
      </c>
      <c r="H182" s="88" t="s">
        <v>113</v>
      </c>
      <c r="I182" s="89" t="s">
        <v>113</v>
      </c>
      <c r="J182" s="90">
        <f t="shared" si="235"/>
        <v>0</v>
      </c>
      <c r="K182" s="87" t="s">
        <v>113</v>
      </c>
      <c r="L182" s="88" t="s">
        <v>113</v>
      </c>
      <c r="M182" s="88" t="s">
        <v>113</v>
      </c>
      <c r="N182" s="88" t="s">
        <v>113</v>
      </c>
      <c r="O182" s="88" t="s">
        <v>113</v>
      </c>
      <c r="P182" s="88" t="s">
        <v>113</v>
      </c>
      <c r="Q182" s="89" t="s">
        <v>113</v>
      </c>
      <c r="R182" s="90">
        <f t="shared" si="236"/>
        <v>0</v>
      </c>
      <c r="S182" s="87" t="s">
        <v>113</v>
      </c>
      <c r="T182" s="88" t="s">
        <v>113</v>
      </c>
      <c r="U182" s="88" t="s">
        <v>113</v>
      </c>
      <c r="V182" s="88" t="s">
        <v>113</v>
      </c>
      <c r="W182" s="88" t="s">
        <v>113</v>
      </c>
      <c r="X182" s="88" t="s">
        <v>113</v>
      </c>
      <c r="Y182" s="89" t="s">
        <v>113</v>
      </c>
      <c r="Z182" s="90">
        <f t="shared" si="237"/>
        <v>0</v>
      </c>
      <c r="AA182" s="87" t="s">
        <v>113</v>
      </c>
      <c r="AB182" s="88" t="s">
        <v>113</v>
      </c>
      <c r="AC182" s="88" t="s">
        <v>113</v>
      </c>
      <c r="AD182" s="88" t="s">
        <v>113</v>
      </c>
      <c r="AE182" s="88" t="s">
        <v>113</v>
      </c>
      <c r="AF182" s="88" t="s">
        <v>113</v>
      </c>
      <c r="AG182" s="89" t="s">
        <v>113</v>
      </c>
      <c r="AH182" s="90">
        <f t="shared" si="238"/>
        <v>0</v>
      </c>
      <c r="AI182" s="87" t="s">
        <v>113</v>
      </c>
      <c r="AJ182" s="88" t="s">
        <v>113</v>
      </c>
      <c r="AK182" s="88" t="s">
        <v>113</v>
      </c>
      <c r="AL182" s="88" t="s">
        <v>113</v>
      </c>
      <c r="AM182" s="88" t="s">
        <v>113</v>
      </c>
      <c r="AN182" s="88" t="s">
        <v>113</v>
      </c>
      <c r="AO182" s="89" t="s">
        <v>113</v>
      </c>
      <c r="AP182" s="90">
        <f t="shared" si="239"/>
        <v>0</v>
      </c>
      <c r="AQ182" s="87" t="s">
        <v>113</v>
      </c>
      <c r="AR182" s="88" t="s">
        <v>113</v>
      </c>
      <c r="AS182" s="88" t="s">
        <v>113</v>
      </c>
      <c r="AT182" s="88" t="s">
        <v>113</v>
      </c>
      <c r="AU182" s="88" t="s">
        <v>113</v>
      </c>
      <c r="AV182" s="88" t="s">
        <v>113</v>
      </c>
      <c r="AW182" s="89" t="s">
        <v>113</v>
      </c>
      <c r="AX182" s="90">
        <f t="shared" si="277"/>
        <v>0</v>
      </c>
      <c r="AY182" s="87" t="s">
        <v>113</v>
      </c>
      <c r="AZ182" s="88" t="s">
        <v>113</v>
      </c>
      <c r="BA182" s="88" t="s">
        <v>113</v>
      </c>
      <c r="BB182" s="88" t="s">
        <v>113</v>
      </c>
      <c r="BC182" s="88" t="s">
        <v>113</v>
      </c>
      <c r="BD182" s="88" t="s">
        <v>113</v>
      </c>
      <c r="BE182" s="89" t="s">
        <v>113</v>
      </c>
      <c r="BF182" s="90">
        <f t="shared" si="241"/>
        <v>0</v>
      </c>
      <c r="BG182" s="87" t="s">
        <v>113</v>
      </c>
      <c r="BH182" s="88" t="s">
        <v>113</v>
      </c>
      <c r="BI182" s="88" t="s">
        <v>113</v>
      </c>
      <c r="BJ182" s="88" t="s">
        <v>113</v>
      </c>
      <c r="BK182" s="88" t="s">
        <v>113</v>
      </c>
      <c r="BL182" s="88" t="s">
        <v>113</v>
      </c>
      <c r="BM182" s="89" t="s">
        <v>113</v>
      </c>
      <c r="BN182" s="90">
        <f t="shared" si="242"/>
        <v>0</v>
      </c>
      <c r="BO182" s="87" t="s">
        <v>113</v>
      </c>
      <c r="BP182" s="88" t="s">
        <v>113</v>
      </c>
      <c r="BQ182" s="88" t="s">
        <v>113</v>
      </c>
      <c r="BR182" s="88" t="s">
        <v>113</v>
      </c>
      <c r="BS182" s="88" t="s">
        <v>113</v>
      </c>
      <c r="BT182" s="88" t="s">
        <v>113</v>
      </c>
      <c r="BU182" s="89" t="s">
        <v>113</v>
      </c>
      <c r="BV182" s="90">
        <f t="shared" si="243"/>
        <v>0</v>
      </c>
      <c r="CJ182" s="155"/>
      <c r="CK182" s="209">
        <f t="shared" si="260"/>
        <v>0</v>
      </c>
      <c r="CL182" s="216" t="str">
        <f t="shared" si="261"/>
        <v>-</v>
      </c>
      <c r="CM182" s="209">
        <f t="shared" si="262"/>
        <v>0</v>
      </c>
      <c r="CN182" s="216" t="str">
        <f t="shared" si="263"/>
        <v>-</v>
      </c>
      <c r="CO182" s="209">
        <f t="shared" si="264"/>
        <v>0</v>
      </c>
      <c r="CP182" s="210" t="str">
        <f t="shared" si="265"/>
        <v>-</v>
      </c>
      <c r="CQ182" s="208">
        <f t="shared" si="266"/>
        <v>0</v>
      </c>
      <c r="CR182" s="210" t="str">
        <f t="shared" si="267"/>
        <v>-</v>
      </c>
      <c r="CS182" s="208">
        <f t="shared" si="252"/>
        <v>0</v>
      </c>
      <c r="CT182" s="210" t="str">
        <f t="shared" si="268"/>
        <v>-</v>
      </c>
      <c r="CU182" s="1046"/>
      <c r="CV182" s="452"/>
      <c r="CW182" s="211">
        <f t="shared" si="269"/>
        <v>0</v>
      </c>
      <c r="CX182" s="207" t="str">
        <f t="shared" si="270"/>
        <v>-</v>
      </c>
      <c r="CY182" s="209">
        <f t="shared" si="271"/>
        <v>0</v>
      </c>
      <c r="CZ182" s="207" t="str">
        <f t="shared" si="272"/>
        <v>-</v>
      </c>
      <c r="DA182" s="211">
        <f t="shared" si="273"/>
        <v>0</v>
      </c>
      <c r="DB182" s="210" t="str">
        <f t="shared" si="274"/>
        <v>-</v>
      </c>
    </row>
    <row r="183" spans="1:106" s="84" customFormat="1" ht="15" hidden="1" customHeight="1" thickBot="1">
      <c r="A183" s="78">
        <v>19</v>
      </c>
      <c r="B183" s="86" t="s">
        <v>113</v>
      </c>
      <c r="C183" s="87" t="s">
        <v>113</v>
      </c>
      <c r="D183" s="88" t="s">
        <v>113</v>
      </c>
      <c r="E183" s="88" t="s">
        <v>113</v>
      </c>
      <c r="F183" s="88" t="s">
        <v>113</v>
      </c>
      <c r="G183" s="88" t="s">
        <v>113</v>
      </c>
      <c r="H183" s="88" t="s">
        <v>113</v>
      </c>
      <c r="I183" s="89" t="s">
        <v>113</v>
      </c>
      <c r="J183" s="90">
        <f t="shared" si="235"/>
        <v>0</v>
      </c>
      <c r="K183" s="87" t="s">
        <v>113</v>
      </c>
      <c r="L183" s="88" t="s">
        <v>113</v>
      </c>
      <c r="M183" s="88" t="s">
        <v>113</v>
      </c>
      <c r="N183" s="88" t="s">
        <v>113</v>
      </c>
      <c r="O183" s="88" t="s">
        <v>113</v>
      </c>
      <c r="P183" s="88" t="s">
        <v>113</v>
      </c>
      <c r="Q183" s="89" t="s">
        <v>113</v>
      </c>
      <c r="R183" s="90">
        <f t="shared" si="236"/>
        <v>0</v>
      </c>
      <c r="S183" s="87" t="s">
        <v>113</v>
      </c>
      <c r="T183" s="88" t="s">
        <v>113</v>
      </c>
      <c r="U183" s="88" t="s">
        <v>113</v>
      </c>
      <c r="V183" s="88" t="s">
        <v>113</v>
      </c>
      <c r="W183" s="88" t="s">
        <v>113</v>
      </c>
      <c r="X183" s="88" t="s">
        <v>113</v>
      </c>
      <c r="Y183" s="89" t="s">
        <v>113</v>
      </c>
      <c r="Z183" s="90">
        <f t="shared" si="237"/>
        <v>0</v>
      </c>
      <c r="AA183" s="87" t="s">
        <v>113</v>
      </c>
      <c r="AB183" s="88" t="s">
        <v>113</v>
      </c>
      <c r="AC183" s="88" t="s">
        <v>113</v>
      </c>
      <c r="AD183" s="88" t="s">
        <v>113</v>
      </c>
      <c r="AE183" s="88" t="s">
        <v>113</v>
      </c>
      <c r="AF183" s="88" t="s">
        <v>113</v>
      </c>
      <c r="AG183" s="89" t="s">
        <v>113</v>
      </c>
      <c r="AH183" s="90">
        <f t="shared" si="238"/>
        <v>0</v>
      </c>
      <c r="AI183" s="87" t="s">
        <v>113</v>
      </c>
      <c r="AJ183" s="88" t="s">
        <v>113</v>
      </c>
      <c r="AK183" s="88" t="s">
        <v>113</v>
      </c>
      <c r="AL183" s="88" t="s">
        <v>113</v>
      </c>
      <c r="AM183" s="88" t="s">
        <v>113</v>
      </c>
      <c r="AN183" s="88" t="s">
        <v>113</v>
      </c>
      <c r="AO183" s="89" t="s">
        <v>113</v>
      </c>
      <c r="AP183" s="90">
        <f t="shared" si="239"/>
        <v>0</v>
      </c>
      <c r="AQ183" s="87" t="s">
        <v>113</v>
      </c>
      <c r="AR183" s="88" t="s">
        <v>113</v>
      </c>
      <c r="AS183" s="88" t="s">
        <v>113</v>
      </c>
      <c r="AT183" s="88" t="s">
        <v>113</v>
      </c>
      <c r="AU183" s="88" t="s">
        <v>113</v>
      </c>
      <c r="AV183" s="88" t="s">
        <v>113</v>
      </c>
      <c r="AW183" s="89" t="s">
        <v>113</v>
      </c>
      <c r="AX183" s="90">
        <f t="shared" si="277"/>
        <v>0</v>
      </c>
      <c r="AY183" s="87" t="s">
        <v>113</v>
      </c>
      <c r="AZ183" s="88" t="s">
        <v>113</v>
      </c>
      <c r="BA183" s="88" t="s">
        <v>113</v>
      </c>
      <c r="BB183" s="88" t="s">
        <v>113</v>
      </c>
      <c r="BC183" s="88" t="s">
        <v>113</v>
      </c>
      <c r="BD183" s="88" t="s">
        <v>113</v>
      </c>
      <c r="BE183" s="89" t="s">
        <v>113</v>
      </c>
      <c r="BF183" s="90">
        <f t="shared" si="241"/>
        <v>0</v>
      </c>
      <c r="BG183" s="87" t="s">
        <v>113</v>
      </c>
      <c r="BH183" s="88" t="s">
        <v>113</v>
      </c>
      <c r="BI183" s="88" t="s">
        <v>113</v>
      </c>
      <c r="BJ183" s="88" t="s">
        <v>113</v>
      </c>
      <c r="BK183" s="88" t="s">
        <v>113</v>
      </c>
      <c r="BL183" s="88" t="s">
        <v>113</v>
      </c>
      <c r="BM183" s="89" t="s">
        <v>113</v>
      </c>
      <c r="BN183" s="90">
        <f t="shared" si="242"/>
        <v>0</v>
      </c>
      <c r="BO183" s="87" t="s">
        <v>113</v>
      </c>
      <c r="BP183" s="88" t="s">
        <v>113</v>
      </c>
      <c r="BQ183" s="88" t="s">
        <v>113</v>
      </c>
      <c r="BR183" s="88" t="s">
        <v>113</v>
      </c>
      <c r="BS183" s="88" t="s">
        <v>113</v>
      </c>
      <c r="BT183" s="88" t="s">
        <v>113</v>
      </c>
      <c r="BU183" s="89" t="s">
        <v>113</v>
      </c>
      <c r="BV183" s="90">
        <f t="shared" si="243"/>
        <v>0</v>
      </c>
      <c r="CJ183" s="155"/>
      <c r="CK183" s="209">
        <f t="shared" si="260"/>
        <v>0</v>
      </c>
      <c r="CL183" s="216" t="str">
        <f t="shared" si="261"/>
        <v>-</v>
      </c>
      <c r="CM183" s="209">
        <f t="shared" si="262"/>
        <v>0</v>
      </c>
      <c r="CN183" s="216" t="str">
        <f t="shared" si="263"/>
        <v>-</v>
      </c>
      <c r="CO183" s="209">
        <f t="shared" si="264"/>
        <v>0</v>
      </c>
      <c r="CP183" s="210" t="str">
        <f t="shared" si="265"/>
        <v>-</v>
      </c>
      <c r="CQ183" s="208">
        <f t="shared" si="266"/>
        <v>0</v>
      </c>
      <c r="CR183" s="210" t="str">
        <f t="shared" si="267"/>
        <v>-</v>
      </c>
      <c r="CS183" s="208">
        <f t="shared" si="252"/>
        <v>0</v>
      </c>
      <c r="CT183" s="210" t="str">
        <f t="shared" si="268"/>
        <v>-</v>
      </c>
      <c r="CU183" s="1046"/>
      <c r="CV183" s="452"/>
      <c r="CW183" s="211">
        <f t="shared" si="269"/>
        <v>0</v>
      </c>
      <c r="CX183" s="207" t="str">
        <f t="shared" si="270"/>
        <v>-</v>
      </c>
      <c r="CY183" s="209">
        <f t="shared" si="271"/>
        <v>0</v>
      </c>
      <c r="CZ183" s="207" t="str">
        <f t="shared" si="272"/>
        <v>-</v>
      </c>
      <c r="DA183" s="211">
        <f t="shared" si="273"/>
        <v>0</v>
      </c>
      <c r="DB183" s="210" t="str">
        <f t="shared" si="274"/>
        <v>-</v>
      </c>
    </row>
    <row r="184" spans="1:106" s="84" customFormat="1" ht="15" hidden="1" customHeight="1" thickBot="1">
      <c r="A184" s="85">
        <v>20</v>
      </c>
      <c r="B184" s="86" t="s">
        <v>113</v>
      </c>
      <c r="C184" s="87" t="s">
        <v>113</v>
      </c>
      <c r="D184" s="88" t="s">
        <v>113</v>
      </c>
      <c r="E184" s="88" t="s">
        <v>113</v>
      </c>
      <c r="F184" s="88" t="s">
        <v>113</v>
      </c>
      <c r="G184" s="88" t="s">
        <v>113</v>
      </c>
      <c r="H184" s="88" t="s">
        <v>113</v>
      </c>
      <c r="I184" s="89" t="s">
        <v>113</v>
      </c>
      <c r="J184" s="90">
        <f t="shared" si="235"/>
        <v>0</v>
      </c>
      <c r="K184" s="87" t="s">
        <v>113</v>
      </c>
      <c r="L184" s="88" t="s">
        <v>113</v>
      </c>
      <c r="M184" s="88" t="s">
        <v>113</v>
      </c>
      <c r="N184" s="88" t="s">
        <v>113</v>
      </c>
      <c r="O184" s="88" t="s">
        <v>113</v>
      </c>
      <c r="P184" s="88" t="s">
        <v>113</v>
      </c>
      <c r="Q184" s="89" t="s">
        <v>113</v>
      </c>
      <c r="R184" s="90">
        <f t="shared" si="236"/>
        <v>0</v>
      </c>
      <c r="S184" s="87" t="s">
        <v>113</v>
      </c>
      <c r="T184" s="88" t="s">
        <v>113</v>
      </c>
      <c r="U184" s="88" t="s">
        <v>113</v>
      </c>
      <c r="V184" s="88" t="s">
        <v>113</v>
      </c>
      <c r="W184" s="88" t="s">
        <v>113</v>
      </c>
      <c r="X184" s="88" t="s">
        <v>113</v>
      </c>
      <c r="Y184" s="89" t="s">
        <v>113</v>
      </c>
      <c r="Z184" s="90">
        <f t="shared" si="237"/>
        <v>0</v>
      </c>
      <c r="AA184" s="87" t="s">
        <v>113</v>
      </c>
      <c r="AB184" s="88" t="s">
        <v>113</v>
      </c>
      <c r="AC184" s="88" t="s">
        <v>113</v>
      </c>
      <c r="AD184" s="88" t="s">
        <v>113</v>
      </c>
      <c r="AE184" s="88" t="s">
        <v>113</v>
      </c>
      <c r="AF184" s="88" t="s">
        <v>113</v>
      </c>
      <c r="AG184" s="89" t="s">
        <v>113</v>
      </c>
      <c r="AH184" s="90">
        <f t="shared" si="238"/>
        <v>0</v>
      </c>
      <c r="AI184" s="87" t="s">
        <v>113</v>
      </c>
      <c r="AJ184" s="88" t="s">
        <v>113</v>
      </c>
      <c r="AK184" s="88" t="s">
        <v>113</v>
      </c>
      <c r="AL184" s="88" t="s">
        <v>113</v>
      </c>
      <c r="AM184" s="88" t="s">
        <v>113</v>
      </c>
      <c r="AN184" s="88" t="s">
        <v>113</v>
      </c>
      <c r="AO184" s="89" t="s">
        <v>113</v>
      </c>
      <c r="AP184" s="90">
        <f t="shared" si="239"/>
        <v>0</v>
      </c>
      <c r="AQ184" s="87" t="s">
        <v>113</v>
      </c>
      <c r="AR184" s="88" t="s">
        <v>113</v>
      </c>
      <c r="AS184" s="88" t="s">
        <v>113</v>
      </c>
      <c r="AT184" s="88" t="s">
        <v>113</v>
      </c>
      <c r="AU184" s="88" t="s">
        <v>113</v>
      </c>
      <c r="AV184" s="88" t="s">
        <v>113</v>
      </c>
      <c r="AW184" s="89" t="s">
        <v>113</v>
      </c>
      <c r="AX184" s="90">
        <f t="shared" si="277"/>
        <v>0</v>
      </c>
      <c r="AY184" s="87" t="s">
        <v>113</v>
      </c>
      <c r="AZ184" s="88" t="s">
        <v>113</v>
      </c>
      <c r="BA184" s="88" t="s">
        <v>113</v>
      </c>
      <c r="BB184" s="88" t="s">
        <v>113</v>
      </c>
      <c r="BC184" s="88" t="s">
        <v>113</v>
      </c>
      <c r="BD184" s="88" t="s">
        <v>113</v>
      </c>
      <c r="BE184" s="89" t="s">
        <v>113</v>
      </c>
      <c r="BF184" s="90">
        <f t="shared" si="241"/>
        <v>0</v>
      </c>
      <c r="BG184" s="87" t="s">
        <v>113</v>
      </c>
      <c r="BH184" s="88" t="s">
        <v>113</v>
      </c>
      <c r="BI184" s="88" t="s">
        <v>113</v>
      </c>
      <c r="BJ184" s="88" t="s">
        <v>113</v>
      </c>
      <c r="BK184" s="88" t="s">
        <v>113</v>
      </c>
      <c r="BL184" s="88" t="s">
        <v>113</v>
      </c>
      <c r="BM184" s="89" t="s">
        <v>113</v>
      </c>
      <c r="BN184" s="90">
        <f t="shared" si="242"/>
        <v>0</v>
      </c>
      <c r="BO184" s="87" t="s">
        <v>113</v>
      </c>
      <c r="BP184" s="88" t="s">
        <v>113</v>
      </c>
      <c r="BQ184" s="88" t="s">
        <v>113</v>
      </c>
      <c r="BR184" s="88" t="s">
        <v>113</v>
      </c>
      <c r="BS184" s="88" t="s">
        <v>113</v>
      </c>
      <c r="BT184" s="88" t="s">
        <v>113</v>
      </c>
      <c r="BU184" s="89" t="s">
        <v>113</v>
      </c>
      <c r="BV184" s="90">
        <f t="shared" si="243"/>
        <v>0</v>
      </c>
      <c r="CJ184" s="155"/>
      <c r="CK184" s="209">
        <f t="shared" si="260"/>
        <v>0</v>
      </c>
      <c r="CL184" s="216" t="str">
        <f t="shared" si="261"/>
        <v>-</v>
      </c>
      <c r="CM184" s="209">
        <f t="shared" si="262"/>
        <v>0</v>
      </c>
      <c r="CN184" s="216" t="str">
        <f t="shared" si="263"/>
        <v>-</v>
      </c>
      <c r="CO184" s="209">
        <f t="shared" si="264"/>
        <v>0</v>
      </c>
      <c r="CP184" s="210" t="str">
        <f t="shared" si="265"/>
        <v>-</v>
      </c>
      <c r="CQ184" s="208">
        <f t="shared" si="266"/>
        <v>0</v>
      </c>
      <c r="CR184" s="210" t="str">
        <f t="shared" si="267"/>
        <v>-</v>
      </c>
      <c r="CS184" s="208">
        <f t="shared" si="252"/>
        <v>0</v>
      </c>
      <c r="CT184" s="210" t="str">
        <f t="shared" si="268"/>
        <v>-</v>
      </c>
      <c r="CU184" s="1046"/>
      <c r="CV184" s="452"/>
      <c r="CW184" s="211">
        <f t="shared" si="269"/>
        <v>0</v>
      </c>
      <c r="CX184" s="207" t="str">
        <f t="shared" si="270"/>
        <v>-</v>
      </c>
      <c r="CY184" s="209">
        <f t="shared" si="271"/>
        <v>0</v>
      </c>
      <c r="CZ184" s="207" t="str">
        <f t="shared" si="272"/>
        <v>-</v>
      </c>
      <c r="DA184" s="211">
        <f t="shared" si="273"/>
        <v>0</v>
      </c>
      <c r="DB184" s="210" t="str">
        <f t="shared" si="274"/>
        <v>-</v>
      </c>
    </row>
    <row r="185" spans="1:106" s="84" customFormat="1" ht="15" hidden="1" customHeight="1" thickBot="1">
      <c r="A185" s="78">
        <v>21</v>
      </c>
      <c r="B185" s="86" t="s">
        <v>113</v>
      </c>
      <c r="C185" s="87" t="s">
        <v>113</v>
      </c>
      <c r="D185" s="88" t="s">
        <v>113</v>
      </c>
      <c r="E185" s="88" t="s">
        <v>113</v>
      </c>
      <c r="F185" s="88" t="s">
        <v>113</v>
      </c>
      <c r="G185" s="88" t="s">
        <v>113</v>
      </c>
      <c r="H185" s="88" t="s">
        <v>113</v>
      </c>
      <c r="I185" s="89" t="s">
        <v>113</v>
      </c>
      <c r="J185" s="90">
        <f t="shared" si="235"/>
        <v>0</v>
      </c>
      <c r="K185" s="87" t="s">
        <v>113</v>
      </c>
      <c r="L185" s="88" t="s">
        <v>113</v>
      </c>
      <c r="M185" s="88" t="s">
        <v>113</v>
      </c>
      <c r="N185" s="88" t="s">
        <v>113</v>
      </c>
      <c r="O185" s="88" t="s">
        <v>113</v>
      </c>
      <c r="P185" s="88" t="s">
        <v>113</v>
      </c>
      <c r="Q185" s="89" t="s">
        <v>113</v>
      </c>
      <c r="R185" s="90">
        <f t="shared" si="236"/>
        <v>0</v>
      </c>
      <c r="S185" s="87" t="s">
        <v>113</v>
      </c>
      <c r="T185" s="88" t="s">
        <v>113</v>
      </c>
      <c r="U185" s="88" t="s">
        <v>113</v>
      </c>
      <c r="V185" s="88" t="s">
        <v>113</v>
      </c>
      <c r="W185" s="88" t="s">
        <v>113</v>
      </c>
      <c r="X185" s="88" t="s">
        <v>113</v>
      </c>
      <c r="Y185" s="89" t="s">
        <v>113</v>
      </c>
      <c r="Z185" s="90">
        <f t="shared" si="237"/>
        <v>0</v>
      </c>
      <c r="AA185" s="87" t="s">
        <v>113</v>
      </c>
      <c r="AB185" s="88" t="s">
        <v>113</v>
      </c>
      <c r="AC185" s="88" t="s">
        <v>113</v>
      </c>
      <c r="AD185" s="88" t="s">
        <v>113</v>
      </c>
      <c r="AE185" s="88" t="s">
        <v>113</v>
      </c>
      <c r="AF185" s="88" t="s">
        <v>113</v>
      </c>
      <c r="AG185" s="89" t="s">
        <v>113</v>
      </c>
      <c r="AH185" s="90">
        <f t="shared" si="238"/>
        <v>0</v>
      </c>
      <c r="AI185" s="87" t="s">
        <v>113</v>
      </c>
      <c r="AJ185" s="88" t="s">
        <v>113</v>
      </c>
      <c r="AK185" s="88" t="s">
        <v>113</v>
      </c>
      <c r="AL185" s="88" t="s">
        <v>113</v>
      </c>
      <c r="AM185" s="88" t="s">
        <v>113</v>
      </c>
      <c r="AN185" s="88" t="s">
        <v>113</v>
      </c>
      <c r="AO185" s="89" t="s">
        <v>113</v>
      </c>
      <c r="AP185" s="90">
        <f t="shared" si="239"/>
        <v>0</v>
      </c>
      <c r="AQ185" s="87" t="s">
        <v>113</v>
      </c>
      <c r="AR185" s="88" t="s">
        <v>113</v>
      </c>
      <c r="AS185" s="88" t="s">
        <v>113</v>
      </c>
      <c r="AT185" s="88" t="s">
        <v>113</v>
      </c>
      <c r="AU185" s="88" t="s">
        <v>113</v>
      </c>
      <c r="AV185" s="88" t="s">
        <v>113</v>
      </c>
      <c r="AW185" s="89" t="s">
        <v>113</v>
      </c>
      <c r="AX185" s="90">
        <f t="shared" si="277"/>
        <v>0</v>
      </c>
      <c r="AY185" s="87" t="s">
        <v>113</v>
      </c>
      <c r="AZ185" s="88" t="s">
        <v>113</v>
      </c>
      <c r="BA185" s="88" t="s">
        <v>113</v>
      </c>
      <c r="BB185" s="88" t="s">
        <v>113</v>
      </c>
      <c r="BC185" s="88" t="s">
        <v>113</v>
      </c>
      <c r="BD185" s="88" t="s">
        <v>113</v>
      </c>
      <c r="BE185" s="89" t="s">
        <v>113</v>
      </c>
      <c r="BF185" s="90">
        <f t="shared" si="241"/>
        <v>0</v>
      </c>
      <c r="BG185" s="87" t="s">
        <v>113</v>
      </c>
      <c r="BH185" s="88" t="s">
        <v>113</v>
      </c>
      <c r="BI185" s="88" t="s">
        <v>113</v>
      </c>
      <c r="BJ185" s="88" t="s">
        <v>113</v>
      </c>
      <c r="BK185" s="88" t="s">
        <v>113</v>
      </c>
      <c r="BL185" s="88" t="s">
        <v>113</v>
      </c>
      <c r="BM185" s="89" t="s">
        <v>113</v>
      </c>
      <c r="BN185" s="90">
        <f t="shared" si="242"/>
        <v>0</v>
      </c>
      <c r="BO185" s="87" t="s">
        <v>113</v>
      </c>
      <c r="BP185" s="88" t="s">
        <v>113</v>
      </c>
      <c r="BQ185" s="88" t="s">
        <v>113</v>
      </c>
      <c r="BR185" s="88" t="s">
        <v>113</v>
      </c>
      <c r="BS185" s="88" t="s">
        <v>113</v>
      </c>
      <c r="BT185" s="88" t="s">
        <v>113</v>
      </c>
      <c r="BU185" s="89" t="s">
        <v>113</v>
      </c>
      <c r="BV185" s="90">
        <f t="shared" si="243"/>
        <v>0</v>
      </c>
      <c r="CJ185" s="155"/>
      <c r="CK185" s="209">
        <f t="shared" si="260"/>
        <v>0</v>
      </c>
      <c r="CL185" s="216" t="str">
        <f t="shared" si="261"/>
        <v>-</v>
      </c>
      <c r="CM185" s="209">
        <f t="shared" si="262"/>
        <v>0</v>
      </c>
      <c r="CN185" s="216" t="str">
        <f t="shared" si="263"/>
        <v>-</v>
      </c>
      <c r="CO185" s="209">
        <f t="shared" si="264"/>
        <v>0</v>
      </c>
      <c r="CP185" s="210" t="str">
        <f t="shared" si="265"/>
        <v>-</v>
      </c>
      <c r="CQ185" s="208">
        <f t="shared" si="266"/>
        <v>0</v>
      </c>
      <c r="CR185" s="210" t="str">
        <f t="shared" si="267"/>
        <v>-</v>
      </c>
      <c r="CS185" s="208">
        <f t="shared" si="252"/>
        <v>0</v>
      </c>
      <c r="CT185" s="210" t="str">
        <f t="shared" si="268"/>
        <v>-</v>
      </c>
      <c r="CU185" s="1046"/>
      <c r="CV185" s="452"/>
      <c r="CW185" s="211">
        <f t="shared" si="269"/>
        <v>0</v>
      </c>
      <c r="CX185" s="207" t="str">
        <f t="shared" si="270"/>
        <v>-</v>
      </c>
      <c r="CY185" s="209">
        <f t="shared" si="271"/>
        <v>0</v>
      </c>
      <c r="CZ185" s="207" t="str">
        <f t="shared" si="272"/>
        <v>-</v>
      </c>
      <c r="DA185" s="211">
        <f t="shared" si="273"/>
        <v>0</v>
      </c>
      <c r="DB185" s="210" t="str">
        <f t="shared" si="274"/>
        <v>-</v>
      </c>
    </row>
    <row r="186" spans="1:106" s="84" customFormat="1" ht="15" hidden="1" customHeight="1" thickBot="1">
      <c r="A186" s="85">
        <v>22</v>
      </c>
      <c r="B186" s="86" t="s">
        <v>113</v>
      </c>
      <c r="C186" s="87" t="s">
        <v>113</v>
      </c>
      <c r="D186" s="88" t="s">
        <v>113</v>
      </c>
      <c r="E186" s="88" t="s">
        <v>113</v>
      </c>
      <c r="F186" s="88" t="s">
        <v>113</v>
      </c>
      <c r="G186" s="88" t="s">
        <v>113</v>
      </c>
      <c r="H186" s="88" t="s">
        <v>113</v>
      </c>
      <c r="I186" s="89" t="s">
        <v>113</v>
      </c>
      <c r="J186" s="90">
        <f t="shared" si="235"/>
        <v>0</v>
      </c>
      <c r="K186" s="87" t="s">
        <v>113</v>
      </c>
      <c r="L186" s="88" t="s">
        <v>113</v>
      </c>
      <c r="M186" s="88" t="s">
        <v>113</v>
      </c>
      <c r="N186" s="88" t="s">
        <v>113</v>
      </c>
      <c r="O186" s="88" t="s">
        <v>113</v>
      </c>
      <c r="P186" s="88" t="s">
        <v>113</v>
      </c>
      <c r="Q186" s="89" t="s">
        <v>113</v>
      </c>
      <c r="R186" s="90">
        <f t="shared" si="236"/>
        <v>0</v>
      </c>
      <c r="S186" s="87" t="s">
        <v>113</v>
      </c>
      <c r="T186" s="88" t="s">
        <v>113</v>
      </c>
      <c r="U186" s="88" t="s">
        <v>113</v>
      </c>
      <c r="V186" s="88" t="s">
        <v>113</v>
      </c>
      <c r="W186" s="88" t="s">
        <v>113</v>
      </c>
      <c r="X186" s="88" t="s">
        <v>113</v>
      </c>
      <c r="Y186" s="89" t="s">
        <v>113</v>
      </c>
      <c r="Z186" s="90">
        <f t="shared" si="237"/>
        <v>0</v>
      </c>
      <c r="AA186" s="87" t="s">
        <v>113</v>
      </c>
      <c r="AB186" s="88" t="s">
        <v>113</v>
      </c>
      <c r="AC186" s="88" t="s">
        <v>113</v>
      </c>
      <c r="AD186" s="88" t="s">
        <v>113</v>
      </c>
      <c r="AE186" s="88" t="s">
        <v>113</v>
      </c>
      <c r="AF186" s="88" t="s">
        <v>113</v>
      </c>
      <c r="AG186" s="89" t="s">
        <v>113</v>
      </c>
      <c r="AH186" s="90">
        <f t="shared" si="238"/>
        <v>0</v>
      </c>
      <c r="AI186" s="87" t="s">
        <v>113</v>
      </c>
      <c r="AJ186" s="88" t="s">
        <v>113</v>
      </c>
      <c r="AK186" s="88" t="s">
        <v>113</v>
      </c>
      <c r="AL186" s="88" t="s">
        <v>113</v>
      </c>
      <c r="AM186" s="88" t="s">
        <v>113</v>
      </c>
      <c r="AN186" s="88" t="s">
        <v>113</v>
      </c>
      <c r="AO186" s="89" t="s">
        <v>113</v>
      </c>
      <c r="AP186" s="90">
        <f t="shared" si="239"/>
        <v>0</v>
      </c>
      <c r="AQ186" s="87" t="s">
        <v>113</v>
      </c>
      <c r="AR186" s="88" t="s">
        <v>113</v>
      </c>
      <c r="AS186" s="88" t="s">
        <v>113</v>
      </c>
      <c r="AT186" s="88" t="s">
        <v>113</v>
      </c>
      <c r="AU186" s="88" t="s">
        <v>113</v>
      </c>
      <c r="AV186" s="88" t="s">
        <v>113</v>
      </c>
      <c r="AW186" s="89" t="s">
        <v>113</v>
      </c>
      <c r="AX186" s="90">
        <f t="shared" si="277"/>
        <v>0</v>
      </c>
      <c r="AY186" s="87" t="s">
        <v>113</v>
      </c>
      <c r="AZ186" s="88" t="s">
        <v>113</v>
      </c>
      <c r="BA186" s="88" t="s">
        <v>113</v>
      </c>
      <c r="BB186" s="88" t="s">
        <v>113</v>
      </c>
      <c r="BC186" s="88" t="s">
        <v>113</v>
      </c>
      <c r="BD186" s="88" t="s">
        <v>113</v>
      </c>
      <c r="BE186" s="89" t="s">
        <v>113</v>
      </c>
      <c r="BF186" s="90">
        <f t="shared" si="241"/>
        <v>0</v>
      </c>
      <c r="BG186" s="87" t="s">
        <v>113</v>
      </c>
      <c r="BH186" s="88" t="s">
        <v>113</v>
      </c>
      <c r="BI186" s="88" t="s">
        <v>113</v>
      </c>
      <c r="BJ186" s="88" t="s">
        <v>113</v>
      </c>
      <c r="BK186" s="88" t="s">
        <v>113</v>
      </c>
      <c r="BL186" s="88" t="s">
        <v>113</v>
      </c>
      <c r="BM186" s="89" t="s">
        <v>113</v>
      </c>
      <c r="BN186" s="90">
        <f t="shared" si="242"/>
        <v>0</v>
      </c>
      <c r="BO186" s="87" t="s">
        <v>113</v>
      </c>
      <c r="BP186" s="88" t="s">
        <v>113</v>
      </c>
      <c r="BQ186" s="88" t="s">
        <v>113</v>
      </c>
      <c r="BR186" s="88" t="s">
        <v>113</v>
      </c>
      <c r="BS186" s="88" t="s">
        <v>113</v>
      </c>
      <c r="BT186" s="88" t="s">
        <v>113</v>
      </c>
      <c r="BU186" s="89" t="s">
        <v>113</v>
      </c>
      <c r="BV186" s="90">
        <f t="shared" si="243"/>
        <v>0</v>
      </c>
      <c r="CJ186" s="155"/>
      <c r="CK186" s="209">
        <f t="shared" si="260"/>
        <v>0</v>
      </c>
      <c r="CL186" s="216" t="str">
        <f t="shared" si="261"/>
        <v>-</v>
      </c>
      <c r="CM186" s="209">
        <f t="shared" si="262"/>
        <v>0</v>
      </c>
      <c r="CN186" s="216" t="str">
        <f t="shared" si="263"/>
        <v>-</v>
      </c>
      <c r="CO186" s="209">
        <f t="shared" si="264"/>
        <v>0</v>
      </c>
      <c r="CP186" s="210" t="str">
        <f t="shared" si="265"/>
        <v>-</v>
      </c>
      <c r="CQ186" s="208">
        <f t="shared" si="266"/>
        <v>0</v>
      </c>
      <c r="CR186" s="210" t="str">
        <f t="shared" si="267"/>
        <v>-</v>
      </c>
      <c r="CS186" s="208">
        <f t="shared" si="252"/>
        <v>0</v>
      </c>
      <c r="CT186" s="210" t="str">
        <f t="shared" si="268"/>
        <v>-</v>
      </c>
      <c r="CU186" s="1046"/>
      <c r="CV186" s="452"/>
      <c r="CW186" s="211">
        <f t="shared" si="269"/>
        <v>0</v>
      </c>
      <c r="CX186" s="207" t="str">
        <f t="shared" si="270"/>
        <v>-</v>
      </c>
      <c r="CY186" s="209">
        <f t="shared" si="271"/>
        <v>0</v>
      </c>
      <c r="CZ186" s="207" t="str">
        <f t="shared" si="272"/>
        <v>-</v>
      </c>
      <c r="DA186" s="211">
        <f t="shared" si="273"/>
        <v>0</v>
      </c>
      <c r="DB186" s="210" t="str">
        <f t="shared" si="274"/>
        <v>-</v>
      </c>
    </row>
    <row r="187" spans="1:106" s="84" customFormat="1" ht="15" hidden="1" customHeight="1" thickBot="1">
      <c r="A187" s="78">
        <v>23</v>
      </c>
      <c r="B187" s="86" t="s">
        <v>113</v>
      </c>
      <c r="C187" s="87" t="s">
        <v>113</v>
      </c>
      <c r="D187" s="88" t="s">
        <v>113</v>
      </c>
      <c r="E187" s="88" t="s">
        <v>113</v>
      </c>
      <c r="F187" s="88" t="s">
        <v>113</v>
      </c>
      <c r="G187" s="88" t="s">
        <v>113</v>
      </c>
      <c r="H187" s="88" t="s">
        <v>113</v>
      </c>
      <c r="I187" s="89" t="s">
        <v>113</v>
      </c>
      <c r="J187" s="90">
        <f t="shared" si="235"/>
        <v>0</v>
      </c>
      <c r="K187" s="87" t="s">
        <v>113</v>
      </c>
      <c r="L187" s="88" t="s">
        <v>113</v>
      </c>
      <c r="M187" s="88" t="s">
        <v>113</v>
      </c>
      <c r="N187" s="88" t="s">
        <v>113</v>
      </c>
      <c r="O187" s="88" t="s">
        <v>113</v>
      </c>
      <c r="P187" s="88" t="s">
        <v>113</v>
      </c>
      <c r="Q187" s="89" t="s">
        <v>113</v>
      </c>
      <c r="R187" s="90">
        <f t="shared" si="236"/>
        <v>0</v>
      </c>
      <c r="S187" s="87" t="s">
        <v>113</v>
      </c>
      <c r="T187" s="88" t="s">
        <v>113</v>
      </c>
      <c r="U187" s="88" t="s">
        <v>113</v>
      </c>
      <c r="V187" s="88" t="s">
        <v>113</v>
      </c>
      <c r="W187" s="88" t="s">
        <v>113</v>
      </c>
      <c r="X187" s="88" t="s">
        <v>113</v>
      </c>
      <c r="Y187" s="89" t="s">
        <v>113</v>
      </c>
      <c r="Z187" s="90">
        <f t="shared" si="237"/>
        <v>0</v>
      </c>
      <c r="AA187" s="87" t="s">
        <v>113</v>
      </c>
      <c r="AB187" s="88" t="s">
        <v>113</v>
      </c>
      <c r="AC187" s="88" t="s">
        <v>113</v>
      </c>
      <c r="AD187" s="88" t="s">
        <v>113</v>
      </c>
      <c r="AE187" s="88" t="s">
        <v>113</v>
      </c>
      <c r="AF187" s="88" t="s">
        <v>113</v>
      </c>
      <c r="AG187" s="89" t="s">
        <v>113</v>
      </c>
      <c r="AH187" s="90">
        <f t="shared" si="238"/>
        <v>0</v>
      </c>
      <c r="AI187" s="87" t="s">
        <v>113</v>
      </c>
      <c r="AJ187" s="88" t="s">
        <v>113</v>
      </c>
      <c r="AK187" s="88" t="s">
        <v>113</v>
      </c>
      <c r="AL187" s="88" t="s">
        <v>113</v>
      </c>
      <c r="AM187" s="88" t="s">
        <v>113</v>
      </c>
      <c r="AN187" s="88" t="s">
        <v>113</v>
      </c>
      <c r="AO187" s="89" t="s">
        <v>113</v>
      </c>
      <c r="AP187" s="90">
        <f t="shared" si="239"/>
        <v>0</v>
      </c>
      <c r="AQ187" s="87" t="s">
        <v>113</v>
      </c>
      <c r="AR187" s="88" t="s">
        <v>113</v>
      </c>
      <c r="AS187" s="88" t="s">
        <v>113</v>
      </c>
      <c r="AT187" s="88" t="s">
        <v>113</v>
      </c>
      <c r="AU187" s="88" t="s">
        <v>113</v>
      </c>
      <c r="AV187" s="88" t="s">
        <v>113</v>
      </c>
      <c r="AW187" s="89" t="s">
        <v>113</v>
      </c>
      <c r="AX187" s="90">
        <f t="shared" si="277"/>
        <v>0</v>
      </c>
      <c r="AY187" s="87" t="s">
        <v>113</v>
      </c>
      <c r="AZ187" s="88" t="s">
        <v>113</v>
      </c>
      <c r="BA187" s="88" t="s">
        <v>113</v>
      </c>
      <c r="BB187" s="88" t="s">
        <v>113</v>
      </c>
      <c r="BC187" s="88" t="s">
        <v>113</v>
      </c>
      <c r="BD187" s="88" t="s">
        <v>113</v>
      </c>
      <c r="BE187" s="89" t="s">
        <v>113</v>
      </c>
      <c r="BF187" s="90">
        <f t="shared" si="241"/>
        <v>0</v>
      </c>
      <c r="BG187" s="87" t="s">
        <v>113</v>
      </c>
      <c r="BH187" s="88" t="s">
        <v>113</v>
      </c>
      <c r="BI187" s="88" t="s">
        <v>113</v>
      </c>
      <c r="BJ187" s="88" t="s">
        <v>113</v>
      </c>
      <c r="BK187" s="88" t="s">
        <v>113</v>
      </c>
      <c r="BL187" s="88" t="s">
        <v>113</v>
      </c>
      <c r="BM187" s="89" t="s">
        <v>113</v>
      </c>
      <c r="BN187" s="90">
        <f t="shared" si="242"/>
        <v>0</v>
      </c>
      <c r="BO187" s="87" t="s">
        <v>113</v>
      </c>
      <c r="BP187" s="88" t="s">
        <v>113</v>
      </c>
      <c r="BQ187" s="88" t="s">
        <v>113</v>
      </c>
      <c r="BR187" s="88" t="s">
        <v>113</v>
      </c>
      <c r="BS187" s="88" t="s">
        <v>113</v>
      </c>
      <c r="BT187" s="88" t="s">
        <v>113</v>
      </c>
      <c r="BU187" s="89" t="s">
        <v>113</v>
      </c>
      <c r="BV187" s="90">
        <f t="shared" si="243"/>
        <v>0</v>
      </c>
      <c r="CJ187" s="155"/>
      <c r="CK187" s="209">
        <f t="shared" si="260"/>
        <v>0</v>
      </c>
      <c r="CL187" s="216" t="str">
        <f t="shared" si="261"/>
        <v>-</v>
      </c>
      <c r="CM187" s="209">
        <f t="shared" si="262"/>
        <v>0</v>
      </c>
      <c r="CN187" s="216" t="str">
        <f t="shared" si="263"/>
        <v>-</v>
      </c>
      <c r="CO187" s="209">
        <f t="shared" si="264"/>
        <v>0</v>
      </c>
      <c r="CP187" s="210" t="str">
        <f t="shared" si="265"/>
        <v>-</v>
      </c>
      <c r="CQ187" s="208">
        <f t="shared" si="266"/>
        <v>0</v>
      </c>
      <c r="CR187" s="210" t="str">
        <f t="shared" si="267"/>
        <v>-</v>
      </c>
      <c r="CS187" s="208">
        <f t="shared" si="252"/>
        <v>0</v>
      </c>
      <c r="CT187" s="210" t="str">
        <f t="shared" si="268"/>
        <v>-</v>
      </c>
      <c r="CU187" s="1046"/>
      <c r="CV187" s="452"/>
      <c r="CW187" s="211">
        <f t="shared" si="269"/>
        <v>0</v>
      </c>
      <c r="CX187" s="207" t="str">
        <f t="shared" si="270"/>
        <v>-</v>
      </c>
      <c r="CY187" s="209">
        <f t="shared" si="271"/>
        <v>0</v>
      </c>
      <c r="CZ187" s="207" t="str">
        <f t="shared" si="272"/>
        <v>-</v>
      </c>
      <c r="DA187" s="211">
        <f t="shared" si="273"/>
        <v>0</v>
      </c>
      <c r="DB187" s="210" t="str">
        <f t="shared" si="274"/>
        <v>-</v>
      </c>
    </row>
    <row r="188" spans="1:106" s="84" customFormat="1" ht="15" hidden="1" customHeight="1" thickBot="1">
      <c r="A188" s="85">
        <v>24</v>
      </c>
      <c r="B188" s="86" t="s">
        <v>113</v>
      </c>
      <c r="C188" s="87" t="s">
        <v>113</v>
      </c>
      <c r="D188" s="88" t="s">
        <v>113</v>
      </c>
      <c r="E188" s="88" t="s">
        <v>113</v>
      </c>
      <c r="F188" s="88" t="s">
        <v>113</v>
      </c>
      <c r="G188" s="88" t="s">
        <v>113</v>
      </c>
      <c r="H188" s="88" t="s">
        <v>113</v>
      </c>
      <c r="I188" s="89" t="s">
        <v>113</v>
      </c>
      <c r="J188" s="90">
        <f t="shared" si="235"/>
        <v>0</v>
      </c>
      <c r="K188" s="87" t="s">
        <v>113</v>
      </c>
      <c r="L188" s="88" t="s">
        <v>113</v>
      </c>
      <c r="M188" s="88" t="s">
        <v>113</v>
      </c>
      <c r="N188" s="88" t="s">
        <v>113</v>
      </c>
      <c r="O188" s="88" t="s">
        <v>113</v>
      </c>
      <c r="P188" s="88" t="s">
        <v>113</v>
      </c>
      <c r="Q188" s="89" t="s">
        <v>113</v>
      </c>
      <c r="R188" s="90">
        <f t="shared" si="236"/>
        <v>0</v>
      </c>
      <c r="S188" s="87" t="s">
        <v>113</v>
      </c>
      <c r="T188" s="88" t="s">
        <v>113</v>
      </c>
      <c r="U188" s="88" t="s">
        <v>113</v>
      </c>
      <c r="V188" s="88" t="s">
        <v>113</v>
      </c>
      <c r="W188" s="88" t="s">
        <v>113</v>
      </c>
      <c r="X188" s="88" t="s">
        <v>113</v>
      </c>
      <c r="Y188" s="89" t="s">
        <v>113</v>
      </c>
      <c r="Z188" s="90">
        <f t="shared" si="237"/>
        <v>0</v>
      </c>
      <c r="AA188" s="87" t="s">
        <v>113</v>
      </c>
      <c r="AB188" s="88" t="s">
        <v>113</v>
      </c>
      <c r="AC188" s="88" t="s">
        <v>113</v>
      </c>
      <c r="AD188" s="88" t="s">
        <v>113</v>
      </c>
      <c r="AE188" s="88" t="s">
        <v>113</v>
      </c>
      <c r="AF188" s="88" t="s">
        <v>113</v>
      </c>
      <c r="AG188" s="89" t="s">
        <v>113</v>
      </c>
      <c r="AH188" s="90">
        <f t="shared" si="238"/>
        <v>0</v>
      </c>
      <c r="AI188" s="87" t="s">
        <v>113</v>
      </c>
      <c r="AJ188" s="88" t="s">
        <v>113</v>
      </c>
      <c r="AK188" s="88" t="s">
        <v>113</v>
      </c>
      <c r="AL188" s="88" t="s">
        <v>113</v>
      </c>
      <c r="AM188" s="88" t="s">
        <v>113</v>
      </c>
      <c r="AN188" s="88" t="s">
        <v>113</v>
      </c>
      <c r="AO188" s="89" t="s">
        <v>113</v>
      </c>
      <c r="AP188" s="90">
        <f t="shared" si="239"/>
        <v>0</v>
      </c>
      <c r="AQ188" s="87" t="s">
        <v>113</v>
      </c>
      <c r="AR188" s="88" t="s">
        <v>113</v>
      </c>
      <c r="AS188" s="88" t="s">
        <v>113</v>
      </c>
      <c r="AT188" s="88" t="s">
        <v>113</v>
      </c>
      <c r="AU188" s="88" t="s">
        <v>113</v>
      </c>
      <c r="AV188" s="88" t="s">
        <v>113</v>
      </c>
      <c r="AW188" s="89" t="s">
        <v>113</v>
      </c>
      <c r="AX188" s="90">
        <f t="shared" si="277"/>
        <v>0</v>
      </c>
      <c r="AY188" s="87" t="s">
        <v>113</v>
      </c>
      <c r="AZ188" s="88" t="s">
        <v>113</v>
      </c>
      <c r="BA188" s="88" t="s">
        <v>113</v>
      </c>
      <c r="BB188" s="88" t="s">
        <v>113</v>
      </c>
      <c r="BC188" s="88" t="s">
        <v>113</v>
      </c>
      <c r="BD188" s="88" t="s">
        <v>113</v>
      </c>
      <c r="BE188" s="89" t="s">
        <v>113</v>
      </c>
      <c r="BF188" s="90">
        <f t="shared" si="241"/>
        <v>0</v>
      </c>
      <c r="BG188" s="87" t="s">
        <v>113</v>
      </c>
      <c r="BH188" s="88" t="s">
        <v>113</v>
      </c>
      <c r="BI188" s="88" t="s">
        <v>113</v>
      </c>
      <c r="BJ188" s="88" t="s">
        <v>113</v>
      </c>
      <c r="BK188" s="88" t="s">
        <v>113</v>
      </c>
      <c r="BL188" s="88" t="s">
        <v>113</v>
      </c>
      <c r="BM188" s="89" t="s">
        <v>113</v>
      </c>
      <c r="BN188" s="90">
        <f t="shared" si="242"/>
        <v>0</v>
      </c>
      <c r="BO188" s="87" t="s">
        <v>113</v>
      </c>
      <c r="BP188" s="88" t="s">
        <v>113</v>
      </c>
      <c r="BQ188" s="88" t="s">
        <v>113</v>
      </c>
      <c r="BR188" s="88" t="s">
        <v>113</v>
      </c>
      <c r="BS188" s="88" t="s">
        <v>113</v>
      </c>
      <c r="BT188" s="88" t="s">
        <v>113</v>
      </c>
      <c r="BU188" s="89" t="s">
        <v>113</v>
      </c>
      <c r="BV188" s="90">
        <f t="shared" si="243"/>
        <v>0</v>
      </c>
      <c r="CJ188" s="155"/>
      <c r="CK188" s="209">
        <f t="shared" si="260"/>
        <v>0</v>
      </c>
      <c r="CL188" s="216" t="str">
        <f t="shared" si="261"/>
        <v>-</v>
      </c>
      <c r="CM188" s="209">
        <f t="shared" si="262"/>
        <v>0</v>
      </c>
      <c r="CN188" s="216" t="str">
        <f t="shared" si="263"/>
        <v>-</v>
      </c>
      <c r="CO188" s="209">
        <f t="shared" si="264"/>
        <v>0</v>
      </c>
      <c r="CP188" s="210" t="str">
        <f t="shared" si="265"/>
        <v>-</v>
      </c>
      <c r="CQ188" s="208">
        <f t="shared" si="266"/>
        <v>0</v>
      </c>
      <c r="CR188" s="210" t="str">
        <f t="shared" si="267"/>
        <v>-</v>
      </c>
      <c r="CS188" s="208">
        <f t="shared" si="252"/>
        <v>0</v>
      </c>
      <c r="CT188" s="210" t="str">
        <f t="shared" si="268"/>
        <v>-</v>
      </c>
      <c r="CU188" s="1046"/>
      <c r="CV188" s="452"/>
      <c r="CW188" s="211">
        <f t="shared" si="269"/>
        <v>0</v>
      </c>
      <c r="CX188" s="207" t="str">
        <f t="shared" si="270"/>
        <v>-</v>
      </c>
      <c r="CY188" s="209">
        <f t="shared" si="271"/>
        <v>0</v>
      </c>
      <c r="CZ188" s="207" t="str">
        <f t="shared" si="272"/>
        <v>-</v>
      </c>
      <c r="DA188" s="211">
        <f t="shared" si="273"/>
        <v>0</v>
      </c>
      <c r="DB188" s="210" t="str">
        <f t="shared" si="274"/>
        <v>-</v>
      </c>
    </row>
    <row r="189" spans="1:106" s="84" customFormat="1" ht="15" hidden="1" customHeight="1" thickBot="1">
      <c r="A189" s="78">
        <v>25</v>
      </c>
      <c r="B189" s="86" t="s">
        <v>113</v>
      </c>
      <c r="C189" s="87" t="s">
        <v>113</v>
      </c>
      <c r="D189" s="88" t="s">
        <v>113</v>
      </c>
      <c r="E189" s="88" t="s">
        <v>113</v>
      </c>
      <c r="F189" s="88" t="s">
        <v>113</v>
      </c>
      <c r="G189" s="88" t="s">
        <v>113</v>
      </c>
      <c r="H189" s="88" t="s">
        <v>113</v>
      </c>
      <c r="I189" s="89" t="s">
        <v>113</v>
      </c>
      <c r="J189" s="90">
        <f t="shared" si="235"/>
        <v>0</v>
      </c>
      <c r="K189" s="87" t="s">
        <v>113</v>
      </c>
      <c r="L189" s="88" t="s">
        <v>113</v>
      </c>
      <c r="M189" s="88" t="s">
        <v>113</v>
      </c>
      <c r="N189" s="88" t="s">
        <v>113</v>
      </c>
      <c r="O189" s="88" t="s">
        <v>113</v>
      </c>
      <c r="P189" s="88" t="s">
        <v>113</v>
      </c>
      <c r="Q189" s="89" t="s">
        <v>113</v>
      </c>
      <c r="R189" s="90">
        <f t="shared" si="236"/>
        <v>0</v>
      </c>
      <c r="S189" s="87" t="s">
        <v>113</v>
      </c>
      <c r="T189" s="88" t="s">
        <v>113</v>
      </c>
      <c r="U189" s="88" t="s">
        <v>113</v>
      </c>
      <c r="V189" s="88" t="s">
        <v>113</v>
      </c>
      <c r="W189" s="88" t="s">
        <v>113</v>
      </c>
      <c r="X189" s="88" t="s">
        <v>113</v>
      </c>
      <c r="Y189" s="89" t="s">
        <v>113</v>
      </c>
      <c r="Z189" s="90">
        <f t="shared" si="237"/>
        <v>0</v>
      </c>
      <c r="AA189" s="87" t="s">
        <v>113</v>
      </c>
      <c r="AB189" s="88" t="s">
        <v>113</v>
      </c>
      <c r="AC189" s="88" t="s">
        <v>113</v>
      </c>
      <c r="AD189" s="88" t="s">
        <v>113</v>
      </c>
      <c r="AE189" s="88" t="s">
        <v>113</v>
      </c>
      <c r="AF189" s="88" t="s">
        <v>113</v>
      </c>
      <c r="AG189" s="89" t="s">
        <v>113</v>
      </c>
      <c r="AH189" s="90">
        <f t="shared" si="238"/>
        <v>0</v>
      </c>
      <c r="AI189" s="87" t="s">
        <v>113</v>
      </c>
      <c r="AJ189" s="88" t="s">
        <v>113</v>
      </c>
      <c r="AK189" s="88" t="s">
        <v>113</v>
      </c>
      <c r="AL189" s="88" t="s">
        <v>113</v>
      </c>
      <c r="AM189" s="88" t="s">
        <v>113</v>
      </c>
      <c r="AN189" s="88" t="s">
        <v>113</v>
      </c>
      <c r="AO189" s="89" t="s">
        <v>113</v>
      </c>
      <c r="AP189" s="90">
        <f t="shared" si="239"/>
        <v>0</v>
      </c>
      <c r="AQ189" s="87" t="s">
        <v>113</v>
      </c>
      <c r="AR189" s="88" t="s">
        <v>113</v>
      </c>
      <c r="AS189" s="88" t="s">
        <v>113</v>
      </c>
      <c r="AT189" s="88" t="s">
        <v>113</v>
      </c>
      <c r="AU189" s="88" t="s">
        <v>113</v>
      </c>
      <c r="AV189" s="88" t="s">
        <v>113</v>
      </c>
      <c r="AW189" s="89" t="s">
        <v>113</v>
      </c>
      <c r="AX189" s="90">
        <f t="shared" si="277"/>
        <v>0</v>
      </c>
      <c r="AY189" s="87" t="s">
        <v>113</v>
      </c>
      <c r="AZ189" s="88" t="s">
        <v>113</v>
      </c>
      <c r="BA189" s="88" t="s">
        <v>113</v>
      </c>
      <c r="BB189" s="88" t="s">
        <v>113</v>
      </c>
      <c r="BC189" s="88" t="s">
        <v>113</v>
      </c>
      <c r="BD189" s="88" t="s">
        <v>113</v>
      </c>
      <c r="BE189" s="89" t="s">
        <v>113</v>
      </c>
      <c r="BF189" s="90">
        <f t="shared" si="241"/>
        <v>0</v>
      </c>
      <c r="BG189" s="87" t="s">
        <v>113</v>
      </c>
      <c r="BH189" s="88" t="s">
        <v>113</v>
      </c>
      <c r="BI189" s="88" t="s">
        <v>113</v>
      </c>
      <c r="BJ189" s="88" t="s">
        <v>113</v>
      </c>
      <c r="BK189" s="88" t="s">
        <v>113</v>
      </c>
      <c r="BL189" s="88" t="s">
        <v>113</v>
      </c>
      <c r="BM189" s="89" t="s">
        <v>113</v>
      </c>
      <c r="BN189" s="90">
        <f t="shared" si="242"/>
        <v>0</v>
      </c>
      <c r="BO189" s="87" t="s">
        <v>113</v>
      </c>
      <c r="BP189" s="88" t="s">
        <v>113</v>
      </c>
      <c r="BQ189" s="88" t="s">
        <v>113</v>
      </c>
      <c r="BR189" s="88" t="s">
        <v>113</v>
      </c>
      <c r="BS189" s="88" t="s">
        <v>113</v>
      </c>
      <c r="BT189" s="88" t="s">
        <v>113</v>
      </c>
      <c r="BU189" s="89" t="s">
        <v>113</v>
      </c>
      <c r="BV189" s="90">
        <f t="shared" si="243"/>
        <v>0</v>
      </c>
      <c r="CJ189" s="155"/>
      <c r="CK189" s="209">
        <f t="shared" si="260"/>
        <v>0</v>
      </c>
      <c r="CL189" s="216" t="str">
        <f t="shared" si="261"/>
        <v>-</v>
      </c>
      <c r="CM189" s="209">
        <f t="shared" si="262"/>
        <v>0</v>
      </c>
      <c r="CN189" s="216" t="str">
        <f t="shared" si="263"/>
        <v>-</v>
      </c>
      <c r="CO189" s="209">
        <f t="shared" si="264"/>
        <v>0</v>
      </c>
      <c r="CP189" s="210" t="str">
        <f t="shared" si="265"/>
        <v>-</v>
      </c>
      <c r="CQ189" s="208">
        <f t="shared" si="266"/>
        <v>0</v>
      </c>
      <c r="CR189" s="210" t="str">
        <f t="shared" si="267"/>
        <v>-</v>
      </c>
      <c r="CS189" s="208">
        <f t="shared" si="252"/>
        <v>0</v>
      </c>
      <c r="CT189" s="210" t="str">
        <f t="shared" si="268"/>
        <v>-</v>
      </c>
      <c r="CU189" s="1046"/>
      <c r="CV189" s="452"/>
      <c r="CW189" s="211">
        <f t="shared" si="269"/>
        <v>0</v>
      </c>
      <c r="CX189" s="207" t="str">
        <f t="shared" si="270"/>
        <v>-</v>
      </c>
      <c r="CY189" s="209">
        <f t="shared" si="271"/>
        <v>0</v>
      </c>
      <c r="CZ189" s="207" t="str">
        <f t="shared" si="272"/>
        <v>-</v>
      </c>
      <c r="DA189" s="211">
        <f t="shared" si="273"/>
        <v>0</v>
      </c>
      <c r="DB189" s="210" t="str">
        <f t="shared" si="274"/>
        <v>-</v>
      </c>
    </row>
    <row r="190" spans="1:106" s="84" customFormat="1" ht="15" hidden="1" customHeight="1" thickBot="1">
      <c r="A190" s="85">
        <v>26</v>
      </c>
      <c r="B190" s="86" t="s">
        <v>113</v>
      </c>
      <c r="C190" s="87" t="s">
        <v>113</v>
      </c>
      <c r="D190" s="88" t="s">
        <v>113</v>
      </c>
      <c r="E190" s="88" t="s">
        <v>113</v>
      </c>
      <c r="F190" s="88" t="s">
        <v>113</v>
      </c>
      <c r="G190" s="88" t="s">
        <v>113</v>
      </c>
      <c r="H190" s="88" t="s">
        <v>113</v>
      </c>
      <c r="I190" s="89" t="s">
        <v>113</v>
      </c>
      <c r="J190" s="90">
        <f t="shared" si="235"/>
        <v>0</v>
      </c>
      <c r="K190" s="87" t="s">
        <v>113</v>
      </c>
      <c r="L190" s="88" t="s">
        <v>113</v>
      </c>
      <c r="M190" s="88" t="s">
        <v>113</v>
      </c>
      <c r="N190" s="88" t="s">
        <v>113</v>
      </c>
      <c r="O190" s="88" t="s">
        <v>113</v>
      </c>
      <c r="P190" s="88" t="s">
        <v>113</v>
      </c>
      <c r="Q190" s="89" t="s">
        <v>113</v>
      </c>
      <c r="R190" s="90">
        <f t="shared" si="236"/>
        <v>0</v>
      </c>
      <c r="S190" s="87" t="s">
        <v>113</v>
      </c>
      <c r="T190" s="88" t="s">
        <v>113</v>
      </c>
      <c r="U190" s="88" t="s">
        <v>113</v>
      </c>
      <c r="V190" s="88" t="s">
        <v>113</v>
      </c>
      <c r="W190" s="88" t="s">
        <v>113</v>
      </c>
      <c r="X190" s="88" t="s">
        <v>113</v>
      </c>
      <c r="Y190" s="89" t="s">
        <v>113</v>
      </c>
      <c r="Z190" s="90">
        <f t="shared" si="237"/>
        <v>0</v>
      </c>
      <c r="AA190" s="87" t="s">
        <v>113</v>
      </c>
      <c r="AB190" s="88" t="s">
        <v>113</v>
      </c>
      <c r="AC190" s="88" t="s">
        <v>113</v>
      </c>
      <c r="AD190" s="88" t="s">
        <v>113</v>
      </c>
      <c r="AE190" s="88" t="s">
        <v>113</v>
      </c>
      <c r="AF190" s="88" t="s">
        <v>113</v>
      </c>
      <c r="AG190" s="89" t="s">
        <v>113</v>
      </c>
      <c r="AH190" s="90">
        <f t="shared" si="238"/>
        <v>0</v>
      </c>
      <c r="AI190" s="87" t="s">
        <v>113</v>
      </c>
      <c r="AJ190" s="88" t="s">
        <v>113</v>
      </c>
      <c r="AK190" s="88" t="s">
        <v>113</v>
      </c>
      <c r="AL190" s="88" t="s">
        <v>113</v>
      </c>
      <c r="AM190" s="88" t="s">
        <v>113</v>
      </c>
      <c r="AN190" s="88" t="s">
        <v>113</v>
      </c>
      <c r="AO190" s="89" t="s">
        <v>113</v>
      </c>
      <c r="AP190" s="90">
        <f t="shared" si="239"/>
        <v>0</v>
      </c>
      <c r="AQ190" s="87" t="s">
        <v>113</v>
      </c>
      <c r="AR190" s="88" t="s">
        <v>113</v>
      </c>
      <c r="AS190" s="88" t="s">
        <v>113</v>
      </c>
      <c r="AT190" s="88" t="s">
        <v>113</v>
      </c>
      <c r="AU190" s="88" t="s">
        <v>113</v>
      </c>
      <c r="AV190" s="88" t="s">
        <v>113</v>
      </c>
      <c r="AW190" s="89" t="s">
        <v>113</v>
      </c>
      <c r="AX190" s="90">
        <f t="shared" si="277"/>
        <v>0</v>
      </c>
      <c r="AY190" s="87" t="s">
        <v>113</v>
      </c>
      <c r="AZ190" s="88" t="s">
        <v>113</v>
      </c>
      <c r="BA190" s="88" t="s">
        <v>113</v>
      </c>
      <c r="BB190" s="88" t="s">
        <v>113</v>
      </c>
      <c r="BC190" s="88" t="s">
        <v>113</v>
      </c>
      <c r="BD190" s="88" t="s">
        <v>113</v>
      </c>
      <c r="BE190" s="89" t="s">
        <v>113</v>
      </c>
      <c r="BF190" s="90">
        <f t="shared" si="241"/>
        <v>0</v>
      </c>
      <c r="BG190" s="87" t="s">
        <v>113</v>
      </c>
      <c r="BH190" s="88" t="s">
        <v>113</v>
      </c>
      <c r="BI190" s="88" t="s">
        <v>113</v>
      </c>
      <c r="BJ190" s="88" t="s">
        <v>113</v>
      </c>
      <c r="BK190" s="88" t="s">
        <v>113</v>
      </c>
      <c r="BL190" s="88" t="s">
        <v>113</v>
      </c>
      <c r="BM190" s="89" t="s">
        <v>113</v>
      </c>
      <c r="BN190" s="90">
        <f t="shared" si="242"/>
        <v>0</v>
      </c>
      <c r="BO190" s="87" t="s">
        <v>113</v>
      </c>
      <c r="BP190" s="88" t="s">
        <v>113</v>
      </c>
      <c r="BQ190" s="88" t="s">
        <v>113</v>
      </c>
      <c r="BR190" s="88" t="s">
        <v>113</v>
      </c>
      <c r="BS190" s="88" t="s">
        <v>113</v>
      </c>
      <c r="BT190" s="88" t="s">
        <v>113</v>
      </c>
      <c r="BU190" s="89" t="s">
        <v>113</v>
      </c>
      <c r="BV190" s="90">
        <f t="shared" si="243"/>
        <v>0</v>
      </c>
      <c r="CJ190" s="155"/>
      <c r="CK190" s="209">
        <f t="shared" si="260"/>
        <v>0</v>
      </c>
      <c r="CL190" s="216" t="str">
        <f t="shared" si="261"/>
        <v>-</v>
      </c>
      <c r="CM190" s="209">
        <f t="shared" si="262"/>
        <v>0</v>
      </c>
      <c r="CN190" s="216" t="str">
        <f t="shared" si="263"/>
        <v>-</v>
      </c>
      <c r="CO190" s="209">
        <f t="shared" si="264"/>
        <v>0</v>
      </c>
      <c r="CP190" s="210" t="str">
        <f t="shared" si="265"/>
        <v>-</v>
      </c>
      <c r="CQ190" s="208">
        <f t="shared" si="266"/>
        <v>0</v>
      </c>
      <c r="CR190" s="210" t="str">
        <f t="shared" si="267"/>
        <v>-</v>
      </c>
      <c r="CS190" s="208">
        <f t="shared" si="252"/>
        <v>0</v>
      </c>
      <c r="CT190" s="210" t="str">
        <f t="shared" si="268"/>
        <v>-</v>
      </c>
      <c r="CU190" s="1046"/>
      <c r="CV190" s="452"/>
      <c r="CW190" s="211">
        <f t="shared" si="269"/>
        <v>0</v>
      </c>
      <c r="CX190" s="207" t="str">
        <f t="shared" si="270"/>
        <v>-</v>
      </c>
      <c r="CY190" s="209">
        <f t="shared" si="271"/>
        <v>0</v>
      </c>
      <c r="CZ190" s="207" t="str">
        <f t="shared" si="272"/>
        <v>-</v>
      </c>
      <c r="DA190" s="211">
        <f t="shared" si="273"/>
        <v>0</v>
      </c>
      <c r="DB190" s="210" t="str">
        <f t="shared" si="274"/>
        <v>-</v>
      </c>
    </row>
    <row r="191" spans="1:106" s="84" customFormat="1" ht="15" hidden="1" customHeight="1" thickBot="1">
      <c r="A191" s="78">
        <v>27</v>
      </c>
      <c r="B191" s="86" t="s">
        <v>113</v>
      </c>
      <c r="C191" s="87" t="s">
        <v>113</v>
      </c>
      <c r="D191" s="88" t="s">
        <v>113</v>
      </c>
      <c r="E191" s="88" t="s">
        <v>113</v>
      </c>
      <c r="F191" s="88" t="s">
        <v>113</v>
      </c>
      <c r="G191" s="88" t="s">
        <v>113</v>
      </c>
      <c r="H191" s="88" t="s">
        <v>113</v>
      </c>
      <c r="I191" s="89" t="s">
        <v>113</v>
      </c>
      <c r="J191" s="90">
        <f t="shared" si="235"/>
        <v>0</v>
      </c>
      <c r="K191" s="87" t="s">
        <v>113</v>
      </c>
      <c r="L191" s="88" t="s">
        <v>113</v>
      </c>
      <c r="M191" s="88" t="s">
        <v>113</v>
      </c>
      <c r="N191" s="88" t="s">
        <v>113</v>
      </c>
      <c r="O191" s="88" t="s">
        <v>113</v>
      </c>
      <c r="P191" s="88" t="s">
        <v>113</v>
      </c>
      <c r="Q191" s="89" t="s">
        <v>113</v>
      </c>
      <c r="R191" s="90">
        <f t="shared" si="236"/>
        <v>0</v>
      </c>
      <c r="S191" s="87" t="s">
        <v>113</v>
      </c>
      <c r="T191" s="88" t="s">
        <v>113</v>
      </c>
      <c r="U191" s="88" t="s">
        <v>113</v>
      </c>
      <c r="V191" s="88" t="s">
        <v>113</v>
      </c>
      <c r="W191" s="88" t="s">
        <v>113</v>
      </c>
      <c r="X191" s="88" t="s">
        <v>113</v>
      </c>
      <c r="Y191" s="89" t="s">
        <v>113</v>
      </c>
      <c r="Z191" s="90">
        <f t="shared" si="237"/>
        <v>0</v>
      </c>
      <c r="AA191" s="87" t="s">
        <v>113</v>
      </c>
      <c r="AB191" s="88" t="s">
        <v>113</v>
      </c>
      <c r="AC191" s="88" t="s">
        <v>113</v>
      </c>
      <c r="AD191" s="88" t="s">
        <v>113</v>
      </c>
      <c r="AE191" s="88" t="s">
        <v>113</v>
      </c>
      <c r="AF191" s="88" t="s">
        <v>113</v>
      </c>
      <c r="AG191" s="89" t="s">
        <v>113</v>
      </c>
      <c r="AH191" s="90">
        <f t="shared" si="238"/>
        <v>0</v>
      </c>
      <c r="AI191" s="87" t="s">
        <v>113</v>
      </c>
      <c r="AJ191" s="88" t="s">
        <v>113</v>
      </c>
      <c r="AK191" s="88" t="s">
        <v>113</v>
      </c>
      <c r="AL191" s="88" t="s">
        <v>113</v>
      </c>
      <c r="AM191" s="88" t="s">
        <v>113</v>
      </c>
      <c r="AN191" s="88" t="s">
        <v>113</v>
      </c>
      <c r="AO191" s="89" t="s">
        <v>113</v>
      </c>
      <c r="AP191" s="90">
        <f t="shared" si="239"/>
        <v>0</v>
      </c>
      <c r="AQ191" s="87" t="s">
        <v>113</v>
      </c>
      <c r="AR191" s="88" t="s">
        <v>113</v>
      </c>
      <c r="AS191" s="88" t="s">
        <v>113</v>
      </c>
      <c r="AT191" s="88" t="s">
        <v>113</v>
      </c>
      <c r="AU191" s="88" t="s">
        <v>113</v>
      </c>
      <c r="AV191" s="88" t="s">
        <v>113</v>
      </c>
      <c r="AW191" s="89" t="s">
        <v>113</v>
      </c>
      <c r="AX191" s="90">
        <f t="shared" si="277"/>
        <v>0</v>
      </c>
      <c r="AY191" s="87" t="s">
        <v>113</v>
      </c>
      <c r="AZ191" s="88" t="s">
        <v>113</v>
      </c>
      <c r="BA191" s="88" t="s">
        <v>113</v>
      </c>
      <c r="BB191" s="88" t="s">
        <v>113</v>
      </c>
      <c r="BC191" s="88" t="s">
        <v>113</v>
      </c>
      <c r="BD191" s="88" t="s">
        <v>113</v>
      </c>
      <c r="BE191" s="89" t="s">
        <v>113</v>
      </c>
      <c r="BF191" s="90">
        <f t="shared" si="241"/>
        <v>0</v>
      </c>
      <c r="BG191" s="87" t="s">
        <v>113</v>
      </c>
      <c r="BH191" s="88" t="s">
        <v>113</v>
      </c>
      <c r="BI191" s="88" t="s">
        <v>113</v>
      </c>
      <c r="BJ191" s="88" t="s">
        <v>113</v>
      </c>
      <c r="BK191" s="88" t="s">
        <v>113</v>
      </c>
      <c r="BL191" s="88" t="s">
        <v>113</v>
      </c>
      <c r="BM191" s="89" t="s">
        <v>113</v>
      </c>
      <c r="BN191" s="90">
        <f t="shared" si="242"/>
        <v>0</v>
      </c>
      <c r="BO191" s="87" t="s">
        <v>113</v>
      </c>
      <c r="BP191" s="88" t="s">
        <v>113</v>
      </c>
      <c r="BQ191" s="88" t="s">
        <v>113</v>
      </c>
      <c r="BR191" s="88" t="s">
        <v>113</v>
      </c>
      <c r="BS191" s="88" t="s">
        <v>113</v>
      </c>
      <c r="BT191" s="88" t="s">
        <v>113</v>
      </c>
      <c r="BU191" s="89" t="s">
        <v>113</v>
      </c>
      <c r="BV191" s="90">
        <f t="shared" si="243"/>
        <v>0</v>
      </c>
      <c r="CJ191" s="155"/>
      <c r="CK191" s="209">
        <f t="shared" si="244"/>
        <v>0</v>
      </c>
      <c r="CL191" s="216" t="str">
        <f t="shared" si="245"/>
        <v>-</v>
      </c>
      <c r="CM191" s="209">
        <f t="shared" si="246"/>
        <v>0</v>
      </c>
      <c r="CN191" s="216" t="str">
        <f t="shared" si="247"/>
        <v>-</v>
      </c>
      <c r="CO191" s="209">
        <f t="shared" si="248"/>
        <v>0</v>
      </c>
      <c r="CP191" s="210" t="str">
        <f t="shared" si="249"/>
        <v>-</v>
      </c>
      <c r="CQ191" s="208">
        <f t="shared" si="250"/>
        <v>0</v>
      </c>
      <c r="CR191" s="210" t="str">
        <f t="shared" si="251"/>
        <v>-</v>
      </c>
      <c r="CS191" s="208">
        <f t="shared" si="252"/>
        <v>0</v>
      </c>
      <c r="CT191" s="210" t="str">
        <f t="shared" si="253"/>
        <v>-</v>
      </c>
      <c r="CU191" s="1046"/>
      <c r="CV191" s="452"/>
      <c r="CW191" s="211">
        <f t="shared" si="233"/>
        <v>0</v>
      </c>
      <c r="CX191" s="207" t="str">
        <f t="shared" si="234"/>
        <v>-</v>
      </c>
      <c r="CY191" s="209">
        <f t="shared" si="254"/>
        <v>0</v>
      </c>
      <c r="CZ191" s="207" t="str">
        <f t="shared" si="255"/>
        <v>-</v>
      </c>
      <c r="DA191" s="211">
        <f t="shared" si="256"/>
        <v>0</v>
      </c>
      <c r="DB191" s="210" t="str">
        <f t="shared" si="257"/>
        <v>-</v>
      </c>
    </row>
    <row r="192" spans="1:106" s="84" customFormat="1" ht="15" hidden="1" customHeight="1" thickBot="1">
      <c r="A192" s="85">
        <v>28</v>
      </c>
      <c r="B192" s="86" t="s">
        <v>113</v>
      </c>
      <c r="C192" s="87" t="s">
        <v>113</v>
      </c>
      <c r="D192" s="88" t="s">
        <v>113</v>
      </c>
      <c r="E192" s="88" t="s">
        <v>113</v>
      </c>
      <c r="F192" s="88" t="s">
        <v>113</v>
      </c>
      <c r="G192" s="88" t="s">
        <v>113</v>
      </c>
      <c r="H192" s="88" t="s">
        <v>113</v>
      </c>
      <c r="I192" s="89" t="s">
        <v>113</v>
      </c>
      <c r="J192" s="90">
        <f t="shared" si="235"/>
        <v>0</v>
      </c>
      <c r="K192" s="87" t="s">
        <v>113</v>
      </c>
      <c r="L192" s="88" t="s">
        <v>113</v>
      </c>
      <c r="M192" s="88" t="s">
        <v>113</v>
      </c>
      <c r="N192" s="88" t="s">
        <v>113</v>
      </c>
      <c r="O192" s="88" t="s">
        <v>113</v>
      </c>
      <c r="P192" s="88" t="s">
        <v>113</v>
      </c>
      <c r="Q192" s="89" t="s">
        <v>113</v>
      </c>
      <c r="R192" s="90">
        <f t="shared" si="236"/>
        <v>0</v>
      </c>
      <c r="S192" s="87" t="s">
        <v>113</v>
      </c>
      <c r="T192" s="88" t="s">
        <v>113</v>
      </c>
      <c r="U192" s="88" t="s">
        <v>113</v>
      </c>
      <c r="V192" s="88" t="s">
        <v>113</v>
      </c>
      <c r="W192" s="88" t="s">
        <v>113</v>
      </c>
      <c r="X192" s="88" t="s">
        <v>113</v>
      </c>
      <c r="Y192" s="89" t="s">
        <v>113</v>
      </c>
      <c r="Z192" s="90">
        <f t="shared" si="237"/>
        <v>0</v>
      </c>
      <c r="AA192" s="87" t="s">
        <v>113</v>
      </c>
      <c r="AB192" s="88" t="s">
        <v>113</v>
      </c>
      <c r="AC192" s="88" t="s">
        <v>113</v>
      </c>
      <c r="AD192" s="88" t="s">
        <v>113</v>
      </c>
      <c r="AE192" s="88" t="s">
        <v>113</v>
      </c>
      <c r="AF192" s="88" t="s">
        <v>113</v>
      </c>
      <c r="AG192" s="89" t="s">
        <v>113</v>
      </c>
      <c r="AH192" s="90">
        <f t="shared" si="238"/>
        <v>0</v>
      </c>
      <c r="AI192" s="87" t="s">
        <v>113</v>
      </c>
      <c r="AJ192" s="88" t="s">
        <v>113</v>
      </c>
      <c r="AK192" s="88" t="s">
        <v>113</v>
      </c>
      <c r="AL192" s="88" t="s">
        <v>113</v>
      </c>
      <c r="AM192" s="88" t="s">
        <v>113</v>
      </c>
      <c r="AN192" s="88" t="s">
        <v>113</v>
      </c>
      <c r="AO192" s="89" t="s">
        <v>113</v>
      </c>
      <c r="AP192" s="90">
        <f t="shared" si="239"/>
        <v>0</v>
      </c>
      <c r="AQ192" s="87" t="s">
        <v>113</v>
      </c>
      <c r="AR192" s="88" t="s">
        <v>113</v>
      </c>
      <c r="AS192" s="88" t="s">
        <v>113</v>
      </c>
      <c r="AT192" s="88" t="s">
        <v>113</v>
      </c>
      <c r="AU192" s="88" t="s">
        <v>113</v>
      </c>
      <c r="AV192" s="88" t="s">
        <v>113</v>
      </c>
      <c r="AW192" s="89" t="s">
        <v>113</v>
      </c>
      <c r="AX192" s="90">
        <f t="shared" si="277"/>
        <v>0</v>
      </c>
      <c r="AY192" s="87" t="s">
        <v>113</v>
      </c>
      <c r="AZ192" s="88" t="s">
        <v>113</v>
      </c>
      <c r="BA192" s="88" t="s">
        <v>113</v>
      </c>
      <c r="BB192" s="88" t="s">
        <v>113</v>
      </c>
      <c r="BC192" s="88" t="s">
        <v>113</v>
      </c>
      <c r="BD192" s="88" t="s">
        <v>113</v>
      </c>
      <c r="BE192" s="89" t="s">
        <v>113</v>
      </c>
      <c r="BF192" s="90">
        <f t="shared" si="241"/>
        <v>0</v>
      </c>
      <c r="BG192" s="87" t="s">
        <v>113</v>
      </c>
      <c r="BH192" s="88" t="s">
        <v>113</v>
      </c>
      <c r="BI192" s="88" t="s">
        <v>113</v>
      </c>
      <c r="BJ192" s="88" t="s">
        <v>113</v>
      </c>
      <c r="BK192" s="88" t="s">
        <v>113</v>
      </c>
      <c r="BL192" s="88" t="s">
        <v>113</v>
      </c>
      <c r="BM192" s="89" t="s">
        <v>113</v>
      </c>
      <c r="BN192" s="90">
        <f t="shared" si="242"/>
        <v>0</v>
      </c>
      <c r="BO192" s="87" t="s">
        <v>113</v>
      </c>
      <c r="BP192" s="88" t="s">
        <v>113</v>
      </c>
      <c r="BQ192" s="88" t="s">
        <v>113</v>
      </c>
      <c r="BR192" s="88" t="s">
        <v>113</v>
      </c>
      <c r="BS192" s="88" t="s">
        <v>113</v>
      </c>
      <c r="BT192" s="88" t="s">
        <v>113</v>
      </c>
      <c r="BU192" s="89" t="s">
        <v>113</v>
      </c>
      <c r="BV192" s="90">
        <f t="shared" si="243"/>
        <v>0</v>
      </c>
      <c r="CJ192" s="155"/>
      <c r="CK192" s="209">
        <f t="shared" si="244"/>
        <v>0</v>
      </c>
      <c r="CL192" s="216" t="str">
        <f t="shared" si="245"/>
        <v>-</v>
      </c>
      <c r="CM192" s="209">
        <f t="shared" si="246"/>
        <v>0</v>
      </c>
      <c r="CN192" s="216" t="str">
        <f t="shared" si="247"/>
        <v>-</v>
      </c>
      <c r="CO192" s="209">
        <f t="shared" si="248"/>
        <v>0</v>
      </c>
      <c r="CP192" s="210" t="str">
        <f t="shared" si="249"/>
        <v>-</v>
      </c>
      <c r="CQ192" s="208">
        <f t="shared" si="250"/>
        <v>0</v>
      </c>
      <c r="CR192" s="210" t="str">
        <f t="shared" si="251"/>
        <v>-</v>
      </c>
      <c r="CS192" s="208">
        <f t="shared" si="252"/>
        <v>0</v>
      </c>
      <c r="CT192" s="210" t="str">
        <f t="shared" si="253"/>
        <v>-</v>
      </c>
      <c r="CU192" s="1046"/>
      <c r="CV192" s="452"/>
      <c r="CW192" s="211">
        <f t="shared" si="233"/>
        <v>0</v>
      </c>
      <c r="CX192" s="207" t="str">
        <f t="shared" si="234"/>
        <v>-</v>
      </c>
      <c r="CY192" s="209">
        <f t="shared" si="254"/>
        <v>0</v>
      </c>
      <c r="CZ192" s="207" t="str">
        <f t="shared" si="255"/>
        <v>-</v>
      </c>
      <c r="DA192" s="211">
        <f t="shared" si="256"/>
        <v>0</v>
      </c>
      <c r="DB192" s="210" t="str">
        <f t="shared" si="257"/>
        <v>-</v>
      </c>
    </row>
    <row r="193" spans="1:118" s="84" customFormat="1" ht="15" hidden="1" customHeight="1" thickBot="1">
      <c r="A193" s="78">
        <v>29</v>
      </c>
      <c r="B193" s="86" t="s">
        <v>113</v>
      </c>
      <c r="C193" s="87" t="s">
        <v>113</v>
      </c>
      <c r="D193" s="88" t="s">
        <v>113</v>
      </c>
      <c r="E193" s="88" t="s">
        <v>113</v>
      </c>
      <c r="F193" s="88" t="s">
        <v>113</v>
      </c>
      <c r="G193" s="88" t="s">
        <v>113</v>
      </c>
      <c r="H193" s="88" t="s">
        <v>113</v>
      </c>
      <c r="I193" s="89" t="s">
        <v>113</v>
      </c>
      <c r="J193" s="90">
        <f t="shared" si="235"/>
        <v>0</v>
      </c>
      <c r="K193" s="87" t="s">
        <v>113</v>
      </c>
      <c r="L193" s="88" t="s">
        <v>113</v>
      </c>
      <c r="M193" s="88" t="s">
        <v>113</v>
      </c>
      <c r="N193" s="88" t="s">
        <v>113</v>
      </c>
      <c r="O193" s="88" t="s">
        <v>113</v>
      </c>
      <c r="P193" s="88" t="s">
        <v>113</v>
      </c>
      <c r="Q193" s="89" t="s">
        <v>113</v>
      </c>
      <c r="R193" s="90">
        <f t="shared" si="236"/>
        <v>0</v>
      </c>
      <c r="S193" s="87" t="s">
        <v>113</v>
      </c>
      <c r="T193" s="88" t="s">
        <v>113</v>
      </c>
      <c r="U193" s="88" t="s">
        <v>113</v>
      </c>
      <c r="V193" s="88" t="s">
        <v>113</v>
      </c>
      <c r="W193" s="88" t="s">
        <v>113</v>
      </c>
      <c r="X193" s="88" t="s">
        <v>113</v>
      </c>
      <c r="Y193" s="89" t="s">
        <v>113</v>
      </c>
      <c r="Z193" s="90">
        <f t="shared" si="237"/>
        <v>0</v>
      </c>
      <c r="AA193" s="87" t="s">
        <v>113</v>
      </c>
      <c r="AB193" s="88" t="s">
        <v>113</v>
      </c>
      <c r="AC193" s="88" t="s">
        <v>113</v>
      </c>
      <c r="AD193" s="88" t="s">
        <v>113</v>
      </c>
      <c r="AE193" s="88" t="s">
        <v>113</v>
      </c>
      <c r="AF193" s="88" t="s">
        <v>113</v>
      </c>
      <c r="AG193" s="89" t="s">
        <v>113</v>
      </c>
      <c r="AH193" s="90">
        <f t="shared" si="238"/>
        <v>0</v>
      </c>
      <c r="AI193" s="87" t="s">
        <v>113</v>
      </c>
      <c r="AJ193" s="88" t="s">
        <v>113</v>
      </c>
      <c r="AK193" s="88" t="s">
        <v>113</v>
      </c>
      <c r="AL193" s="88" t="s">
        <v>113</v>
      </c>
      <c r="AM193" s="88" t="s">
        <v>113</v>
      </c>
      <c r="AN193" s="88" t="s">
        <v>113</v>
      </c>
      <c r="AO193" s="89" t="s">
        <v>113</v>
      </c>
      <c r="AP193" s="90">
        <f t="shared" si="239"/>
        <v>0</v>
      </c>
      <c r="AQ193" s="87" t="s">
        <v>113</v>
      </c>
      <c r="AR193" s="88" t="s">
        <v>113</v>
      </c>
      <c r="AS193" s="88" t="s">
        <v>113</v>
      </c>
      <c r="AT193" s="88" t="s">
        <v>113</v>
      </c>
      <c r="AU193" s="88" t="s">
        <v>113</v>
      </c>
      <c r="AV193" s="88" t="s">
        <v>113</v>
      </c>
      <c r="AW193" s="89" t="s">
        <v>113</v>
      </c>
      <c r="AX193" s="90">
        <f t="shared" si="277"/>
        <v>0</v>
      </c>
      <c r="AY193" s="87" t="s">
        <v>113</v>
      </c>
      <c r="AZ193" s="88" t="s">
        <v>113</v>
      </c>
      <c r="BA193" s="88" t="s">
        <v>113</v>
      </c>
      <c r="BB193" s="88" t="s">
        <v>113</v>
      </c>
      <c r="BC193" s="88" t="s">
        <v>113</v>
      </c>
      <c r="BD193" s="88" t="s">
        <v>113</v>
      </c>
      <c r="BE193" s="89" t="s">
        <v>113</v>
      </c>
      <c r="BF193" s="90">
        <f t="shared" si="241"/>
        <v>0</v>
      </c>
      <c r="BG193" s="87" t="s">
        <v>113</v>
      </c>
      <c r="BH193" s="88" t="s">
        <v>113</v>
      </c>
      <c r="BI193" s="88" t="s">
        <v>113</v>
      </c>
      <c r="BJ193" s="88" t="s">
        <v>113</v>
      </c>
      <c r="BK193" s="88" t="s">
        <v>113</v>
      </c>
      <c r="BL193" s="88" t="s">
        <v>113</v>
      </c>
      <c r="BM193" s="89" t="s">
        <v>113</v>
      </c>
      <c r="BN193" s="90">
        <f t="shared" si="242"/>
        <v>0</v>
      </c>
      <c r="BO193" s="87" t="s">
        <v>113</v>
      </c>
      <c r="BP193" s="88" t="s">
        <v>113</v>
      </c>
      <c r="BQ193" s="88" t="s">
        <v>113</v>
      </c>
      <c r="BR193" s="88" t="s">
        <v>113</v>
      </c>
      <c r="BS193" s="88" t="s">
        <v>113</v>
      </c>
      <c r="BT193" s="88" t="s">
        <v>113</v>
      </c>
      <c r="BU193" s="89" t="s">
        <v>113</v>
      </c>
      <c r="BV193" s="90">
        <f t="shared" si="243"/>
        <v>0</v>
      </c>
      <c r="CJ193" s="155"/>
      <c r="CK193" s="209">
        <f t="shared" si="244"/>
        <v>0</v>
      </c>
      <c r="CL193" s="216" t="str">
        <f t="shared" si="245"/>
        <v>-</v>
      </c>
      <c r="CM193" s="209">
        <f t="shared" si="246"/>
        <v>0</v>
      </c>
      <c r="CN193" s="216" t="str">
        <f t="shared" si="247"/>
        <v>-</v>
      </c>
      <c r="CO193" s="209">
        <f t="shared" si="248"/>
        <v>0</v>
      </c>
      <c r="CP193" s="210" t="str">
        <f t="shared" si="249"/>
        <v>-</v>
      </c>
      <c r="CQ193" s="208">
        <f t="shared" si="250"/>
        <v>0</v>
      </c>
      <c r="CR193" s="210" t="str">
        <f t="shared" si="251"/>
        <v>-</v>
      </c>
      <c r="CS193" s="208">
        <f t="shared" si="252"/>
        <v>0</v>
      </c>
      <c r="CT193" s="210" t="str">
        <f t="shared" si="253"/>
        <v>-</v>
      </c>
      <c r="CU193" s="1046"/>
      <c r="CV193" s="452"/>
      <c r="CW193" s="211">
        <f t="shared" si="233"/>
        <v>0</v>
      </c>
      <c r="CX193" s="207" t="str">
        <f t="shared" si="234"/>
        <v>-</v>
      </c>
      <c r="CY193" s="209">
        <f t="shared" si="254"/>
        <v>0</v>
      </c>
      <c r="CZ193" s="207" t="str">
        <f t="shared" si="255"/>
        <v>-</v>
      </c>
      <c r="DA193" s="211">
        <f t="shared" si="256"/>
        <v>0</v>
      </c>
      <c r="DB193" s="210" t="str">
        <f t="shared" si="257"/>
        <v>-</v>
      </c>
    </row>
    <row r="194" spans="1:118" s="84" customFormat="1" ht="15" hidden="1" customHeight="1" thickBot="1">
      <c r="A194" s="85">
        <v>30</v>
      </c>
      <c r="B194" s="96" t="s">
        <v>113</v>
      </c>
      <c r="C194" s="95" t="s">
        <v>113</v>
      </c>
      <c r="D194" s="92" t="s">
        <v>113</v>
      </c>
      <c r="E194" s="92" t="s">
        <v>113</v>
      </c>
      <c r="F194" s="92" t="s">
        <v>113</v>
      </c>
      <c r="G194" s="92" t="s">
        <v>113</v>
      </c>
      <c r="H194" s="92" t="s">
        <v>113</v>
      </c>
      <c r="I194" s="93" t="s">
        <v>113</v>
      </c>
      <c r="J194" s="94">
        <f t="shared" si="235"/>
        <v>0</v>
      </c>
      <c r="K194" s="95" t="s">
        <v>113</v>
      </c>
      <c r="L194" s="92" t="s">
        <v>113</v>
      </c>
      <c r="M194" s="92" t="s">
        <v>113</v>
      </c>
      <c r="N194" s="92" t="s">
        <v>113</v>
      </c>
      <c r="O194" s="92" t="s">
        <v>113</v>
      </c>
      <c r="P194" s="92" t="s">
        <v>113</v>
      </c>
      <c r="Q194" s="93" t="s">
        <v>113</v>
      </c>
      <c r="R194" s="94">
        <f t="shared" si="236"/>
        <v>0</v>
      </c>
      <c r="S194" s="95" t="s">
        <v>113</v>
      </c>
      <c r="T194" s="92" t="s">
        <v>113</v>
      </c>
      <c r="U194" s="92" t="s">
        <v>113</v>
      </c>
      <c r="V194" s="92" t="s">
        <v>113</v>
      </c>
      <c r="W194" s="92" t="s">
        <v>113</v>
      </c>
      <c r="X194" s="92" t="s">
        <v>113</v>
      </c>
      <c r="Y194" s="93" t="s">
        <v>113</v>
      </c>
      <c r="Z194" s="94">
        <f t="shared" si="237"/>
        <v>0</v>
      </c>
      <c r="AA194" s="95" t="s">
        <v>113</v>
      </c>
      <c r="AB194" s="92" t="s">
        <v>113</v>
      </c>
      <c r="AC194" s="92" t="s">
        <v>113</v>
      </c>
      <c r="AD194" s="92" t="s">
        <v>113</v>
      </c>
      <c r="AE194" s="92" t="s">
        <v>113</v>
      </c>
      <c r="AF194" s="92" t="s">
        <v>113</v>
      </c>
      <c r="AG194" s="93" t="s">
        <v>113</v>
      </c>
      <c r="AH194" s="94">
        <f t="shared" si="238"/>
        <v>0</v>
      </c>
      <c r="AI194" s="95" t="s">
        <v>113</v>
      </c>
      <c r="AJ194" s="92" t="s">
        <v>113</v>
      </c>
      <c r="AK194" s="92" t="s">
        <v>113</v>
      </c>
      <c r="AL194" s="92" t="s">
        <v>113</v>
      </c>
      <c r="AM194" s="92" t="s">
        <v>113</v>
      </c>
      <c r="AN194" s="92" t="s">
        <v>113</v>
      </c>
      <c r="AO194" s="93" t="s">
        <v>113</v>
      </c>
      <c r="AP194" s="94">
        <f t="shared" si="239"/>
        <v>0</v>
      </c>
      <c r="AQ194" s="87" t="s">
        <v>113</v>
      </c>
      <c r="AR194" s="88" t="s">
        <v>113</v>
      </c>
      <c r="AS194" s="88" t="s">
        <v>113</v>
      </c>
      <c r="AT194" s="88" t="s">
        <v>113</v>
      </c>
      <c r="AU194" s="88" t="s">
        <v>113</v>
      </c>
      <c r="AV194" s="88" t="s">
        <v>113</v>
      </c>
      <c r="AW194" s="89" t="s">
        <v>113</v>
      </c>
      <c r="AX194" s="94">
        <f t="shared" si="277"/>
        <v>0</v>
      </c>
      <c r="AY194" s="95" t="s">
        <v>113</v>
      </c>
      <c r="AZ194" s="92" t="s">
        <v>113</v>
      </c>
      <c r="BA194" s="92" t="s">
        <v>113</v>
      </c>
      <c r="BB194" s="92" t="s">
        <v>113</v>
      </c>
      <c r="BC194" s="92" t="s">
        <v>113</v>
      </c>
      <c r="BD194" s="92" t="s">
        <v>113</v>
      </c>
      <c r="BE194" s="93" t="s">
        <v>113</v>
      </c>
      <c r="BF194" s="94">
        <f t="shared" si="241"/>
        <v>0</v>
      </c>
      <c r="BG194" s="496" t="s">
        <v>113</v>
      </c>
      <c r="BH194" s="497" t="s">
        <v>113</v>
      </c>
      <c r="BI194" s="497" t="s">
        <v>113</v>
      </c>
      <c r="BJ194" s="497" t="s">
        <v>113</v>
      </c>
      <c r="BK194" s="497" t="s">
        <v>113</v>
      </c>
      <c r="BL194" s="497" t="s">
        <v>113</v>
      </c>
      <c r="BM194" s="499" t="s">
        <v>113</v>
      </c>
      <c r="BN194" s="502">
        <f t="shared" si="242"/>
        <v>0</v>
      </c>
      <c r="BO194" s="496" t="s">
        <v>113</v>
      </c>
      <c r="BP194" s="497" t="s">
        <v>113</v>
      </c>
      <c r="BQ194" s="497" t="s">
        <v>113</v>
      </c>
      <c r="BR194" s="497" t="s">
        <v>113</v>
      </c>
      <c r="BS194" s="497" t="s">
        <v>113</v>
      </c>
      <c r="BT194" s="497" t="s">
        <v>113</v>
      </c>
      <c r="BU194" s="499" t="s">
        <v>113</v>
      </c>
      <c r="BV194" s="502">
        <f t="shared" si="243"/>
        <v>0</v>
      </c>
      <c r="CJ194" s="155"/>
      <c r="CK194" s="212">
        <f t="shared" si="244"/>
        <v>0</v>
      </c>
      <c r="CL194" s="217" t="str">
        <f t="shared" si="245"/>
        <v>-</v>
      </c>
      <c r="CM194" s="212">
        <f t="shared" si="246"/>
        <v>0</v>
      </c>
      <c r="CN194" s="217" t="str">
        <f t="shared" si="247"/>
        <v>-</v>
      </c>
      <c r="CO194" s="212">
        <f t="shared" si="248"/>
        <v>0</v>
      </c>
      <c r="CP194" s="213" t="str">
        <f t="shared" si="249"/>
        <v>-</v>
      </c>
      <c r="CQ194" s="208">
        <f t="shared" si="250"/>
        <v>0</v>
      </c>
      <c r="CR194" s="213" t="str">
        <f t="shared" si="251"/>
        <v>-</v>
      </c>
      <c r="CS194" s="208">
        <f t="shared" si="252"/>
        <v>0</v>
      </c>
      <c r="CT194" s="213" t="str">
        <f t="shared" si="253"/>
        <v>-</v>
      </c>
      <c r="CU194" s="1047"/>
      <c r="CV194" s="453"/>
      <c r="CW194" s="214">
        <f t="shared" si="233"/>
        <v>0</v>
      </c>
      <c r="CX194" s="213" t="str">
        <f t="shared" si="234"/>
        <v>-</v>
      </c>
      <c r="CY194" s="212">
        <f t="shared" si="254"/>
        <v>0</v>
      </c>
      <c r="CZ194" s="213" t="str">
        <f t="shared" si="255"/>
        <v>-</v>
      </c>
      <c r="DA194" s="214">
        <f t="shared" si="256"/>
        <v>0</v>
      </c>
      <c r="DB194" s="213" t="str">
        <f t="shared" si="257"/>
        <v>-</v>
      </c>
    </row>
    <row r="195" spans="1:118" s="84" customFormat="1" ht="15" thickBot="1">
      <c r="A195" s="97"/>
      <c r="B195" s="227" t="s">
        <v>16</v>
      </c>
      <c r="C195" s="105">
        <v>23</v>
      </c>
      <c r="D195" s="98">
        <v>10</v>
      </c>
      <c r="E195" s="98">
        <v>2</v>
      </c>
      <c r="F195" s="98">
        <v>18</v>
      </c>
      <c r="G195" s="98">
        <v>16</v>
      </c>
      <c r="H195" s="98" t="s">
        <v>113</v>
      </c>
      <c r="I195" s="228" t="s">
        <v>113</v>
      </c>
      <c r="J195" s="99">
        <f t="shared" si="235"/>
        <v>69</v>
      </c>
      <c r="K195" s="230"/>
      <c r="L195" s="231"/>
      <c r="M195" s="231"/>
      <c r="N195" s="231"/>
      <c r="O195" s="231"/>
      <c r="P195" s="231"/>
      <c r="Q195" s="232"/>
      <c r="R195" s="233"/>
      <c r="S195" s="230"/>
      <c r="T195" s="231"/>
      <c r="U195" s="231"/>
      <c r="V195" s="231"/>
      <c r="W195" s="231"/>
      <c r="X195" s="231"/>
      <c r="Y195" s="232"/>
      <c r="Z195" s="233"/>
      <c r="AA195" s="230">
        <f>AQ196</f>
        <v>1</v>
      </c>
      <c r="AB195" s="231">
        <f t="shared" ref="AB195" si="278">AR196</f>
        <v>3</v>
      </c>
      <c r="AC195" s="231">
        <f t="shared" ref="AC195" si="279">AS196</f>
        <v>1</v>
      </c>
      <c r="AD195" s="231">
        <f t="shared" ref="AD195" si="280">AT196</f>
        <v>3</v>
      </c>
      <c r="AE195" s="231">
        <f t="shared" ref="AE195" si="281">AU196</f>
        <v>0</v>
      </c>
      <c r="AF195" s="231">
        <f t="shared" ref="AF195" si="282">AV196</f>
        <v>0</v>
      </c>
      <c r="AG195" s="232">
        <f t="shared" ref="AG195" si="283">AW196</f>
        <v>0</v>
      </c>
      <c r="AH195" s="233">
        <f>SUM(AA195:AG195)</f>
        <v>8</v>
      </c>
      <c r="AI195" s="230"/>
      <c r="AJ195" s="231"/>
      <c r="AK195" s="231"/>
      <c r="AL195" s="231"/>
      <c r="AM195" s="231"/>
      <c r="AN195" s="231"/>
      <c r="AO195" s="232"/>
      <c r="AP195" s="233"/>
      <c r="AQ195" s="230">
        <v>1</v>
      </c>
      <c r="AR195" s="231">
        <v>3</v>
      </c>
      <c r="AS195" s="231">
        <v>1</v>
      </c>
      <c r="AT195" s="231">
        <v>3</v>
      </c>
      <c r="AU195" s="231"/>
      <c r="AV195" s="231"/>
      <c r="AW195" s="232"/>
      <c r="AX195" s="233">
        <f>SUM(AQ195:AW195)</f>
        <v>8</v>
      </c>
      <c r="AY195" s="230"/>
      <c r="AZ195" s="231"/>
      <c r="BA195" s="231"/>
      <c r="BB195" s="231"/>
      <c r="BC195" s="231"/>
      <c r="BD195" s="231"/>
      <c r="BE195" s="232"/>
      <c r="BF195" s="233"/>
      <c r="BG195" s="494"/>
      <c r="BH195" s="495"/>
      <c r="BI195" s="495"/>
      <c r="BJ195" s="495"/>
      <c r="BK195" s="495"/>
      <c r="BL195" s="495"/>
      <c r="BM195" s="500"/>
      <c r="BN195" s="503"/>
      <c r="BO195" s="494"/>
      <c r="BP195" s="495"/>
      <c r="BQ195" s="495"/>
      <c r="BR195" s="495"/>
      <c r="BS195" s="495"/>
      <c r="BT195" s="495"/>
      <c r="BU195" s="500"/>
      <c r="BV195" s="503"/>
      <c r="CJ195" s="155"/>
      <c r="CU195" s="446"/>
      <c r="CV195" s="446"/>
    </row>
    <row r="196" spans="1:118" s="84" customFormat="1" ht="15" thickBot="1">
      <c r="A196" s="100"/>
      <c r="B196" s="218" t="s">
        <v>17</v>
      </c>
      <c r="C196" s="224">
        <f t="shared" ref="C196:BF196" si="284">SUM(C165:C195)</f>
        <v>113</v>
      </c>
      <c r="D196" s="225">
        <f t="shared" si="284"/>
        <v>116</v>
      </c>
      <c r="E196" s="225">
        <f t="shared" si="284"/>
        <v>72</v>
      </c>
      <c r="F196" s="225">
        <f t="shared" si="284"/>
        <v>119</v>
      </c>
      <c r="G196" s="225">
        <f t="shared" si="284"/>
        <v>101</v>
      </c>
      <c r="H196" s="225">
        <f t="shared" si="284"/>
        <v>0</v>
      </c>
      <c r="I196" s="226">
        <f t="shared" si="284"/>
        <v>0</v>
      </c>
      <c r="J196" s="107">
        <f t="shared" si="284"/>
        <v>521</v>
      </c>
      <c r="K196" s="224">
        <f t="shared" si="284"/>
        <v>9</v>
      </c>
      <c r="L196" s="225">
        <f t="shared" si="284"/>
        <v>8</v>
      </c>
      <c r="M196" s="225">
        <f t="shared" si="284"/>
        <v>7</v>
      </c>
      <c r="N196" s="225">
        <f t="shared" si="284"/>
        <v>17</v>
      </c>
      <c r="O196" s="225">
        <f t="shared" si="284"/>
        <v>7</v>
      </c>
      <c r="P196" s="225">
        <f t="shared" si="284"/>
        <v>0</v>
      </c>
      <c r="Q196" s="226">
        <f t="shared" si="284"/>
        <v>0</v>
      </c>
      <c r="R196" s="107">
        <f t="shared" si="284"/>
        <v>48</v>
      </c>
      <c r="S196" s="224">
        <f t="shared" si="284"/>
        <v>2</v>
      </c>
      <c r="T196" s="225">
        <f t="shared" si="284"/>
        <v>6</v>
      </c>
      <c r="U196" s="225">
        <f t="shared" si="284"/>
        <v>4</v>
      </c>
      <c r="V196" s="225">
        <f t="shared" si="284"/>
        <v>0</v>
      </c>
      <c r="W196" s="225">
        <f t="shared" si="284"/>
        <v>0</v>
      </c>
      <c r="X196" s="225">
        <f t="shared" si="284"/>
        <v>0</v>
      </c>
      <c r="Y196" s="226">
        <f t="shared" si="284"/>
        <v>0</v>
      </c>
      <c r="Z196" s="107">
        <f t="shared" si="284"/>
        <v>12</v>
      </c>
      <c r="AA196" s="224">
        <f t="shared" si="284"/>
        <v>3</v>
      </c>
      <c r="AB196" s="225">
        <f t="shared" si="284"/>
        <v>9</v>
      </c>
      <c r="AC196" s="225">
        <f t="shared" si="284"/>
        <v>10</v>
      </c>
      <c r="AD196" s="225">
        <f t="shared" si="284"/>
        <v>9</v>
      </c>
      <c r="AE196" s="225">
        <f t="shared" si="284"/>
        <v>10</v>
      </c>
      <c r="AF196" s="225">
        <f t="shared" si="284"/>
        <v>0</v>
      </c>
      <c r="AG196" s="226">
        <f t="shared" si="284"/>
        <v>0</v>
      </c>
      <c r="AH196" s="107">
        <f t="shared" si="284"/>
        <v>41</v>
      </c>
      <c r="AI196" s="224">
        <f t="shared" ref="AI196:AP196" si="285">SUM(AI165:AI195)</f>
        <v>1</v>
      </c>
      <c r="AJ196" s="225">
        <f t="shared" si="285"/>
        <v>0</v>
      </c>
      <c r="AK196" s="225">
        <f t="shared" si="285"/>
        <v>2</v>
      </c>
      <c r="AL196" s="225">
        <f t="shared" si="285"/>
        <v>2</v>
      </c>
      <c r="AM196" s="225">
        <f t="shared" si="285"/>
        <v>4</v>
      </c>
      <c r="AN196" s="225">
        <f t="shared" si="285"/>
        <v>0</v>
      </c>
      <c r="AO196" s="226">
        <f t="shared" si="285"/>
        <v>0</v>
      </c>
      <c r="AP196" s="107">
        <f t="shared" si="285"/>
        <v>9</v>
      </c>
      <c r="AQ196" s="224">
        <f>+AQ195</f>
        <v>1</v>
      </c>
      <c r="AR196" s="225">
        <f t="shared" ref="AR196" si="286">+AR195</f>
        <v>3</v>
      </c>
      <c r="AS196" s="225">
        <f t="shared" ref="AS196" si="287">+AS195</f>
        <v>1</v>
      </c>
      <c r="AT196" s="225">
        <f t="shared" ref="AT196" si="288">+AT195</f>
        <v>3</v>
      </c>
      <c r="AU196" s="225">
        <f t="shared" ref="AU196" si="289">+AU195</f>
        <v>0</v>
      </c>
      <c r="AV196" s="225">
        <f t="shared" ref="AV196" si="290">+AV195</f>
        <v>0</v>
      </c>
      <c r="AW196" s="226">
        <f t="shared" ref="AW196" si="291">+AW195</f>
        <v>0</v>
      </c>
      <c r="AX196" s="107">
        <f t="shared" ref="AX196" si="292">+AX195</f>
        <v>8</v>
      </c>
      <c r="AY196" s="224">
        <f t="shared" si="284"/>
        <v>0</v>
      </c>
      <c r="AZ196" s="225">
        <f t="shared" si="284"/>
        <v>0</v>
      </c>
      <c r="BA196" s="225">
        <f t="shared" si="284"/>
        <v>0</v>
      </c>
      <c r="BB196" s="225">
        <f t="shared" si="284"/>
        <v>0</v>
      </c>
      <c r="BC196" s="225">
        <f t="shared" si="284"/>
        <v>1</v>
      </c>
      <c r="BD196" s="225">
        <f t="shared" si="284"/>
        <v>0</v>
      </c>
      <c r="BE196" s="226">
        <f t="shared" si="284"/>
        <v>0</v>
      </c>
      <c r="BF196" s="107">
        <f t="shared" si="284"/>
        <v>1</v>
      </c>
      <c r="BG196" s="492">
        <f t="shared" ref="BG196:BV196" si="293">SUM(BG165:BG194)</f>
        <v>12.2</v>
      </c>
      <c r="BH196" s="493">
        <f t="shared" si="293"/>
        <v>20</v>
      </c>
      <c r="BI196" s="493">
        <f t="shared" si="293"/>
        <v>18.399999999999999</v>
      </c>
      <c r="BJ196" s="493">
        <f t="shared" si="293"/>
        <v>20</v>
      </c>
      <c r="BK196" s="493">
        <f t="shared" si="293"/>
        <v>20</v>
      </c>
      <c r="BL196" s="493">
        <f t="shared" si="293"/>
        <v>0</v>
      </c>
      <c r="BM196" s="501">
        <f t="shared" si="293"/>
        <v>0</v>
      </c>
      <c r="BN196" s="504">
        <f t="shared" si="293"/>
        <v>90.600000000000009</v>
      </c>
      <c r="BO196" s="492">
        <f t="shared" si="293"/>
        <v>112</v>
      </c>
      <c r="BP196" s="493">
        <f t="shared" si="293"/>
        <v>105</v>
      </c>
      <c r="BQ196" s="493">
        <f t="shared" si="293"/>
        <v>70</v>
      </c>
      <c r="BR196" s="493">
        <f t="shared" si="293"/>
        <v>114</v>
      </c>
      <c r="BS196" s="493">
        <f t="shared" si="293"/>
        <v>112</v>
      </c>
      <c r="BT196" s="493">
        <f t="shared" si="293"/>
        <v>0</v>
      </c>
      <c r="BU196" s="501">
        <f t="shared" si="293"/>
        <v>0</v>
      </c>
      <c r="BV196" s="504">
        <f t="shared" si="293"/>
        <v>513</v>
      </c>
      <c r="CJ196" s="155"/>
      <c r="CU196" s="446"/>
      <c r="CV196" s="446"/>
    </row>
    <row r="197" spans="1:118" s="84" customFormat="1" ht="15" thickBot="1">
      <c r="A197" s="101"/>
      <c r="B197" s="102" t="s">
        <v>22</v>
      </c>
      <c r="C197" s="106" t="str">
        <f>IF($C$40&lt;$C$196,"W","L")</f>
        <v>L</v>
      </c>
      <c r="D197" s="103" t="str">
        <f>IF($D$157&lt;$D$196,"W","L")</f>
        <v>W</v>
      </c>
      <c r="E197" s="103" t="str">
        <f>IF($E$196&gt;$F$235,"W","L")</f>
        <v>W</v>
      </c>
      <c r="F197" s="103" t="str">
        <f>IF($E$118&lt;$F$196,"W","L")</f>
        <v>W</v>
      </c>
      <c r="G197" s="104" t="str">
        <f>IF($G$79&lt;$G$196,"W","L")</f>
        <v>L</v>
      </c>
      <c r="H197" s="229"/>
      <c r="I197" s="22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Q197" s="9"/>
      <c r="AR197" s="9"/>
      <c r="AS197" s="9"/>
      <c r="AT197" s="9"/>
      <c r="AU197" s="9"/>
      <c r="AV197" s="9"/>
      <c r="AW197" s="9"/>
      <c r="AX197" s="9"/>
      <c r="CJ197" s="155"/>
      <c r="CU197" s="446"/>
      <c r="CV197" s="446"/>
    </row>
    <row r="198" spans="1:118" ht="15.75" thickBot="1">
      <c r="A198" s="1023" t="s">
        <v>219</v>
      </c>
      <c r="B198" s="1023"/>
      <c r="C198" s="65"/>
      <c r="D198" s="65"/>
      <c r="E198" s="65"/>
      <c r="F198" s="65"/>
      <c r="G198" s="65"/>
      <c r="H198" s="65"/>
      <c r="I198" s="65"/>
    </row>
    <row r="199" spans="1:118" ht="15" thickBot="1">
      <c r="J199" s="9"/>
    </row>
    <row r="200" spans="1:118" s="269" customFormat="1" ht="26.25" thickBot="1">
      <c r="A200" s="179"/>
      <c r="B200" s="180" t="s">
        <v>50</v>
      </c>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Q200" s="180"/>
      <c r="AR200" s="180"/>
      <c r="AS200" s="180"/>
      <c r="AT200" s="180"/>
      <c r="AU200" s="180"/>
      <c r="AV200" s="180"/>
      <c r="AW200" s="180"/>
      <c r="AX200" s="180"/>
      <c r="AY200" s="180"/>
      <c r="AZ200" s="180"/>
      <c r="BA200" s="180"/>
      <c r="BB200" s="180"/>
      <c r="BC200" s="180"/>
      <c r="BD200" s="180"/>
      <c r="BE200" s="180"/>
      <c r="BF200" s="180"/>
      <c r="CJ200" s="270"/>
      <c r="CK200" s="271"/>
      <c r="CL200" s="271"/>
      <c r="CM200" s="271"/>
      <c r="CN200" s="271"/>
      <c r="CO200" s="271"/>
      <c r="CP200" s="271"/>
      <c r="CQ200" s="271"/>
      <c r="CR200" s="271"/>
      <c r="CS200" s="271"/>
      <c r="CT200" s="271"/>
      <c r="CU200" s="447"/>
      <c r="CV200" s="447"/>
      <c r="CW200" s="271"/>
      <c r="CX200" s="271"/>
      <c r="CY200" s="271"/>
      <c r="CZ200" s="271"/>
      <c r="DA200" s="271"/>
      <c r="DB200" s="271"/>
      <c r="DC200" s="271"/>
      <c r="DD200" s="271"/>
      <c r="DE200" s="271"/>
      <c r="DF200" s="271"/>
      <c r="DG200" s="271"/>
      <c r="DH200" s="271"/>
      <c r="DI200" s="271"/>
      <c r="DJ200" s="271"/>
      <c r="DK200" s="271"/>
      <c r="DL200" s="271"/>
      <c r="DM200" s="271"/>
      <c r="DN200" s="271"/>
    </row>
    <row r="201" spans="1:118" s="19" customFormat="1" ht="23.25" thickBot="1">
      <c r="A201" s="192"/>
      <c r="B201" s="1048" t="s">
        <v>1</v>
      </c>
      <c r="C201" s="1041" t="s">
        <v>2</v>
      </c>
      <c r="D201" s="1042"/>
      <c r="E201" s="1042"/>
      <c r="F201" s="1042"/>
      <c r="G201" s="220"/>
      <c r="H201" s="220"/>
      <c r="I201" s="220"/>
      <c r="J201" s="249"/>
      <c r="K201" s="1035" t="s">
        <v>3</v>
      </c>
      <c r="L201" s="1035"/>
      <c r="M201" s="1035"/>
      <c r="N201" s="1035"/>
      <c r="O201" s="193"/>
      <c r="P201" s="193"/>
      <c r="Q201" s="193"/>
      <c r="R201" s="194"/>
      <c r="S201" s="1034" t="s">
        <v>4</v>
      </c>
      <c r="T201" s="1035"/>
      <c r="U201" s="1035"/>
      <c r="V201" s="1035"/>
      <c r="W201" s="193"/>
      <c r="X201" s="193"/>
      <c r="Y201" s="193"/>
      <c r="Z201" s="194"/>
      <c r="AA201" s="1034" t="s">
        <v>5</v>
      </c>
      <c r="AB201" s="1035"/>
      <c r="AC201" s="1035"/>
      <c r="AD201" s="1035"/>
      <c r="AE201" s="193"/>
      <c r="AF201" s="193"/>
      <c r="AG201" s="193"/>
      <c r="AH201" s="194"/>
      <c r="AI201" s="1034" t="s">
        <v>6</v>
      </c>
      <c r="AJ201" s="1035"/>
      <c r="AK201" s="1035"/>
      <c r="AL201" s="1035"/>
      <c r="AM201" s="193"/>
      <c r="AN201" s="193"/>
      <c r="AO201" s="193"/>
      <c r="AP201" s="194"/>
      <c r="AQ201" s="1034" t="s">
        <v>7</v>
      </c>
      <c r="AR201" s="1035"/>
      <c r="AS201" s="1035"/>
      <c r="AT201" s="1035"/>
      <c r="AU201" s="193"/>
      <c r="AV201" s="193"/>
      <c r="AW201" s="193"/>
      <c r="AX201" s="194"/>
      <c r="AY201" s="1034" t="s">
        <v>129</v>
      </c>
      <c r="AZ201" s="1035"/>
      <c r="BA201" s="1035"/>
      <c r="BB201" s="1035"/>
      <c r="BC201" s="193"/>
      <c r="BD201" s="193"/>
      <c r="BE201" s="193"/>
      <c r="BF201" s="194"/>
      <c r="BG201" s="1034" t="s">
        <v>70</v>
      </c>
      <c r="BH201" s="1035"/>
      <c r="BI201" s="1035"/>
      <c r="BJ201" s="1035"/>
      <c r="BK201" s="193"/>
      <c r="BL201" s="193"/>
      <c r="BM201" s="193"/>
      <c r="BN201" s="194"/>
      <c r="BO201" s="1034" t="s">
        <v>217</v>
      </c>
      <c r="BP201" s="1035"/>
      <c r="BQ201" s="1035"/>
      <c r="BR201" s="1035"/>
      <c r="BS201" s="193"/>
      <c r="BT201" s="193"/>
      <c r="BU201" s="193"/>
      <c r="BV201" s="194"/>
      <c r="BW201" s="65"/>
      <c r="BX201" s="65"/>
      <c r="BY201" s="65"/>
      <c r="BZ201" s="65"/>
      <c r="CA201" s="65"/>
      <c r="CB201" s="65"/>
      <c r="CC201" s="65"/>
      <c r="CD201" s="65"/>
      <c r="CE201" s="65"/>
      <c r="CF201" s="65"/>
      <c r="CG201" s="65"/>
      <c r="CH201" s="65"/>
      <c r="CI201" s="65"/>
      <c r="CJ201" s="155"/>
      <c r="CK201" s="84"/>
      <c r="CL201" s="84"/>
      <c r="CM201" s="84"/>
      <c r="CN201" s="84"/>
      <c r="CO201" s="84"/>
      <c r="CP201" s="84"/>
      <c r="CQ201" s="84"/>
      <c r="CR201" s="84"/>
      <c r="CS201" s="84"/>
      <c r="CT201" s="84"/>
      <c r="CU201" s="448"/>
      <c r="CV201" s="448"/>
      <c r="CW201" s="198"/>
      <c r="CX201" s="198"/>
      <c r="CY201" s="198"/>
      <c r="CZ201" s="198"/>
      <c r="DA201" s="198"/>
      <c r="DB201" s="198"/>
      <c r="DC201" s="198"/>
      <c r="DD201" s="198"/>
      <c r="DE201" s="198"/>
      <c r="DF201" s="198"/>
      <c r="DG201" s="198"/>
      <c r="DH201" s="198"/>
      <c r="DI201" s="198"/>
      <c r="DJ201" s="198"/>
      <c r="DK201" s="198"/>
      <c r="DL201" s="198"/>
      <c r="DM201" s="198"/>
      <c r="DN201" s="198"/>
    </row>
    <row r="202" spans="1:118" ht="15.75" customHeight="1" thickBot="1">
      <c r="A202" s="172"/>
      <c r="B202" s="1049"/>
      <c r="C202" s="70">
        <v>7</v>
      </c>
      <c r="D202" s="71">
        <v>9</v>
      </c>
      <c r="E202" s="71">
        <v>10</v>
      </c>
      <c r="F202" s="71">
        <v>12</v>
      </c>
      <c r="G202" s="71">
        <v>15</v>
      </c>
      <c r="H202" s="71"/>
      <c r="I202" s="72"/>
      <c r="J202" s="1036" t="s">
        <v>8</v>
      </c>
      <c r="K202" s="70">
        <v>7</v>
      </c>
      <c r="L202" s="71">
        <v>9</v>
      </c>
      <c r="M202" s="71">
        <v>10</v>
      </c>
      <c r="N202" s="71">
        <v>12</v>
      </c>
      <c r="O202" s="71">
        <v>15</v>
      </c>
      <c r="P202" s="71"/>
      <c r="Q202" s="72"/>
      <c r="R202" s="1036" t="s">
        <v>8</v>
      </c>
      <c r="S202" s="70">
        <v>7</v>
      </c>
      <c r="T202" s="71">
        <v>9</v>
      </c>
      <c r="U202" s="71">
        <v>10</v>
      </c>
      <c r="V202" s="71">
        <v>12</v>
      </c>
      <c r="W202" s="71">
        <v>15</v>
      </c>
      <c r="X202" s="71"/>
      <c r="Y202" s="72"/>
      <c r="Z202" s="1036" t="s">
        <v>8</v>
      </c>
      <c r="AA202" s="70">
        <v>7</v>
      </c>
      <c r="AB202" s="71">
        <v>9</v>
      </c>
      <c r="AC202" s="71">
        <v>10</v>
      </c>
      <c r="AD202" s="71">
        <v>12</v>
      </c>
      <c r="AE202" s="71">
        <v>15</v>
      </c>
      <c r="AF202" s="71"/>
      <c r="AG202" s="72"/>
      <c r="AH202" s="1036" t="s">
        <v>8</v>
      </c>
      <c r="AI202" s="70">
        <v>7</v>
      </c>
      <c r="AJ202" s="71">
        <v>9</v>
      </c>
      <c r="AK202" s="71">
        <v>10</v>
      </c>
      <c r="AL202" s="71">
        <v>12</v>
      </c>
      <c r="AM202" s="71">
        <v>15</v>
      </c>
      <c r="AN202" s="71"/>
      <c r="AO202" s="72"/>
      <c r="AP202" s="1036" t="s">
        <v>8</v>
      </c>
      <c r="AQ202" s="70">
        <v>7</v>
      </c>
      <c r="AR202" s="71">
        <v>9</v>
      </c>
      <c r="AS202" s="71">
        <v>10</v>
      </c>
      <c r="AT202" s="71">
        <v>12</v>
      </c>
      <c r="AU202" s="71">
        <v>15</v>
      </c>
      <c r="AV202" s="71"/>
      <c r="AW202" s="72"/>
      <c r="AX202" s="1036" t="s">
        <v>8</v>
      </c>
      <c r="AY202" s="70">
        <v>7</v>
      </c>
      <c r="AZ202" s="71">
        <v>9</v>
      </c>
      <c r="BA202" s="71">
        <v>10</v>
      </c>
      <c r="BB202" s="71">
        <v>12</v>
      </c>
      <c r="BC202" s="71">
        <v>15</v>
      </c>
      <c r="BD202" s="71"/>
      <c r="BE202" s="72"/>
      <c r="BF202" s="1036" t="s">
        <v>8</v>
      </c>
      <c r="BG202" s="70">
        <v>7</v>
      </c>
      <c r="BH202" s="71">
        <v>9</v>
      </c>
      <c r="BI202" s="71">
        <v>10</v>
      </c>
      <c r="BJ202" s="71">
        <v>12</v>
      </c>
      <c r="BK202" s="71">
        <v>15</v>
      </c>
      <c r="BL202" s="71"/>
      <c r="BM202" s="72"/>
      <c r="BN202" s="1036" t="s">
        <v>8</v>
      </c>
      <c r="BO202" s="70">
        <v>7</v>
      </c>
      <c r="BP202" s="71">
        <v>9</v>
      </c>
      <c r="BQ202" s="71">
        <v>10</v>
      </c>
      <c r="BR202" s="71">
        <v>12</v>
      </c>
      <c r="BS202" s="71">
        <v>15</v>
      </c>
      <c r="BT202" s="71"/>
      <c r="BU202" s="72"/>
      <c r="BV202" s="1036" t="s">
        <v>8</v>
      </c>
      <c r="CK202" s="199" t="s">
        <v>12</v>
      </c>
      <c r="CL202" s="200"/>
      <c r="CM202" s="199" t="s">
        <v>12</v>
      </c>
      <c r="CN202" s="200"/>
      <c r="CO202" s="199" t="str">
        <f>+CM202</f>
        <v>Navi Hadol</v>
      </c>
      <c r="CP202" s="200"/>
      <c r="CQ202" s="199" t="str">
        <f>+CO202</f>
        <v>Navi Hadol</v>
      </c>
      <c r="CR202" s="200"/>
      <c r="CS202" s="199" t="str">
        <f>+CQ202</f>
        <v>Navi Hadol</v>
      </c>
      <c r="CT202" s="200"/>
      <c r="CU202" s="449" t="str">
        <f>+CS202</f>
        <v>Navi Hadol</v>
      </c>
      <c r="CV202" s="450"/>
      <c r="CW202" s="199" t="str">
        <f>+CY202</f>
        <v>Navi Hadol</v>
      </c>
      <c r="CX202" s="200"/>
      <c r="CY202" s="199" t="str">
        <f>+CU202</f>
        <v>Navi Hadol</v>
      </c>
      <c r="CZ202" s="200"/>
      <c r="DA202" s="199" t="str">
        <f>+CW202</f>
        <v>Navi Hadol</v>
      </c>
      <c r="DB202" s="200"/>
    </row>
    <row r="203" spans="1:118" ht="65.25" customHeight="1" thickBot="1">
      <c r="A203" s="20" t="s">
        <v>9</v>
      </c>
      <c r="B203" s="73" t="s">
        <v>10</v>
      </c>
      <c r="C203" s="264" t="s">
        <v>15</v>
      </c>
      <c r="D203" s="76" t="s">
        <v>14</v>
      </c>
      <c r="E203" s="237" t="s">
        <v>0</v>
      </c>
      <c r="F203" s="238" t="s">
        <v>11</v>
      </c>
      <c r="G203" s="75" t="s">
        <v>13</v>
      </c>
      <c r="H203" s="262"/>
      <c r="I203" s="265"/>
      <c r="J203" s="1037"/>
      <c r="K203" s="264" t="s">
        <v>15</v>
      </c>
      <c r="L203" s="76" t="s">
        <v>14</v>
      </c>
      <c r="M203" s="237" t="s">
        <v>0</v>
      </c>
      <c r="N203" s="238" t="s">
        <v>11</v>
      </c>
      <c r="O203" s="75" t="s">
        <v>13</v>
      </c>
      <c r="P203" s="262"/>
      <c r="Q203" s="265"/>
      <c r="R203" s="1037"/>
      <c r="S203" s="264" t="s">
        <v>15</v>
      </c>
      <c r="T203" s="76" t="s">
        <v>14</v>
      </c>
      <c r="U203" s="237" t="s">
        <v>0</v>
      </c>
      <c r="V203" s="238" t="s">
        <v>11</v>
      </c>
      <c r="W203" s="75" t="s">
        <v>13</v>
      </c>
      <c r="X203" s="262"/>
      <c r="Y203" s="265"/>
      <c r="Z203" s="1037"/>
      <c r="AA203" s="264" t="s">
        <v>15</v>
      </c>
      <c r="AB203" s="76" t="s">
        <v>14</v>
      </c>
      <c r="AC203" s="237" t="s">
        <v>0</v>
      </c>
      <c r="AD203" s="238" t="s">
        <v>11</v>
      </c>
      <c r="AE203" s="75" t="s">
        <v>13</v>
      </c>
      <c r="AF203" s="262"/>
      <c r="AG203" s="265"/>
      <c r="AH203" s="1037"/>
      <c r="AI203" s="264" t="s">
        <v>15</v>
      </c>
      <c r="AJ203" s="76" t="s">
        <v>14</v>
      </c>
      <c r="AK203" s="237" t="s">
        <v>0</v>
      </c>
      <c r="AL203" s="238" t="s">
        <v>11</v>
      </c>
      <c r="AM203" s="75" t="s">
        <v>13</v>
      </c>
      <c r="AN203" s="262"/>
      <c r="AO203" s="265"/>
      <c r="AP203" s="1037"/>
      <c r="AQ203" s="264" t="s">
        <v>15</v>
      </c>
      <c r="AR203" s="76" t="s">
        <v>14</v>
      </c>
      <c r="AS203" s="237" t="s">
        <v>0</v>
      </c>
      <c r="AT203" s="238" t="s">
        <v>11</v>
      </c>
      <c r="AU203" s="75" t="s">
        <v>13</v>
      </c>
      <c r="AV203" s="262"/>
      <c r="AW203" s="265"/>
      <c r="AX203" s="1037"/>
      <c r="AY203" s="264" t="s">
        <v>15</v>
      </c>
      <c r="AZ203" s="76" t="s">
        <v>14</v>
      </c>
      <c r="BA203" s="237" t="s">
        <v>0</v>
      </c>
      <c r="BB203" s="238" t="s">
        <v>11</v>
      </c>
      <c r="BC203" s="75" t="s">
        <v>13</v>
      </c>
      <c r="BD203" s="262"/>
      <c r="BE203" s="265"/>
      <c r="BF203" s="1037"/>
      <c r="BG203" s="264" t="s">
        <v>15</v>
      </c>
      <c r="BH203" s="76" t="s">
        <v>14</v>
      </c>
      <c r="BI203" s="237" t="s">
        <v>0</v>
      </c>
      <c r="BJ203" s="238" t="s">
        <v>11</v>
      </c>
      <c r="BK203" s="75" t="s">
        <v>13</v>
      </c>
      <c r="BL203" s="262"/>
      <c r="BM203" s="265"/>
      <c r="BN203" s="1037"/>
      <c r="BO203" s="264" t="s">
        <v>15</v>
      </c>
      <c r="BP203" s="76" t="s">
        <v>14</v>
      </c>
      <c r="BQ203" s="237" t="s">
        <v>0</v>
      </c>
      <c r="BR203" s="238" t="s">
        <v>11</v>
      </c>
      <c r="BS203" s="75" t="s">
        <v>13</v>
      </c>
      <c r="BT203" s="262"/>
      <c r="BU203" s="265"/>
      <c r="BV203" s="1037"/>
      <c r="CK203" s="202" t="s">
        <v>2</v>
      </c>
      <c r="CL203" s="203"/>
      <c r="CM203" s="202" t="s">
        <v>80</v>
      </c>
      <c r="CN203" s="203"/>
      <c r="CO203" s="202" t="s">
        <v>79</v>
      </c>
      <c r="CP203" s="203"/>
      <c r="CQ203" s="202" t="s">
        <v>5</v>
      </c>
      <c r="CR203" s="203"/>
      <c r="CS203" s="202" t="s">
        <v>6</v>
      </c>
      <c r="CT203" s="203"/>
      <c r="CU203" s="1043" t="s">
        <v>206</v>
      </c>
      <c r="CV203" s="1044"/>
      <c r="CW203" s="202" t="s">
        <v>133</v>
      </c>
      <c r="CX203" s="203"/>
      <c r="CY203" s="202" t="s">
        <v>90</v>
      </c>
      <c r="CZ203" s="203"/>
      <c r="DA203" s="204" t="s">
        <v>136</v>
      </c>
      <c r="DB203" s="205"/>
    </row>
    <row r="204" spans="1:118" s="84" customFormat="1">
      <c r="A204" s="78">
        <v>1</v>
      </c>
      <c r="B204" s="79" t="s">
        <v>313</v>
      </c>
      <c r="C204" s="80">
        <v>2</v>
      </c>
      <c r="D204" s="81">
        <v>0</v>
      </c>
      <c r="E204" s="81">
        <v>14</v>
      </c>
      <c r="F204" s="81">
        <v>1</v>
      </c>
      <c r="G204" s="81">
        <v>1</v>
      </c>
      <c r="H204" s="81" t="s">
        <v>113</v>
      </c>
      <c r="I204" s="222" t="s">
        <v>113</v>
      </c>
      <c r="J204" s="82">
        <f>SUM(C204:I204)</f>
        <v>18</v>
      </c>
      <c r="K204" s="80">
        <v>0</v>
      </c>
      <c r="L204" s="81">
        <v>0</v>
      </c>
      <c r="M204" s="81">
        <v>1</v>
      </c>
      <c r="N204" s="81" t="s">
        <v>113</v>
      </c>
      <c r="O204" s="81">
        <v>0</v>
      </c>
      <c r="P204" s="81" t="s">
        <v>113</v>
      </c>
      <c r="Q204" s="222" t="s">
        <v>113</v>
      </c>
      <c r="R204" s="82">
        <f>SUM(K204:Q204)</f>
        <v>1</v>
      </c>
      <c r="S204" s="80">
        <v>0</v>
      </c>
      <c r="T204" s="81">
        <v>0</v>
      </c>
      <c r="U204" s="81">
        <v>0</v>
      </c>
      <c r="V204" s="81">
        <v>0</v>
      </c>
      <c r="W204" s="81">
        <v>0</v>
      </c>
      <c r="X204" s="81" t="s">
        <v>113</v>
      </c>
      <c r="Y204" s="222" t="s">
        <v>113</v>
      </c>
      <c r="Z204" s="82">
        <f>SUM(S204:Y204)</f>
        <v>0</v>
      </c>
      <c r="AA204" s="80" t="s">
        <v>113</v>
      </c>
      <c r="AB204" s="81" t="s">
        <v>113</v>
      </c>
      <c r="AC204" s="81" t="s">
        <v>113</v>
      </c>
      <c r="AD204" s="81" t="s">
        <v>113</v>
      </c>
      <c r="AE204" s="81" t="s">
        <v>113</v>
      </c>
      <c r="AF204" s="81" t="s">
        <v>113</v>
      </c>
      <c r="AG204" s="222" t="s">
        <v>113</v>
      </c>
      <c r="AH204" s="82">
        <f>SUM(AA204:AG204)</f>
        <v>0</v>
      </c>
      <c r="AI204" s="80" t="s">
        <v>113</v>
      </c>
      <c r="AJ204" s="81" t="s">
        <v>113</v>
      </c>
      <c r="AK204" s="81" t="s">
        <v>113</v>
      </c>
      <c r="AL204" s="81" t="s">
        <v>113</v>
      </c>
      <c r="AM204" s="81" t="s">
        <v>113</v>
      </c>
      <c r="AN204" s="81" t="s">
        <v>113</v>
      </c>
      <c r="AO204" s="222" t="s">
        <v>113</v>
      </c>
      <c r="AP204" s="82">
        <f>SUM(AI204:AO204)</f>
        <v>0</v>
      </c>
      <c r="AQ204" s="80" t="s">
        <v>113</v>
      </c>
      <c r="AR204" s="81" t="s">
        <v>113</v>
      </c>
      <c r="AS204" s="81" t="s">
        <v>113</v>
      </c>
      <c r="AT204" s="81" t="s">
        <v>113</v>
      </c>
      <c r="AU204" s="81" t="s">
        <v>113</v>
      </c>
      <c r="AV204" s="81" t="s">
        <v>113</v>
      </c>
      <c r="AW204" s="222" t="s">
        <v>113</v>
      </c>
      <c r="AX204" s="82">
        <f>SUM(AQ204:AW204)</f>
        <v>0</v>
      </c>
      <c r="AY204" s="80" t="s">
        <v>113</v>
      </c>
      <c r="AZ204" s="81" t="s">
        <v>113</v>
      </c>
      <c r="BA204" s="81" t="s">
        <v>113</v>
      </c>
      <c r="BB204" s="81" t="s">
        <v>113</v>
      </c>
      <c r="BC204" s="81" t="s">
        <v>113</v>
      </c>
      <c r="BD204" s="81" t="s">
        <v>113</v>
      </c>
      <c r="BE204" s="222" t="s">
        <v>113</v>
      </c>
      <c r="BF204" s="82">
        <f>SUM(AY204:BE204)</f>
        <v>0</v>
      </c>
      <c r="BG204" s="490" t="s">
        <v>113</v>
      </c>
      <c r="BH204" s="491" t="s">
        <v>113</v>
      </c>
      <c r="BI204" s="491" t="s">
        <v>113</v>
      </c>
      <c r="BJ204" s="491" t="s">
        <v>113</v>
      </c>
      <c r="BK204" s="491" t="s">
        <v>113</v>
      </c>
      <c r="BL204" s="491" t="s">
        <v>113</v>
      </c>
      <c r="BM204" s="498" t="s">
        <v>113</v>
      </c>
      <c r="BN204" s="82">
        <f>SUM(BG204:BM204)</f>
        <v>0</v>
      </c>
      <c r="BO204" s="490" t="s">
        <v>113</v>
      </c>
      <c r="BP204" s="491" t="s">
        <v>113</v>
      </c>
      <c r="BQ204" s="491" t="s">
        <v>113</v>
      </c>
      <c r="BR204" s="491" t="s">
        <v>113</v>
      </c>
      <c r="BS204" s="491" t="s">
        <v>113</v>
      </c>
      <c r="BT204" s="491" t="s">
        <v>113</v>
      </c>
      <c r="BU204" s="498" t="s">
        <v>113</v>
      </c>
      <c r="BV204" s="82">
        <f>SUM(BO204:BU204)</f>
        <v>0</v>
      </c>
      <c r="CJ204" s="155"/>
      <c r="CK204" s="206">
        <f>+J204</f>
        <v>18</v>
      </c>
      <c r="CL204" s="215" t="str">
        <f>+B204</f>
        <v>MUKESH RAVAL [N]</v>
      </c>
      <c r="CM204" s="206">
        <f>+R204</f>
        <v>1</v>
      </c>
      <c r="CN204" s="215" t="str">
        <f>+B204</f>
        <v>MUKESH RAVAL [N]</v>
      </c>
      <c r="CO204" s="206">
        <f>+Z204</f>
        <v>0</v>
      </c>
      <c r="CP204" s="207" t="str">
        <f>+B204</f>
        <v>MUKESH RAVAL [N]</v>
      </c>
      <c r="CQ204" s="208">
        <f>+AH204</f>
        <v>0</v>
      </c>
      <c r="CR204" s="207" t="str">
        <f>+B204</f>
        <v>MUKESH RAVAL [N]</v>
      </c>
      <c r="CS204" s="208">
        <f>+AP204</f>
        <v>0</v>
      </c>
      <c r="CT204" s="207" t="str">
        <f>+B204</f>
        <v>MUKESH RAVAL [N]</v>
      </c>
      <c r="CU204" s="1045">
        <f>SUM(AQ235:AW235)</f>
        <v>3</v>
      </c>
      <c r="CV204" s="451"/>
      <c r="CW204" s="208">
        <f t="shared" ref="CW204:CW233" si="294">+BF204</f>
        <v>0</v>
      </c>
      <c r="CX204" s="207" t="str">
        <f t="shared" ref="CX204:CX233" si="295">+B204</f>
        <v>MUKESH RAVAL [N]</v>
      </c>
      <c r="CY204" s="206">
        <f>CS204+CU204+CW204</f>
        <v>3</v>
      </c>
      <c r="CZ204" s="207" t="str">
        <f>+B204</f>
        <v>MUKESH RAVAL [N]</v>
      </c>
      <c r="DA204" s="208">
        <f>CQ204+CU204</f>
        <v>3</v>
      </c>
      <c r="DB204" s="207" t="str">
        <f>+B204</f>
        <v>MUKESH RAVAL [N]</v>
      </c>
    </row>
    <row r="205" spans="1:118" s="84" customFormat="1">
      <c r="A205" s="85">
        <v>2</v>
      </c>
      <c r="B205" s="86" t="s">
        <v>318</v>
      </c>
      <c r="C205" s="87">
        <v>5</v>
      </c>
      <c r="D205" s="88">
        <v>4</v>
      </c>
      <c r="E205" s="88">
        <v>0</v>
      </c>
      <c r="F205" s="88">
        <v>11</v>
      </c>
      <c r="G205" s="88">
        <v>5</v>
      </c>
      <c r="H205" s="88" t="s">
        <v>113</v>
      </c>
      <c r="I205" s="89" t="s">
        <v>113</v>
      </c>
      <c r="J205" s="90">
        <f t="shared" ref="J205:J234" si="296">SUM(C205:I205)</f>
        <v>25</v>
      </c>
      <c r="K205" s="87">
        <v>0</v>
      </c>
      <c r="L205" s="88">
        <v>1</v>
      </c>
      <c r="M205" s="88">
        <v>0</v>
      </c>
      <c r="N205" s="88">
        <v>1</v>
      </c>
      <c r="O205" s="88">
        <v>1</v>
      </c>
      <c r="P205" s="88" t="s">
        <v>113</v>
      </c>
      <c r="Q205" s="89" t="s">
        <v>113</v>
      </c>
      <c r="R205" s="90">
        <f t="shared" ref="R205:R233" si="297">SUM(K205:Q205)</f>
        <v>3</v>
      </c>
      <c r="S205" s="87">
        <v>0</v>
      </c>
      <c r="T205" s="88">
        <v>0</v>
      </c>
      <c r="U205" s="88">
        <v>0</v>
      </c>
      <c r="V205" s="88">
        <v>0</v>
      </c>
      <c r="W205" s="88">
        <v>0</v>
      </c>
      <c r="X205" s="88" t="s">
        <v>113</v>
      </c>
      <c r="Y205" s="89" t="s">
        <v>113</v>
      </c>
      <c r="Z205" s="90">
        <f t="shared" ref="Z205:Z233" si="298">SUM(S205:Y205)</f>
        <v>0</v>
      </c>
      <c r="AA205" s="87">
        <v>1</v>
      </c>
      <c r="AB205" s="88" t="s">
        <v>113</v>
      </c>
      <c r="AC205" s="88">
        <v>0</v>
      </c>
      <c r="AD205" s="88">
        <v>1</v>
      </c>
      <c r="AE205" s="88">
        <v>1</v>
      </c>
      <c r="AF205" s="88" t="s">
        <v>113</v>
      </c>
      <c r="AG205" s="89" t="s">
        <v>113</v>
      </c>
      <c r="AH205" s="90">
        <f t="shared" ref="AH205:AH233" si="299">SUM(AA205:AG205)</f>
        <v>3</v>
      </c>
      <c r="AI205" s="87" t="s">
        <v>113</v>
      </c>
      <c r="AJ205" s="88" t="s">
        <v>113</v>
      </c>
      <c r="AK205" s="88">
        <v>2</v>
      </c>
      <c r="AL205" s="88">
        <v>1</v>
      </c>
      <c r="AM205" s="88" t="s">
        <v>113</v>
      </c>
      <c r="AN205" s="88" t="s">
        <v>113</v>
      </c>
      <c r="AO205" s="89" t="s">
        <v>113</v>
      </c>
      <c r="AP205" s="90">
        <f t="shared" ref="AP205:AP233" si="300">SUM(AI205:AO205)</f>
        <v>3</v>
      </c>
      <c r="AQ205" s="87" t="s">
        <v>113</v>
      </c>
      <c r="AR205" s="88" t="s">
        <v>113</v>
      </c>
      <c r="AS205" s="88" t="s">
        <v>113</v>
      </c>
      <c r="AT205" s="88" t="s">
        <v>113</v>
      </c>
      <c r="AU205" s="88" t="s">
        <v>113</v>
      </c>
      <c r="AV205" s="88" t="s">
        <v>113</v>
      </c>
      <c r="AW205" s="89" t="s">
        <v>113</v>
      </c>
      <c r="AX205" s="90">
        <f t="shared" ref="AX205" si="301">SUM(AQ205:AW205)</f>
        <v>0</v>
      </c>
      <c r="AY205" s="87" t="s">
        <v>113</v>
      </c>
      <c r="AZ205" s="88" t="s">
        <v>113</v>
      </c>
      <c r="BA205" s="88" t="s">
        <v>113</v>
      </c>
      <c r="BB205" s="88" t="s">
        <v>113</v>
      </c>
      <c r="BC205" s="88" t="s">
        <v>113</v>
      </c>
      <c r="BD205" s="88" t="s">
        <v>113</v>
      </c>
      <c r="BE205" s="89" t="s">
        <v>113</v>
      </c>
      <c r="BF205" s="90">
        <f t="shared" ref="BF205:BF233" si="302">SUM(AY205:BE205)</f>
        <v>0</v>
      </c>
      <c r="BG205" s="87">
        <v>4</v>
      </c>
      <c r="BH205" s="88" t="s">
        <v>113</v>
      </c>
      <c r="BI205" s="88">
        <v>0.2</v>
      </c>
      <c r="BJ205" s="88">
        <v>1</v>
      </c>
      <c r="BK205" s="88">
        <v>4</v>
      </c>
      <c r="BL205" s="88" t="s">
        <v>113</v>
      </c>
      <c r="BM205" s="89" t="s">
        <v>113</v>
      </c>
      <c r="BN205" s="90">
        <f t="shared" ref="BN205:BN233" si="303">SUM(BG205:BM205)</f>
        <v>9.1999999999999993</v>
      </c>
      <c r="BO205" s="87">
        <v>28</v>
      </c>
      <c r="BP205" s="88" t="s">
        <v>113</v>
      </c>
      <c r="BQ205" s="88">
        <v>5</v>
      </c>
      <c r="BR205" s="88">
        <v>13</v>
      </c>
      <c r="BS205" s="88">
        <v>17</v>
      </c>
      <c r="BT205" s="88" t="s">
        <v>113</v>
      </c>
      <c r="BU205" s="89" t="s">
        <v>113</v>
      </c>
      <c r="BV205" s="90">
        <f t="shared" ref="BV205:BV233" si="304">SUM(BO205:BU205)</f>
        <v>63</v>
      </c>
      <c r="CJ205" s="155"/>
      <c r="CK205" s="209">
        <f t="shared" ref="CK205:CK233" si="305">+J205</f>
        <v>25</v>
      </c>
      <c r="CL205" s="216" t="str">
        <f t="shared" ref="CL205:CL233" si="306">+B205</f>
        <v>SAMIR PANDYA [N]</v>
      </c>
      <c r="CM205" s="209">
        <f t="shared" ref="CM205:CM233" si="307">+R205</f>
        <v>3</v>
      </c>
      <c r="CN205" s="216" t="str">
        <f t="shared" ref="CN205:CN233" si="308">+B205</f>
        <v>SAMIR PANDYA [N]</v>
      </c>
      <c r="CO205" s="209">
        <f t="shared" ref="CO205:CO233" si="309">+Z205</f>
        <v>0</v>
      </c>
      <c r="CP205" s="210" t="str">
        <f t="shared" ref="CP205:CP233" si="310">+B205</f>
        <v>SAMIR PANDYA [N]</v>
      </c>
      <c r="CQ205" s="208">
        <f t="shared" ref="CQ205:CQ233" si="311">+AH205</f>
        <v>3</v>
      </c>
      <c r="CR205" s="210" t="str">
        <f t="shared" ref="CR205:CR233" si="312">+B205</f>
        <v>SAMIR PANDYA [N]</v>
      </c>
      <c r="CS205" s="208">
        <f t="shared" ref="CS205:CS233" si="313">+AP205</f>
        <v>3</v>
      </c>
      <c r="CT205" s="210" t="str">
        <f t="shared" ref="CT205:CT233" si="314">+B205</f>
        <v>SAMIR PANDYA [N]</v>
      </c>
      <c r="CU205" s="1046"/>
      <c r="CV205" s="452"/>
      <c r="CW205" s="211">
        <f t="shared" si="294"/>
        <v>0</v>
      </c>
      <c r="CX205" s="207" t="str">
        <f t="shared" si="295"/>
        <v>SAMIR PANDYA [N]</v>
      </c>
      <c r="CY205" s="209">
        <f t="shared" ref="CY205:CY233" si="315">CS205+CU205+CW205</f>
        <v>3</v>
      </c>
      <c r="CZ205" s="207" t="str">
        <f t="shared" ref="CZ205:CZ233" si="316">+B205</f>
        <v>SAMIR PANDYA [N]</v>
      </c>
      <c r="DA205" s="211">
        <f t="shared" ref="DA205:DA233" si="317">CQ205+CU205</f>
        <v>3</v>
      </c>
      <c r="DB205" s="210" t="str">
        <f t="shared" ref="DB205:DB233" si="318">+B205</f>
        <v>SAMIR PANDYA [N]</v>
      </c>
    </row>
    <row r="206" spans="1:118" s="84" customFormat="1">
      <c r="A206" s="78">
        <v>3</v>
      </c>
      <c r="B206" s="86" t="s">
        <v>314</v>
      </c>
      <c r="C206" s="87">
        <v>7</v>
      </c>
      <c r="D206" s="88">
        <v>11</v>
      </c>
      <c r="E206" s="669">
        <v>18</v>
      </c>
      <c r="F206" s="88">
        <v>9</v>
      </c>
      <c r="G206" s="88" t="s">
        <v>113</v>
      </c>
      <c r="H206" s="88" t="s">
        <v>113</v>
      </c>
      <c r="I206" s="89" t="s">
        <v>113</v>
      </c>
      <c r="J206" s="90">
        <f t="shared" si="296"/>
        <v>45</v>
      </c>
      <c r="K206" s="87">
        <v>1</v>
      </c>
      <c r="L206" s="88">
        <v>2</v>
      </c>
      <c r="M206" s="88">
        <v>0</v>
      </c>
      <c r="N206" s="88">
        <v>1</v>
      </c>
      <c r="O206" s="88" t="s">
        <v>113</v>
      </c>
      <c r="P206" s="88" t="s">
        <v>113</v>
      </c>
      <c r="Q206" s="89" t="s">
        <v>113</v>
      </c>
      <c r="R206" s="90">
        <f t="shared" si="297"/>
        <v>4</v>
      </c>
      <c r="S206" s="87">
        <v>0</v>
      </c>
      <c r="T206" s="88">
        <v>0</v>
      </c>
      <c r="U206" s="88">
        <v>0</v>
      </c>
      <c r="V206" s="88">
        <v>0</v>
      </c>
      <c r="W206" s="88" t="s">
        <v>113</v>
      </c>
      <c r="X206" s="88" t="s">
        <v>113</v>
      </c>
      <c r="Y206" s="89" t="s">
        <v>113</v>
      </c>
      <c r="Z206" s="90">
        <f t="shared" si="298"/>
        <v>0</v>
      </c>
      <c r="AA206" s="87" t="s">
        <v>113</v>
      </c>
      <c r="AB206" s="88" t="s">
        <v>113</v>
      </c>
      <c r="AC206" s="88" t="s">
        <v>113</v>
      </c>
      <c r="AD206" s="88" t="s">
        <v>113</v>
      </c>
      <c r="AE206" s="88" t="s">
        <v>113</v>
      </c>
      <c r="AF206" s="88" t="s">
        <v>113</v>
      </c>
      <c r="AG206" s="89" t="s">
        <v>113</v>
      </c>
      <c r="AH206" s="90">
        <f t="shared" si="299"/>
        <v>0</v>
      </c>
      <c r="AI206" s="87">
        <v>2</v>
      </c>
      <c r="AJ206" s="88" t="s">
        <v>113</v>
      </c>
      <c r="AK206" s="88" t="s">
        <v>113</v>
      </c>
      <c r="AL206" s="88" t="s">
        <v>113</v>
      </c>
      <c r="AM206" s="88" t="s">
        <v>113</v>
      </c>
      <c r="AN206" s="88" t="s">
        <v>113</v>
      </c>
      <c r="AO206" s="89" t="s">
        <v>113</v>
      </c>
      <c r="AP206" s="90">
        <f t="shared" si="300"/>
        <v>2</v>
      </c>
      <c r="AQ206" s="87" t="s">
        <v>168</v>
      </c>
      <c r="AR206" s="88" t="s">
        <v>113</v>
      </c>
      <c r="AS206" s="88" t="s">
        <v>113</v>
      </c>
      <c r="AT206" s="88" t="s">
        <v>113</v>
      </c>
      <c r="AU206" s="88" t="s">
        <v>113</v>
      </c>
      <c r="AV206" s="88" t="s">
        <v>113</v>
      </c>
      <c r="AW206" s="89" t="s">
        <v>113</v>
      </c>
      <c r="AX206" s="90" t="s">
        <v>168</v>
      </c>
      <c r="AY206" s="87" t="s">
        <v>113</v>
      </c>
      <c r="AZ206" s="88" t="s">
        <v>113</v>
      </c>
      <c r="BA206" s="88" t="s">
        <v>113</v>
      </c>
      <c r="BB206" s="88" t="s">
        <v>113</v>
      </c>
      <c r="BC206" s="88" t="s">
        <v>113</v>
      </c>
      <c r="BD206" s="88" t="s">
        <v>113</v>
      </c>
      <c r="BE206" s="89" t="s">
        <v>113</v>
      </c>
      <c r="BF206" s="90">
        <f t="shared" si="302"/>
        <v>0</v>
      </c>
      <c r="BG206" s="87" t="s">
        <v>113</v>
      </c>
      <c r="BH206" s="88" t="s">
        <v>113</v>
      </c>
      <c r="BI206" s="88" t="s">
        <v>113</v>
      </c>
      <c r="BJ206" s="88" t="s">
        <v>113</v>
      </c>
      <c r="BK206" s="88" t="s">
        <v>113</v>
      </c>
      <c r="BL206" s="88" t="s">
        <v>113</v>
      </c>
      <c r="BM206" s="89" t="s">
        <v>113</v>
      </c>
      <c r="BN206" s="90">
        <f t="shared" si="303"/>
        <v>0</v>
      </c>
      <c r="BO206" s="87" t="s">
        <v>113</v>
      </c>
      <c r="BP206" s="88" t="s">
        <v>113</v>
      </c>
      <c r="BQ206" s="88" t="s">
        <v>113</v>
      </c>
      <c r="BR206" s="88" t="s">
        <v>113</v>
      </c>
      <c r="BS206" s="88" t="s">
        <v>113</v>
      </c>
      <c r="BT206" s="88" t="s">
        <v>113</v>
      </c>
      <c r="BU206" s="89" t="s">
        <v>113</v>
      </c>
      <c r="BV206" s="90">
        <f t="shared" si="304"/>
        <v>0</v>
      </c>
      <c r="CJ206" s="155"/>
      <c r="CK206" s="209">
        <f t="shared" si="305"/>
        <v>45</v>
      </c>
      <c r="CL206" s="216" t="str">
        <f t="shared" si="306"/>
        <v>RAHUL RAVAL [N]</v>
      </c>
      <c r="CM206" s="209">
        <f t="shared" si="307"/>
        <v>4</v>
      </c>
      <c r="CN206" s="216" t="str">
        <f t="shared" si="308"/>
        <v>RAHUL RAVAL [N]</v>
      </c>
      <c r="CO206" s="209">
        <f t="shared" si="309"/>
        <v>0</v>
      </c>
      <c r="CP206" s="210" t="str">
        <f t="shared" si="310"/>
        <v>RAHUL RAVAL [N]</v>
      </c>
      <c r="CQ206" s="208">
        <f t="shared" si="311"/>
        <v>0</v>
      </c>
      <c r="CR206" s="210" t="str">
        <f t="shared" si="312"/>
        <v>RAHUL RAVAL [N]</v>
      </c>
      <c r="CS206" s="208">
        <f t="shared" si="313"/>
        <v>2</v>
      </c>
      <c r="CT206" s="210" t="str">
        <f t="shared" si="314"/>
        <v>RAHUL RAVAL [N]</v>
      </c>
      <c r="CU206" s="1046"/>
      <c r="CV206" s="452"/>
      <c r="CW206" s="211">
        <f t="shared" si="294"/>
        <v>0</v>
      </c>
      <c r="CX206" s="207" t="str">
        <f t="shared" si="295"/>
        <v>RAHUL RAVAL [N]</v>
      </c>
      <c r="CY206" s="209">
        <f t="shared" si="315"/>
        <v>2</v>
      </c>
      <c r="CZ206" s="207" t="str">
        <f t="shared" si="316"/>
        <v>RAHUL RAVAL [N]</v>
      </c>
      <c r="DA206" s="211">
        <f t="shared" si="317"/>
        <v>0</v>
      </c>
      <c r="DB206" s="210" t="str">
        <f t="shared" si="318"/>
        <v>RAHUL RAVAL [N]</v>
      </c>
    </row>
    <row r="207" spans="1:118" s="84" customFormat="1">
      <c r="A207" s="85">
        <v>4</v>
      </c>
      <c r="B207" s="86" t="s">
        <v>315</v>
      </c>
      <c r="C207" s="87">
        <v>3</v>
      </c>
      <c r="D207" s="88">
        <v>4</v>
      </c>
      <c r="E207" s="88" t="s">
        <v>113</v>
      </c>
      <c r="F207" s="88">
        <v>2</v>
      </c>
      <c r="G207" s="88">
        <v>0</v>
      </c>
      <c r="H207" s="88" t="s">
        <v>113</v>
      </c>
      <c r="I207" s="89" t="s">
        <v>113</v>
      </c>
      <c r="J207" s="90">
        <f t="shared" si="296"/>
        <v>9</v>
      </c>
      <c r="K207" s="87">
        <v>0</v>
      </c>
      <c r="L207" s="88">
        <v>0</v>
      </c>
      <c r="M207" s="88">
        <v>0</v>
      </c>
      <c r="N207" s="88" t="s">
        <v>113</v>
      </c>
      <c r="O207" s="88">
        <v>0</v>
      </c>
      <c r="P207" s="88" t="s">
        <v>113</v>
      </c>
      <c r="Q207" s="89" t="s">
        <v>113</v>
      </c>
      <c r="R207" s="90">
        <f t="shared" si="297"/>
        <v>0</v>
      </c>
      <c r="S207" s="87">
        <v>0</v>
      </c>
      <c r="T207" s="88">
        <v>0</v>
      </c>
      <c r="U207" s="88">
        <v>0</v>
      </c>
      <c r="V207" s="88">
        <v>0</v>
      </c>
      <c r="W207" s="88">
        <v>0</v>
      </c>
      <c r="X207" s="88" t="s">
        <v>113</v>
      </c>
      <c r="Y207" s="89" t="s">
        <v>113</v>
      </c>
      <c r="Z207" s="90">
        <f t="shared" si="298"/>
        <v>0</v>
      </c>
      <c r="AA207" s="87">
        <v>1</v>
      </c>
      <c r="AB207" s="88" t="s">
        <v>113</v>
      </c>
      <c r="AC207" s="88" t="s">
        <v>113</v>
      </c>
      <c r="AD207" s="88" t="s">
        <v>113</v>
      </c>
      <c r="AE207" s="88" t="s">
        <v>113</v>
      </c>
      <c r="AF207" s="88" t="s">
        <v>113</v>
      </c>
      <c r="AG207" s="89" t="s">
        <v>113</v>
      </c>
      <c r="AH207" s="90">
        <f t="shared" si="299"/>
        <v>1</v>
      </c>
      <c r="AI207" s="87" t="s">
        <v>113</v>
      </c>
      <c r="AJ207" s="88" t="s">
        <v>113</v>
      </c>
      <c r="AK207" s="88" t="s">
        <v>113</v>
      </c>
      <c r="AL207" s="88" t="s">
        <v>113</v>
      </c>
      <c r="AM207" s="88" t="s">
        <v>113</v>
      </c>
      <c r="AN207" s="88" t="s">
        <v>113</v>
      </c>
      <c r="AO207" s="89" t="s">
        <v>113</v>
      </c>
      <c r="AP207" s="90">
        <f t="shared" si="300"/>
        <v>0</v>
      </c>
      <c r="AQ207" s="87" t="s">
        <v>113</v>
      </c>
      <c r="AR207" s="88" t="s">
        <v>113</v>
      </c>
      <c r="AS207" s="88" t="s">
        <v>113</v>
      </c>
      <c r="AT207" s="88" t="s">
        <v>113</v>
      </c>
      <c r="AU207" s="88" t="s">
        <v>113</v>
      </c>
      <c r="AV207" s="88" t="s">
        <v>113</v>
      </c>
      <c r="AW207" s="89" t="s">
        <v>113</v>
      </c>
      <c r="AX207" s="90">
        <f t="shared" ref="AX207:AX212" si="319">SUM(AQ207:AW207)</f>
        <v>0</v>
      </c>
      <c r="AY207" s="87" t="s">
        <v>113</v>
      </c>
      <c r="AZ207" s="88" t="s">
        <v>113</v>
      </c>
      <c r="BA207" s="88" t="s">
        <v>113</v>
      </c>
      <c r="BB207" s="88" t="s">
        <v>113</v>
      </c>
      <c r="BC207" s="88" t="s">
        <v>113</v>
      </c>
      <c r="BD207" s="88" t="s">
        <v>113</v>
      </c>
      <c r="BE207" s="89" t="s">
        <v>113</v>
      </c>
      <c r="BF207" s="90">
        <f t="shared" si="302"/>
        <v>0</v>
      </c>
      <c r="BG207" s="87">
        <v>3</v>
      </c>
      <c r="BH207" s="88" t="s">
        <v>113</v>
      </c>
      <c r="BI207" s="88" t="s">
        <v>113</v>
      </c>
      <c r="BJ207" s="88" t="s">
        <v>113</v>
      </c>
      <c r="BK207" s="88" t="s">
        <v>113</v>
      </c>
      <c r="BL207" s="88" t="s">
        <v>113</v>
      </c>
      <c r="BM207" s="89" t="s">
        <v>113</v>
      </c>
      <c r="BN207" s="90">
        <f t="shared" si="303"/>
        <v>3</v>
      </c>
      <c r="BO207" s="87">
        <v>25</v>
      </c>
      <c r="BP207" s="88" t="s">
        <v>113</v>
      </c>
      <c r="BQ207" s="88" t="s">
        <v>113</v>
      </c>
      <c r="BR207" s="88" t="s">
        <v>113</v>
      </c>
      <c r="BS207" s="88" t="s">
        <v>113</v>
      </c>
      <c r="BT207" s="88" t="s">
        <v>113</v>
      </c>
      <c r="BU207" s="89" t="s">
        <v>113</v>
      </c>
      <c r="BV207" s="90">
        <f t="shared" si="304"/>
        <v>25</v>
      </c>
      <c r="CJ207" s="155"/>
      <c r="CK207" s="209">
        <f t="shared" si="305"/>
        <v>9</v>
      </c>
      <c r="CL207" s="216" t="str">
        <f t="shared" si="306"/>
        <v>NILESH RAVAL [N]</v>
      </c>
      <c r="CM207" s="209">
        <f t="shared" si="307"/>
        <v>0</v>
      </c>
      <c r="CN207" s="216" t="str">
        <f t="shared" si="308"/>
        <v>NILESH RAVAL [N]</v>
      </c>
      <c r="CO207" s="209">
        <f t="shared" si="309"/>
        <v>0</v>
      </c>
      <c r="CP207" s="210" t="str">
        <f t="shared" si="310"/>
        <v>NILESH RAVAL [N]</v>
      </c>
      <c r="CQ207" s="208">
        <f t="shared" si="311"/>
        <v>1</v>
      </c>
      <c r="CR207" s="210" t="str">
        <f t="shared" si="312"/>
        <v>NILESH RAVAL [N]</v>
      </c>
      <c r="CS207" s="208">
        <f t="shared" si="313"/>
        <v>0</v>
      </c>
      <c r="CT207" s="210" t="str">
        <f t="shared" si="314"/>
        <v>NILESH RAVAL [N]</v>
      </c>
      <c r="CU207" s="1046"/>
      <c r="CV207" s="452"/>
      <c r="CW207" s="211">
        <f t="shared" si="294"/>
        <v>0</v>
      </c>
      <c r="CX207" s="207" t="str">
        <f t="shared" si="295"/>
        <v>NILESH RAVAL [N]</v>
      </c>
      <c r="CY207" s="209">
        <f t="shared" si="315"/>
        <v>0</v>
      </c>
      <c r="CZ207" s="207" t="str">
        <f t="shared" si="316"/>
        <v>NILESH RAVAL [N]</v>
      </c>
      <c r="DA207" s="211">
        <f t="shared" si="317"/>
        <v>1</v>
      </c>
      <c r="DB207" s="210" t="str">
        <f t="shared" si="318"/>
        <v>NILESH RAVAL [N]</v>
      </c>
    </row>
    <row r="208" spans="1:118" s="84" customFormat="1">
      <c r="A208" s="78">
        <v>5</v>
      </c>
      <c r="B208" s="86" t="s">
        <v>319</v>
      </c>
      <c r="C208" s="87">
        <v>0</v>
      </c>
      <c r="D208" s="88">
        <v>7</v>
      </c>
      <c r="E208" s="88">
        <v>0</v>
      </c>
      <c r="F208" s="88" t="s">
        <v>113</v>
      </c>
      <c r="G208" s="88">
        <v>27</v>
      </c>
      <c r="H208" s="88" t="s">
        <v>113</v>
      </c>
      <c r="I208" s="89" t="s">
        <v>113</v>
      </c>
      <c r="J208" s="90">
        <f t="shared" si="296"/>
        <v>34</v>
      </c>
      <c r="K208" s="87">
        <v>0</v>
      </c>
      <c r="L208" s="88">
        <v>1</v>
      </c>
      <c r="M208" s="88">
        <v>0</v>
      </c>
      <c r="N208" s="88" t="s">
        <v>113</v>
      </c>
      <c r="O208" s="88">
        <v>2</v>
      </c>
      <c r="P208" s="88" t="s">
        <v>113</v>
      </c>
      <c r="Q208" s="89" t="s">
        <v>113</v>
      </c>
      <c r="R208" s="90">
        <f t="shared" si="297"/>
        <v>3</v>
      </c>
      <c r="S208" s="87">
        <v>0</v>
      </c>
      <c r="T208" s="88">
        <v>0</v>
      </c>
      <c r="U208" s="88">
        <v>0</v>
      </c>
      <c r="V208" s="88" t="s">
        <v>113</v>
      </c>
      <c r="W208" s="88">
        <v>0</v>
      </c>
      <c r="X208" s="88" t="s">
        <v>113</v>
      </c>
      <c r="Y208" s="89" t="s">
        <v>113</v>
      </c>
      <c r="Z208" s="90">
        <f t="shared" si="298"/>
        <v>0</v>
      </c>
      <c r="AA208" s="87">
        <v>1</v>
      </c>
      <c r="AB208" s="88">
        <v>0</v>
      </c>
      <c r="AC208" s="88">
        <v>1</v>
      </c>
      <c r="AD208" s="88" t="s">
        <v>113</v>
      </c>
      <c r="AE208" s="88">
        <v>0</v>
      </c>
      <c r="AF208" s="88" t="s">
        <v>113</v>
      </c>
      <c r="AG208" s="89" t="s">
        <v>113</v>
      </c>
      <c r="AH208" s="90">
        <f t="shared" si="299"/>
        <v>2</v>
      </c>
      <c r="AI208" s="87" t="s">
        <v>113</v>
      </c>
      <c r="AJ208" s="88" t="s">
        <v>113</v>
      </c>
      <c r="AK208" s="88" t="s">
        <v>113</v>
      </c>
      <c r="AL208" s="88" t="s">
        <v>113</v>
      </c>
      <c r="AM208" s="88" t="s">
        <v>113</v>
      </c>
      <c r="AN208" s="88" t="s">
        <v>113</v>
      </c>
      <c r="AO208" s="89" t="s">
        <v>113</v>
      </c>
      <c r="AP208" s="90">
        <f t="shared" si="300"/>
        <v>0</v>
      </c>
      <c r="AQ208" s="87" t="s">
        <v>113</v>
      </c>
      <c r="AR208" s="88" t="s">
        <v>113</v>
      </c>
      <c r="AS208" s="88" t="s">
        <v>113</v>
      </c>
      <c r="AT208" s="88" t="s">
        <v>113</v>
      </c>
      <c r="AU208" s="88" t="s">
        <v>113</v>
      </c>
      <c r="AV208" s="88" t="s">
        <v>113</v>
      </c>
      <c r="AW208" s="89" t="s">
        <v>113</v>
      </c>
      <c r="AX208" s="90">
        <f t="shared" si="319"/>
        <v>0</v>
      </c>
      <c r="AY208" s="87" t="s">
        <v>113</v>
      </c>
      <c r="AZ208" s="88" t="s">
        <v>113</v>
      </c>
      <c r="BA208" s="88" t="s">
        <v>113</v>
      </c>
      <c r="BB208" s="88" t="s">
        <v>113</v>
      </c>
      <c r="BC208" s="88" t="s">
        <v>113</v>
      </c>
      <c r="BD208" s="88" t="s">
        <v>113</v>
      </c>
      <c r="BE208" s="89" t="s">
        <v>113</v>
      </c>
      <c r="BF208" s="90">
        <f t="shared" si="302"/>
        <v>0</v>
      </c>
      <c r="BG208" s="87">
        <v>4</v>
      </c>
      <c r="BH208" s="88">
        <v>2</v>
      </c>
      <c r="BI208" s="88">
        <v>1</v>
      </c>
      <c r="BJ208" s="88" t="s">
        <v>113</v>
      </c>
      <c r="BK208" s="88">
        <v>1</v>
      </c>
      <c r="BL208" s="88" t="s">
        <v>113</v>
      </c>
      <c r="BM208" s="89" t="s">
        <v>113</v>
      </c>
      <c r="BN208" s="90">
        <f t="shared" si="303"/>
        <v>8</v>
      </c>
      <c r="BO208" s="87">
        <v>20</v>
      </c>
      <c r="BP208" s="88">
        <v>22</v>
      </c>
      <c r="BQ208" s="88">
        <v>17</v>
      </c>
      <c r="BR208" s="88" t="s">
        <v>113</v>
      </c>
      <c r="BS208" s="88">
        <v>11</v>
      </c>
      <c r="BT208" s="88" t="s">
        <v>113</v>
      </c>
      <c r="BU208" s="89" t="s">
        <v>113</v>
      </c>
      <c r="BV208" s="90">
        <f t="shared" si="304"/>
        <v>70</v>
      </c>
      <c r="CJ208" s="155"/>
      <c r="CK208" s="209">
        <f t="shared" si="305"/>
        <v>34</v>
      </c>
      <c r="CL208" s="216" t="str">
        <f t="shared" si="306"/>
        <v>KANU PANDYA [N]</v>
      </c>
      <c r="CM208" s="209">
        <f t="shared" si="307"/>
        <v>3</v>
      </c>
      <c r="CN208" s="216" t="str">
        <f t="shared" si="308"/>
        <v>KANU PANDYA [N]</v>
      </c>
      <c r="CO208" s="209">
        <f t="shared" si="309"/>
        <v>0</v>
      </c>
      <c r="CP208" s="210" t="str">
        <f t="shared" si="310"/>
        <v>KANU PANDYA [N]</v>
      </c>
      <c r="CQ208" s="208">
        <f t="shared" si="311"/>
        <v>2</v>
      </c>
      <c r="CR208" s="210" t="str">
        <f t="shared" si="312"/>
        <v>KANU PANDYA [N]</v>
      </c>
      <c r="CS208" s="208">
        <f t="shared" si="313"/>
        <v>0</v>
      </c>
      <c r="CT208" s="210" t="str">
        <f t="shared" si="314"/>
        <v>KANU PANDYA [N]</v>
      </c>
      <c r="CU208" s="1046"/>
      <c r="CV208" s="452"/>
      <c r="CW208" s="211">
        <f t="shared" si="294"/>
        <v>0</v>
      </c>
      <c r="CX208" s="207" t="str">
        <f t="shared" si="295"/>
        <v>KANU PANDYA [N]</v>
      </c>
      <c r="CY208" s="209">
        <f t="shared" si="315"/>
        <v>0</v>
      </c>
      <c r="CZ208" s="207" t="str">
        <f t="shared" si="316"/>
        <v>KANU PANDYA [N]</v>
      </c>
      <c r="DA208" s="211">
        <f t="shared" si="317"/>
        <v>2</v>
      </c>
      <c r="DB208" s="210" t="str">
        <f t="shared" si="318"/>
        <v>KANU PANDYA [N]</v>
      </c>
    </row>
    <row r="209" spans="1:106" s="84" customFormat="1">
      <c r="A209" s="85">
        <v>6</v>
      </c>
      <c r="B209" s="86" t="s">
        <v>320</v>
      </c>
      <c r="C209" s="87">
        <v>3</v>
      </c>
      <c r="D209" s="88">
        <v>0</v>
      </c>
      <c r="E209" s="88">
        <v>0</v>
      </c>
      <c r="F209" s="88">
        <v>4</v>
      </c>
      <c r="G209" s="88" t="s">
        <v>113</v>
      </c>
      <c r="H209" s="88" t="s">
        <v>113</v>
      </c>
      <c r="I209" s="89" t="s">
        <v>113</v>
      </c>
      <c r="J209" s="90">
        <f t="shared" si="296"/>
        <v>7</v>
      </c>
      <c r="K209" s="87">
        <v>0</v>
      </c>
      <c r="L209" s="88">
        <v>0</v>
      </c>
      <c r="M209" s="88">
        <v>0</v>
      </c>
      <c r="N209" s="88">
        <v>1</v>
      </c>
      <c r="O209" s="88" t="s">
        <v>113</v>
      </c>
      <c r="P209" s="88" t="s">
        <v>113</v>
      </c>
      <c r="Q209" s="89" t="s">
        <v>113</v>
      </c>
      <c r="R209" s="90">
        <f t="shared" si="297"/>
        <v>1</v>
      </c>
      <c r="S209" s="87">
        <v>0</v>
      </c>
      <c r="T209" s="88">
        <v>0</v>
      </c>
      <c r="U209" s="88">
        <v>0</v>
      </c>
      <c r="V209" s="88">
        <v>0</v>
      </c>
      <c r="W209" s="88" t="s">
        <v>113</v>
      </c>
      <c r="X209" s="88" t="s">
        <v>113</v>
      </c>
      <c r="Y209" s="89" t="s">
        <v>113</v>
      </c>
      <c r="Z209" s="90">
        <f t="shared" si="298"/>
        <v>0</v>
      </c>
      <c r="AA209" s="87">
        <v>0</v>
      </c>
      <c r="AB209" s="88" t="s">
        <v>113</v>
      </c>
      <c r="AC209" s="88" t="s">
        <v>113</v>
      </c>
      <c r="AD209" s="88">
        <v>0</v>
      </c>
      <c r="AE209" s="88" t="s">
        <v>113</v>
      </c>
      <c r="AF209" s="88" t="s">
        <v>113</v>
      </c>
      <c r="AG209" s="89" t="s">
        <v>113</v>
      </c>
      <c r="AH209" s="90">
        <f t="shared" si="299"/>
        <v>0</v>
      </c>
      <c r="AI209" s="87" t="s">
        <v>113</v>
      </c>
      <c r="AJ209" s="88" t="s">
        <v>113</v>
      </c>
      <c r="AK209" s="88" t="s">
        <v>113</v>
      </c>
      <c r="AL209" s="88" t="s">
        <v>113</v>
      </c>
      <c r="AM209" s="88" t="s">
        <v>113</v>
      </c>
      <c r="AN209" s="88" t="s">
        <v>113</v>
      </c>
      <c r="AO209" s="89" t="s">
        <v>113</v>
      </c>
      <c r="AP209" s="90">
        <f t="shared" si="300"/>
        <v>0</v>
      </c>
      <c r="AQ209" s="87" t="s">
        <v>113</v>
      </c>
      <c r="AR209" s="88" t="s">
        <v>113</v>
      </c>
      <c r="AS209" s="88" t="s">
        <v>113</v>
      </c>
      <c r="AT209" s="88" t="s">
        <v>113</v>
      </c>
      <c r="AU209" s="88" t="s">
        <v>113</v>
      </c>
      <c r="AV209" s="88" t="s">
        <v>113</v>
      </c>
      <c r="AW209" s="89" t="s">
        <v>113</v>
      </c>
      <c r="AX209" s="90">
        <f t="shared" si="319"/>
        <v>0</v>
      </c>
      <c r="AY209" s="87" t="s">
        <v>113</v>
      </c>
      <c r="AZ209" s="88" t="s">
        <v>113</v>
      </c>
      <c r="BA209" s="88" t="s">
        <v>113</v>
      </c>
      <c r="BB209" s="88" t="s">
        <v>113</v>
      </c>
      <c r="BC209" s="88" t="s">
        <v>113</v>
      </c>
      <c r="BD209" s="88" t="s">
        <v>113</v>
      </c>
      <c r="BE209" s="89" t="s">
        <v>113</v>
      </c>
      <c r="BF209" s="90">
        <f t="shared" si="302"/>
        <v>0</v>
      </c>
      <c r="BG209" s="87">
        <v>3</v>
      </c>
      <c r="BH209" s="88" t="s">
        <v>113</v>
      </c>
      <c r="BI209" s="88" t="s">
        <v>113</v>
      </c>
      <c r="BJ209" s="88">
        <v>2.1</v>
      </c>
      <c r="BK209" s="88" t="s">
        <v>113</v>
      </c>
      <c r="BL209" s="88" t="s">
        <v>113</v>
      </c>
      <c r="BM209" s="89" t="s">
        <v>113</v>
      </c>
      <c r="BN209" s="90">
        <f t="shared" si="303"/>
        <v>5.0999999999999996</v>
      </c>
      <c r="BO209" s="87">
        <v>26</v>
      </c>
      <c r="BP209" s="88" t="s">
        <v>113</v>
      </c>
      <c r="BQ209" s="88" t="s">
        <v>113</v>
      </c>
      <c r="BR209" s="88">
        <v>9</v>
      </c>
      <c r="BS209" s="88" t="s">
        <v>113</v>
      </c>
      <c r="BT209" s="88" t="s">
        <v>113</v>
      </c>
      <c r="BU209" s="89" t="s">
        <v>113</v>
      </c>
      <c r="BV209" s="90">
        <f t="shared" si="304"/>
        <v>35</v>
      </c>
      <c r="CJ209" s="155"/>
      <c r="CK209" s="209">
        <f t="shared" si="305"/>
        <v>7</v>
      </c>
      <c r="CL209" s="216" t="str">
        <f t="shared" si="306"/>
        <v>NIMESH PANDYA [N]</v>
      </c>
      <c r="CM209" s="209">
        <f t="shared" si="307"/>
        <v>1</v>
      </c>
      <c r="CN209" s="216" t="str">
        <f t="shared" si="308"/>
        <v>NIMESH PANDYA [N]</v>
      </c>
      <c r="CO209" s="209">
        <f t="shared" si="309"/>
        <v>0</v>
      </c>
      <c r="CP209" s="210" t="str">
        <f t="shared" si="310"/>
        <v>NIMESH PANDYA [N]</v>
      </c>
      <c r="CQ209" s="208">
        <f t="shared" si="311"/>
        <v>0</v>
      </c>
      <c r="CR209" s="210" t="str">
        <f t="shared" si="312"/>
        <v>NIMESH PANDYA [N]</v>
      </c>
      <c r="CS209" s="208">
        <f t="shared" si="313"/>
        <v>0</v>
      </c>
      <c r="CT209" s="210" t="str">
        <f t="shared" si="314"/>
        <v>NIMESH PANDYA [N]</v>
      </c>
      <c r="CU209" s="1046"/>
      <c r="CV209" s="452"/>
      <c r="CW209" s="211">
        <f t="shared" si="294"/>
        <v>0</v>
      </c>
      <c r="CX209" s="207" t="str">
        <f t="shared" si="295"/>
        <v>NIMESH PANDYA [N]</v>
      </c>
      <c r="CY209" s="209">
        <f t="shared" si="315"/>
        <v>0</v>
      </c>
      <c r="CZ209" s="207" t="str">
        <f t="shared" si="316"/>
        <v>NIMESH PANDYA [N]</v>
      </c>
      <c r="DA209" s="211">
        <f t="shared" si="317"/>
        <v>0</v>
      </c>
      <c r="DB209" s="210" t="str">
        <f t="shared" si="318"/>
        <v>NIMESH PANDYA [N]</v>
      </c>
    </row>
    <row r="210" spans="1:106" s="84" customFormat="1">
      <c r="A210" s="78">
        <v>7</v>
      </c>
      <c r="B210" s="689" t="s">
        <v>316</v>
      </c>
      <c r="C210" s="87">
        <v>5</v>
      </c>
      <c r="D210" s="669">
        <v>0</v>
      </c>
      <c r="E210" s="88" t="s">
        <v>113</v>
      </c>
      <c r="F210" s="88" t="s">
        <v>113</v>
      </c>
      <c r="G210" s="88" t="s">
        <v>113</v>
      </c>
      <c r="H210" s="88" t="s">
        <v>113</v>
      </c>
      <c r="I210" s="89" t="s">
        <v>113</v>
      </c>
      <c r="J210" s="90">
        <f t="shared" si="296"/>
        <v>5</v>
      </c>
      <c r="K210" s="87">
        <v>0</v>
      </c>
      <c r="L210" s="88">
        <v>0</v>
      </c>
      <c r="M210" s="88">
        <v>0</v>
      </c>
      <c r="N210" s="88" t="s">
        <v>113</v>
      </c>
      <c r="O210" s="88" t="s">
        <v>113</v>
      </c>
      <c r="P210" s="88" t="s">
        <v>113</v>
      </c>
      <c r="Q210" s="89" t="s">
        <v>113</v>
      </c>
      <c r="R210" s="90">
        <f t="shared" si="297"/>
        <v>0</v>
      </c>
      <c r="S210" s="87">
        <v>0</v>
      </c>
      <c r="T210" s="88">
        <v>0</v>
      </c>
      <c r="U210" s="88">
        <v>0</v>
      </c>
      <c r="V210" s="88" t="s">
        <v>113</v>
      </c>
      <c r="W210" s="88" t="s">
        <v>113</v>
      </c>
      <c r="X210" s="88" t="s">
        <v>113</v>
      </c>
      <c r="Y210" s="89" t="s">
        <v>113</v>
      </c>
      <c r="Z210" s="90">
        <f t="shared" si="298"/>
        <v>0</v>
      </c>
      <c r="AA210" s="87">
        <v>0</v>
      </c>
      <c r="AB210" s="88" t="s">
        <v>113</v>
      </c>
      <c r="AC210" s="88" t="s">
        <v>113</v>
      </c>
      <c r="AD210" s="88" t="s">
        <v>113</v>
      </c>
      <c r="AE210" s="88" t="s">
        <v>113</v>
      </c>
      <c r="AF210" s="88" t="s">
        <v>113</v>
      </c>
      <c r="AG210" s="89" t="s">
        <v>113</v>
      </c>
      <c r="AH210" s="90">
        <f t="shared" si="299"/>
        <v>0</v>
      </c>
      <c r="AI210" s="87" t="s">
        <v>113</v>
      </c>
      <c r="AJ210" s="88">
        <v>1</v>
      </c>
      <c r="AK210" s="88" t="s">
        <v>113</v>
      </c>
      <c r="AL210" s="88" t="s">
        <v>113</v>
      </c>
      <c r="AM210" s="88" t="s">
        <v>113</v>
      </c>
      <c r="AN210" s="88" t="s">
        <v>113</v>
      </c>
      <c r="AO210" s="89" t="s">
        <v>113</v>
      </c>
      <c r="AP210" s="90">
        <f t="shared" si="300"/>
        <v>1</v>
      </c>
      <c r="AQ210" s="87" t="s">
        <v>113</v>
      </c>
      <c r="AR210" s="88" t="s">
        <v>113</v>
      </c>
      <c r="AS210" s="88" t="s">
        <v>113</v>
      </c>
      <c r="AT210" s="88" t="s">
        <v>113</v>
      </c>
      <c r="AU210" s="88" t="s">
        <v>113</v>
      </c>
      <c r="AV210" s="88" t="s">
        <v>113</v>
      </c>
      <c r="AW210" s="89" t="s">
        <v>113</v>
      </c>
      <c r="AX210" s="90">
        <f t="shared" si="319"/>
        <v>0</v>
      </c>
      <c r="AY210" s="87" t="s">
        <v>113</v>
      </c>
      <c r="AZ210" s="88" t="s">
        <v>113</v>
      </c>
      <c r="BA210" s="88" t="s">
        <v>113</v>
      </c>
      <c r="BB210" s="88" t="s">
        <v>113</v>
      </c>
      <c r="BC210" s="88" t="s">
        <v>113</v>
      </c>
      <c r="BD210" s="88" t="s">
        <v>113</v>
      </c>
      <c r="BE210" s="89" t="s">
        <v>113</v>
      </c>
      <c r="BF210" s="90">
        <f t="shared" si="302"/>
        <v>0</v>
      </c>
      <c r="BG210" s="87">
        <v>2</v>
      </c>
      <c r="BH210" s="88" t="s">
        <v>113</v>
      </c>
      <c r="BI210" s="88" t="s">
        <v>113</v>
      </c>
      <c r="BJ210" s="88" t="s">
        <v>113</v>
      </c>
      <c r="BK210" s="88" t="s">
        <v>113</v>
      </c>
      <c r="BL210" s="88" t="s">
        <v>113</v>
      </c>
      <c r="BM210" s="89" t="s">
        <v>113</v>
      </c>
      <c r="BN210" s="90">
        <f t="shared" si="303"/>
        <v>2</v>
      </c>
      <c r="BO210" s="87">
        <v>21</v>
      </c>
      <c r="BP210" s="88" t="s">
        <v>113</v>
      </c>
      <c r="BQ210" s="88" t="s">
        <v>113</v>
      </c>
      <c r="BR210" s="88" t="s">
        <v>113</v>
      </c>
      <c r="BS210" s="88" t="s">
        <v>113</v>
      </c>
      <c r="BT210" s="88" t="s">
        <v>113</v>
      </c>
      <c r="BU210" s="89" t="s">
        <v>113</v>
      </c>
      <c r="BV210" s="90">
        <f t="shared" si="304"/>
        <v>21</v>
      </c>
      <c r="CJ210" s="155"/>
      <c r="CK210" s="209">
        <f t="shared" si="305"/>
        <v>5</v>
      </c>
      <c r="CL210" s="216" t="str">
        <f t="shared" si="306"/>
        <v>MAHENDRA RAVAL [N]</v>
      </c>
      <c r="CM210" s="209">
        <f t="shared" si="307"/>
        <v>0</v>
      </c>
      <c r="CN210" s="216" t="str">
        <f t="shared" si="308"/>
        <v>MAHENDRA RAVAL [N]</v>
      </c>
      <c r="CO210" s="209">
        <f t="shared" si="309"/>
        <v>0</v>
      </c>
      <c r="CP210" s="210" t="str">
        <f t="shared" si="310"/>
        <v>MAHENDRA RAVAL [N]</v>
      </c>
      <c r="CQ210" s="208">
        <f t="shared" si="311"/>
        <v>0</v>
      </c>
      <c r="CR210" s="210" t="str">
        <f t="shared" si="312"/>
        <v>MAHENDRA RAVAL [N]</v>
      </c>
      <c r="CS210" s="208">
        <f t="shared" si="313"/>
        <v>1</v>
      </c>
      <c r="CT210" s="210" t="str">
        <f t="shared" si="314"/>
        <v>MAHENDRA RAVAL [N]</v>
      </c>
      <c r="CU210" s="1046"/>
      <c r="CV210" s="452"/>
      <c r="CW210" s="211">
        <f t="shared" si="294"/>
        <v>0</v>
      </c>
      <c r="CX210" s="207" t="str">
        <f t="shared" si="295"/>
        <v>MAHENDRA RAVAL [N]</v>
      </c>
      <c r="CY210" s="209">
        <f t="shared" si="315"/>
        <v>1</v>
      </c>
      <c r="CZ210" s="207" t="str">
        <f t="shared" si="316"/>
        <v>MAHENDRA RAVAL [N]</v>
      </c>
      <c r="DA210" s="211">
        <f t="shared" si="317"/>
        <v>0</v>
      </c>
      <c r="DB210" s="210" t="str">
        <f t="shared" si="318"/>
        <v>MAHENDRA RAVAL [N]</v>
      </c>
    </row>
    <row r="211" spans="1:106" s="84" customFormat="1">
      <c r="A211" s="85">
        <v>8</v>
      </c>
      <c r="B211" s="689" t="s">
        <v>321</v>
      </c>
      <c r="C211" s="87">
        <v>22</v>
      </c>
      <c r="D211" s="88">
        <v>0</v>
      </c>
      <c r="E211" s="88">
        <v>0</v>
      </c>
      <c r="F211" s="88">
        <v>0</v>
      </c>
      <c r="G211" s="88" t="s">
        <v>113</v>
      </c>
      <c r="H211" s="88" t="s">
        <v>113</v>
      </c>
      <c r="I211" s="89" t="s">
        <v>113</v>
      </c>
      <c r="J211" s="90">
        <f t="shared" si="296"/>
        <v>22</v>
      </c>
      <c r="K211" s="87">
        <v>3</v>
      </c>
      <c r="L211" s="88">
        <v>0</v>
      </c>
      <c r="M211" s="88">
        <v>0</v>
      </c>
      <c r="N211" s="88" t="s">
        <v>113</v>
      </c>
      <c r="O211" s="88" t="s">
        <v>113</v>
      </c>
      <c r="P211" s="88" t="s">
        <v>113</v>
      </c>
      <c r="Q211" s="89" t="s">
        <v>113</v>
      </c>
      <c r="R211" s="90">
        <f t="shared" si="297"/>
        <v>3</v>
      </c>
      <c r="S211" s="87">
        <v>0</v>
      </c>
      <c r="T211" s="88">
        <v>0</v>
      </c>
      <c r="U211" s="88">
        <v>0</v>
      </c>
      <c r="V211" s="88">
        <v>0</v>
      </c>
      <c r="W211" s="88" t="s">
        <v>113</v>
      </c>
      <c r="X211" s="88" t="s">
        <v>113</v>
      </c>
      <c r="Y211" s="89" t="s">
        <v>113</v>
      </c>
      <c r="Z211" s="90">
        <f t="shared" si="298"/>
        <v>0</v>
      </c>
      <c r="AA211" s="87" t="s">
        <v>113</v>
      </c>
      <c r="AB211" s="88" t="s">
        <v>113</v>
      </c>
      <c r="AC211" s="88" t="s">
        <v>113</v>
      </c>
      <c r="AD211" s="88" t="s">
        <v>113</v>
      </c>
      <c r="AE211" s="88" t="s">
        <v>113</v>
      </c>
      <c r="AF211" s="88" t="s">
        <v>113</v>
      </c>
      <c r="AG211" s="89" t="s">
        <v>113</v>
      </c>
      <c r="AH211" s="90">
        <f t="shared" si="299"/>
        <v>0</v>
      </c>
      <c r="AI211" s="87" t="s">
        <v>113</v>
      </c>
      <c r="AJ211" s="88" t="s">
        <v>113</v>
      </c>
      <c r="AK211" s="88" t="s">
        <v>113</v>
      </c>
      <c r="AL211" s="88" t="s">
        <v>113</v>
      </c>
      <c r="AM211" s="88" t="s">
        <v>113</v>
      </c>
      <c r="AN211" s="88" t="s">
        <v>113</v>
      </c>
      <c r="AO211" s="89" t="s">
        <v>113</v>
      </c>
      <c r="AP211" s="90">
        <f t="shared" si="300"/>
        <v>0</v>
      </c>
      <c r="AQ211" s="87" t="s">
        <v>113</v>
      </c>
      <c r="AR211" s="88" t="s">
        <v>113</v>
      </c>
      <c r="AS211" s="88" t="s">
        <v>113</v>
      </c>
      <c r="AT211" s="88" t="s">
        <v>113</v>
      </c>
      <c r="AU211" s="88" t="s">
        <v>113</v>
      </c>
      <c r="AV211" s="88" t="s">
        <v>113</v>
      </c>
      <c r="AW211" s="89" t="s">
        <v>113</v>
      </c>
      <c r="AX211" s="90">
        <f t="shared" si="319"/>
        <v>0</v>
      </c>
      <c r="AY211" s="87" t="s">
        <v>113</v>
      </c>
      <c r="AZ211" s="88" t="s">
        <v>113</v>
      </c>
      <c r="BA211" s="88" t="s">
        <v>113</v>
      </c>
      <c r="BB211" s="88" t="s">
        <v>113</v>
      </c>
      <c r="BC211" s="88" t="s">
        <v>113</v>
      </c>
      <c r="BD211" s="88" t="s">
        <v>113</v>
      </c>
      <c r="BE211" s="89" t="s">
        <v>113</v>
      </c>
      <c r="BF211" s="90">
        <f t="shared" si="302"/>
        <v>0</v>
      </c>
      <c r="BG211" s="87" t="s">
        <v>113</v>
      </c>
      <c r="BH211" s="88" t="s">
        <v>113</v>
      </c>
      <c r="BI211" s="88" t="s">
        <v>113</v>
      </c>
      <c r="BJ211" s="88" t="s">
        <v>113</v>
      </c>
      <c r="BK211" s="88" t="s">
        <v>113</v>
      </c>
      <c r="BL211" s="88" t="s">
        <v>113</v>
      </c>
      <c r="BM211" s="89" t="s">
        <v>113</v>
      </c>
      <c r="BN211" s="90">
        <f t="shared" si="303"/>
        <v>0</v>
      </c>
      <c r="BO211" s="87" t="s">
        <v>113</v>
      </c>
      <c r="BP211" s="88" t="s">
        <v>113</v>
      </c>
      <c r="BQ211" s="88" t="s">
        <v>113</v>
      </c>
      <c r="BR211" s="88" t="s">
        <v>113</v>
      </c>
      <c r="BS211" s="88" t="s">
        <v>113</v>
      </c>
      <c r="BT211" s="88" t="s">
        <v>113</v>
      </c>
      <c r="BU211" s="89" t="s">
        <v>113</v>
      </c>
      <c r="BV211" s="90">
        <f t="shared" si="304"/>
        <v>0</v>
      </c>
      <c r="CJ211" s="155"/>
      <c r="CK211" s="209">
        <f t="shared" si="305"/>
        <v>22</v>
      </c>
      <c r="CL211" s="216" t="str">
        <f t="shared" si="306"/>
        <v>RASHMIKANT PANDYA [N]</v>
      </c>
      <c r="CM211" s="209">
        <f t="shared" si="307"/>
        <v>3</v>
      </c>
      <c r="CN211" s="216" t="str">
        <f t="shared" si="308"/>
        <v>RASHMIKANT PANDYA [N]</v>
      </c>
      <c r="CO211" s="209">
        <f t="shared" si="309"/>
        <v>0</v>
      </c>
      <c r="CP211" s="210" t="str">
        <f t="shared" si="310"/>
        <v>RASHMIKANT PANDYA [N]</v>
      </c>
      <c r="CQ211" s="208">
        <f t="shared" si="311"/>
        <v>0</v>
      </c>
      <c r="CR211" s="210" t="str">
        <f t="shared" si="312"/>
        <v>RASHMIKANT PANDYA [N]</v>
      </c>
      <c r="CS211" s="208">
        <f t="shared" si="313"/>
        <v>0</v>
      </c>
      <c r="CT211" s="210" t="str">
        <f t="shared" si="314"/>
        <v>RASHMIKANT PANDYA [N]</v>
      </c>
      <c r="CU211" s="1046"/>
      <c r="CV211" s="452"/>
      <c r="CW211" s="211">
        <f t="shared" si="294"/>
        <v>0</v>
      </c>
      <c r="CX211" s="207" t="str">
        <f t="shared" si="295"/>
        <v>RASHMIKANT PANDYA [N]</v>
      </c>
      <c r="CY211" s="209">
        <f t="shared" si="315"/>
        <v>0</v>
      </c>
      <c r="CZ211" s="207" t="str">
        <f t="shared" si="316"/>
        <v>RASHMIKANT PANDYA [N]</v>
      </c>
      <c r="DA211" s="211">
        <f t="shared" si="317"/>
        <v>0</v>
      </c>
      <c r="DB211" s="210" t="str">
        <f t="shared" si="318"/>
        <v>RASHMIKANT PANDYA [N]</v>
      </c>
    </row>
    <row r="212" spans="1:106" s="84" customFormat="1">
      <c r="A212" s="78">
        <v>9</v>
      </c>
      <c r="B212" s="86" t="s">
        <v>322</v>
      </c>
      <c r="C212" s="87">
        <v>0</v>
      </c>
      <c r="D212" s="88">
        <v>1</v>
      </c>
      <c r="E212" s="88">
        <v>3</v>
      </c>
      <c r="F212" s="669">
        <v>2</v>
      </c>
      <c r="G212" s="88">
        <v>8</v>
      </c>
      <c r="H212" s="88" t="s">
        <v>113</v>
      </c>
      <c r="I212" s="89" t="s">
        <v>113</v>
      </c>
      <c r="J212" s="90">
        <f t="shared" si="296"/>
        <v>14</v>
      </c>
      <c r="K212" s="87">
        <v>0</v>
      </c>
      <c r="L212" s="88">
        <v>0</v>
      </c>
      <c r="M212" s="88">
        <v>0</v>
      </c>
      <c r="N212" s="88" t="s">
        <v>113</v>
      </c>
      <c r="O212" s="88">
        <v>2</v>
      </c>
      <c r="P212" s="88" t="s">
        <v>113</v>
      </c>
      <c r="Q212" s="89" t="s">
        <v>113</v>
      </c>
      <c r="R212" s="90">
        <f t="shared" si="297"/>
        <v>2</v>
      </c>
      <c r="S212" s="87">
        <v>0</v>
      </c>
      <c r="T212" s="88">
        <v>0</v>
      </c>
      <c r="U212" s="88">
        <v>0</v>
      </c>
      <c r="V212" s="88">
        <v>0</v>
      </c>
      <c r="W212" s="88">
        <v>0</v>
      </c>
      <c r="X212" s="88" t="s">
        <v>113</v>
      </c>
      <c r="Y212" s="89" t="s">
        <v>113</v>
      </c>
      <c r="Z212" s="90">
        <f t="shared" si="298"/>
        <v>0</v>
      </c>
      <c r="AA212" s="87" t="s">
        <v>113</v>
      </c>
      <c r="AB212" s="88" t="s">
        <v>113</v>
      </c>
      <c r="AC212" s="88" t="s">
        <v>113</v>
      </c>
      <c r="AD212" s="88" t="s">
        <v>113</v>
      </c>
      <c r="AE212" s="88" t="s">
        <v>113</v>
      </c>
      <c r="AF212" s="88" t="s">
        <v>113</v>
      </c>
      <c r="AG212" s="89" t="s">
        <v>113</v>
      </c>
      <c r="AH212" s="90">
        <f t="shared" si="299"/>
        <v>0</v>
      </c>
      <c r="AI212" s="87" t="s">
        <v>113</v>
      </c>
      <c r="AJ212" s="88" t="s">
        <v>113</v>
      </c>
      <c r="AK212" s="88" t="s">
        <v>113</v>
      </c>
      <c r="AL212" s="88" t="s">
        <v>113</v>
      </c>
      <c r="AM212" s="88" t="s">
        <v>113</v>
      </c>
      <c r="AN212" s="88" t="s">
        <v>113</v>
      </c>
      <c r="AO212" s="89" t="s">
        <v>113</v>
      </c>
      <c r="AP212" s="90">
        <f t="shared" si="300"/>
        <v>0</v>
      </c>
      <c r="AQ212" s="87" t="s">
        <v>113</v>
      </c>
      <c r="AR212" s="88" t="s">
        <v>113</v>
      </c>
      <c r="AS212" s="88" t="s">
        <v>113</v>
      </c>
      <c r="AT212" s="88" t="s">
        <v>113</v>
      </c>
      <c r="AU212" s="88" t="s">
        <v>113</v>
      </c>
      <c r="AV212" s="88" t="s">
        <v>113</v>
      </c>
      <c r="AW212" s="89" t="s">
        <v>113</v>
      </c>
      <c r="AX212" s="90">
        <f t="shared" si="319"/>
        <v>0</v>
      </c>
      <c r="AY212" s="87" t="s">
        <v>113</v>
      </c>
      <c r="AZ212" s="88" t="s">
        <v>113</v>
      </c>
      <c r="BA212" s="88" t="s">
        <v>113</v>
      </c>
      <c r="BB212" s="88" t="s">
        <v>113</v>
      </c>
      <c r="BC212" s="88" t="s">
        <v>113</v>
      </c>
      <c r="BD212" s="88" t="s">
        <v>113</v>
      </c>
      <c r="BE212" s="89" t="s">
        <v>113</v>
      </c>
      <c r="BF212" s="90">
        <f t="shared" si="302"/>
        <v>0</v>
      </c>
      <c r="BG212" s="87" t="s">
        <v>113</v>
      </c>
      <c r="BH212" s="88" t="s">
        <v>113</v>
      </c>
      <c r="BI212" s="88" t="s">
        <v>113</v>
      </c>
      <c r="BJ212" s="88" t="s">
        <v>113</v>
      </c>
      <c r="BK212" s="88" t="s">
        <v>113</v>
      </c>
      <c r="BL212" s="88" t="s">
        <v>113</v>
      </c>
      <c r="BM212" s="89" t="s">
        <v>113</v>
      </c>
      <c r="BN212" s="90">
        <f t="shared" si="303"/>
        <v>0</v>
      </c>
      <c r="BO212" s="87" t="s">
        <v>113</v>
      </c>
      <c r="BP212" s="88" t="s">
        <v>113</v>
      </c>
      <c r="BQ212" s="88" t="s">
        <v>113</v>
      </c>
      <c r="BR212" s="88" t="s">
        <v>113</v>
      </c>
      <c r="BS212" s="88" t="s">
        <v>113</v>
      </c>
      <c r="BT212" s="88" t="s">
        <v>113</v>
      </c>
      <c r="BU212" s="89" t="s">
        <v>113</v>
      </c>
      <c r="BV212" s="90">
        <f t="shared" si="304"/>
        <v>0</v>
      </c>
      <c r="CJ212" s="155"/>
      <c r="CK212" s="209">
        <f t="shared" ref="CK212:CK231" si="320">+J212</f>
        <v>14</v>
      </c>
      <c r="CL212" s="216" t="str">
        <f t="shared" ref="CL212:CL231" si="321">+B212</f>
        <v>HIMANSHU PANDYA [N]</v>
      </c>
      <c r="CM212" s="209">
        <f t="shared" ref="CM212:CM231" si="322">+R212</f>
        <v>2</v>
      </c>
      <c r="CN212" s="216" t="str">
        <f t="shared" ref="CN212:CN231" si="323">+B212</f>
        <v>HIMANSHU PANDYA [N]</v>
      </c>
      <c r="CO212" s="209">
        <f t="shared" ref="CO212:CO231" si="324">+Z212</f>
        <v>0</v>
      </c>
      <c r="CP212" s="210" t="str">
        <f t="shared" ref="CP212:CP231" si="325">+B212</f>
        <v>HIMANSHU PANDYA [N]</v>
      </c>
      <c r="CQ212" s="208">
        <f t="shared" ref="CQ212:CQ231" si="326">+AH212</f>
        <v>0</v>
      </c>
      <c r="CR212" s="210" t="str">
        <f t="shared" ref="CR212:CR231" si="327">+B212</f>
        <v>HIMANSHU PANDYA [N]</v>
      </c>
      <c r="CS212" s="208">
        <f t="shared" si="313"/>
        <v>0</v>
      </c>
      <c r="CT212" s="210" t="str">
        <f t="shared" ref="CT212:CT231" si="328">+B212</f>
        <v>HIMANSHU PANDYA [N]</v>
      </c>
      <c r="CU212" s="1046"/>
      <c r="CV212" s="452"/>
      <c r="CW212" s="211">
        <f t="shared" ref="CW212:CW231" si="329">+BF212</f>
        <v>0</v>
      </c>
      <c r="CX212" s="207" t="str">
        <f t="shared" ref="CX212:CX231" si="330">+B212</f>
        <v>HIMANSHU PANDYA [N]</v>
      </c>
      <c r="CY212" s="209">
        <f t="shared" ref="CY212:CY231" si="331">CS212+CU212+CW212</f>
        <v>0</v>
      </c>
      <c r="CZ212" s="207" t="str">
        <f t="shared" ref="CZ212:CZ231" si="332">+B212</f>
        <v>HIMANSHU PANDYA [N]</v>
      </c>
      <c r="DA212" s="211">
        <f t="shared" ref="DA212:DA231" si="333">CQ212+CU212</f>
        <v>0</v>
      </c>
      <c r="DB212" s="210" t="str">
        <f t="shared" ref="DB212:DB231" si="334">+B212</f>
        <v>HIMANSHU PANDYA [N]</v>
      </c>
    </row>
    <row r="213" spans="1:106" s="84" customFormat="1">
      <c r="A213" s="85">
        <v>10</v>
      </c>
      <c r="B213" s="689" t="s">
        <v>374</v>
      </c>
      <c r="C213" s="434">
        <v>1</v>
      </c>
      <c r="D213" s="88">
        <v>4</v>
      </c>
      <c r="E213" s="88">
        <v>0</v>
      </c>
      <c r="F213" s="88">
        <v>1</v>
      </c>
      <c r="G213" s="88">
        <v>2</v>
      </c>
      <c r="H213" s="88" t="s">
        <v>113</v>
      </c>
      <c r="I213" s="89" t="s">
        <v>113</v>
      </c>
      <c r="J213" s="90">
        <f t="shared" si="296"/>
        <v>8</v>
      </c>
      <c r="K213" s="87">
        <v>0</v>
      </c>
      <c r="L213" s="88">
        <v>0</v>
      </c>
      <c r="M213" s="88">
        <v>0</v>
      </c>
      <c r="N213" s="88" t="s">
        <v>113</v>
      </c>
      <c r="O213" s="88">
        <v>0</v>
      </c>
      <c r="P213" s="88" t="s">
        <v>113</v>
      </c>
      <c r="Q213" s="89" t="s">
        <v>113</v>
      </c>
      <c r="R213" s="90">
        <f t="shared" si="297"/>
        <v>0</v>
      </c>
      <c r="S213" s="87">
        <v>0</v>
      </c>
      <c r="T213" s="88">
        <v>0</v>
      </c>
      <c r="U213" s="88">
        <v>0</v>
      </c>
      <c r="V213" s="88">
        <v>0</v>
      </c>
      <c r="W213" s="88">
        <v>0</v>
      </c>
      <c r="X213" s="88" t="s">
        <v>113</v>
      </c>
      <c r="Y213" s="89" t="s">
        <v>113</v>
      </c>
      <c r="Z213" s="90">
        <f t="shared" si="298"/>
        <v>0</v>
      </c>
      <c r="AA213" s="87">
        <v>1</v>
      </c>
      <c r="AB213" s="88">
        <v>0</v>
      </c>
      <c r="AC213" s="88">
        <v>0</v>
      </c>
      <c r="AD213" s="88">
        <v>0</v>
      </c>
      <c r="AE213" s="88">
        <v>0</v>
      </c>
      <c r="AF213" s="88" t="s">
        <v>113</v>
      </c>
      <c r="AG213" s="89" t="s">
        <v>113</v>
      </c>
      <c r="AH213" s="90">
        <f t="shared" si="299"/>
        <v>1</v>
      </c>
      <c r="AI213" s="87" t="s">
        <v>113</v>
      </c>
      <c r="AJ213" s="88" t="s">
        <v>113</v>
      </c>
      <c r="AK213" s="88" t="s">
        <v>113</v>
      </c>
      <c r="AL213" s="88" t="s">
        <v>113</v>
      </c>
      <c r="AM213" s="88" t="s">
        <v>113</v>
      </c>
      <c r="AN213" s="88" t="s">
        <v>113</v>
      </c>
      <c r="AO213" s="89" t="s">
        <v>113</v>
      </c>
      <c r="AP213" s="90">
        <f t="shared" si="300"/>
        <v>0</v>
      </c>
      <c r="AQ213" s="87" t="s">
        <v>168</v>
      </c>
      <c r="AR213" s="88" t="s">
        <v>113</v>
      </c>
      <c r="AS213" s="88" t="s">
        <v>113</v>
      </c>
      <c r="AT213" s="88" t="s">
        <v>113</v>
      </c>
      <c r="AU213" s="88" t="s">
        <v>113</v>
      </c>
      <c r="AV213" s="88" t="s">
        <v>113</v>
      </c>
      <c r="AW213" s="89" t="s">
        <v>113</v>
      </c>
      <c r="AX213" s="90" t="s">
        <v>168</v>
      </c>
      <c r="AY213" s="87" t="s">
        <v>113</v>
      </c>
      <c r="AZ213" s="88" t="s">
        <v>113</v>
      </c>
      <c r="BA213" s="88" t="s">
        <v>113</v>
      </c>
      <c r="BB213" s="88" t="s">
        <v>113</v>
      </c>
      <c r="BC213" s="88" t="s">
        <v>113</v>
      </c>
      <c r="BD213" s="88" t="s">
        <v>113</v>
      </c>
      <c r="BE213" s="89" t="s">
        <v>113</v>
      </c>
      <c r="BF213" s="90">
        <f t="shared" si="302"/>
        <v>0</v>
      </c>
      <c r="BG213" s="87">
        <v>4</v>
      </c>
      <c r="BH213" s="88">
        <v>2</v>
      </c>
      <c r="BI213" s="88">
        <v>1</v>
      </c>
      <c r="BJ213" s="88">
        <v>1</v>
      </c>
      <c r="BK213" s="88">
        <v>1</v>
      </c>
      <c r="BL213" s="88" t="s">
        <v>113</v>
      </c>
      <c r="BM213" s="89" t="s">
        <v>113</v>
      </c>
      <c r="BN213" s="90">
        <f t="shared" si="303"/>
        <v>9</v>
      </c>
      <c r="BO213" s="87">
        <v>19</v>
      </c>
      <c r="BP213" s="88">
        <v>14</v>
      </c>
      <c r="BQ213" s="88">
        <v>16</v>
      </c>
      <c r="BR213" s="88">
        <v>8</v>
      </c>
      <c r="BS213" s="88">
        <v>4</v>
      </c>
      <c r="BT213" s="88" t="s">
        <v>113</v>
      </c>
      <c r="BU213" s="89" t="s">
        <v>113</v>
      </c>
      <c r="BV213" s="90">
        <f t="shared" si="304"/>
        <v>61</v>
      </c>
      <c r="CJ213" s="155"/>
      <c r="CK213" s="209">
        <f t="shared" si="320"/>
        <v>8</v>
      </c>
      <c r="CL213" s="216" t="str">
        <f t="shared" si="321"/>
        <v>KAWAN RAVAL [N]</v>
      </c>
      <c r="CM213" s="209">
        <f t="shared" si="322"/>
        <v>0</v>
      </c>
      <c r="CN213" s="216" t="str">
        <f t="shared" si="323"/>
        <v>KAWAN RAVAL [N]</v>
      </c>
      <c r="CO213" s="209">
        <f t="shared" si="324"/>
        <v>0</v>
      </c>
      <c r="CP213" s="210" t="str">
        <f t="shared" si="325"/>
        <v>KAWAN RAVAL [N]</v>
      </c>
      <c r="CQ213" s="208">
        <f t="shared" si="326"/>
        <v>1</v>
      </c>
      <c r="CR213" s="210" t="str">
        <f t="shared" si="327"/>
        <v>KAWAN RAVAL [N]</v>
      </c>
      <c r="CS213" s="208">
        <f t="shared" si="313"/>
        <v>0</v>
      </c>
      <c r="CT213" s="210" t="str">
        <f t="shared" si="328"/>
        <v>KAWAN RAVAL [N]</v>
      </c>
      <c r="CU213" s="1046"/>
      <c r="CV213" s="452"/>
      <c r="CW213" s="211">
        <f t="shared" si="329"/>
        <v>0</v>
      </c>
      <c r="CX213" s="207" t="str">
        <f t="shared" si="330"/>
        <v>KAWAN RAVAL [N]</v>
      </c>
      <c r="CY213" s="209">
        <f t="shared" si="331"/>
        <v>0</v>
      </c>
      <c r="CZ213" s="207" t="str">
        <f t="shared" si="332"/>
        <v>KAWAN RAVAL [N]</v>
      </c>
      <c r="DA213" s="211">
        <f t="shared" si="333"/>
        <v>1</v>
      </c>
      <c r="DB213" s="210" t="str">
        <f t="shared" si="334"/>
        <v>KAWAN RAVAL [N]</v>
      </c>
    </row>
    <row r="214" spans="1:106" s="84" customFormat="1">
      <c r="A214" s="78">
        <v>11</v>
      </c>
      <c r="B214" s="86" t="s">
        <v>317</v>
      </c>
      <c r="C214" s="87">
        <v>0</v>
      </c>
      <c r="D214" s="88" t="s">
        <v>113</v>
      </c>
      <c r="E214" s="88" t="s">
        <v>113</v>
      </c>
      <c r="F214" s="88" t="s">
        <v>113</v>
      </c>
      <c r="G214" s="669">
        <v>0</v>
      </c>
      <c r="H214" s="88" t="s">
        <v>113</v>
      </c>
      <c r="I214" s="89" t="s">
        <v>113</v>
      </c>
      <c r="J214" s="90">
        <f t="shared" si="296"/>
        <v>0</v>
      </c>
      <c r="K214" s="87">
        <v>0</v>
      </c>
      <c r="L214" s="88">
        <v>0</v>
      </c>
      <c r="M214" s="88">
        <v>0</v>
      </c>
      <c r="N214" s="88" t="s">
        <v>113</v>
      </c>
      <c r="O214" s="88">
        <v>0</v>
      </c>
      <c r="P214" s="88" t="s">
        <v>113</v>
      </c>
      <c r="Q214" s="89" t="s">
        <v>113</v>
      </c>
      <c r="R214" s="90">
        <f t="shared" si="297"/>
        <v>0</v>
      </c>
      <c r="S214" s="87">
        <v>0</v>
      </c>
      <c r="T214" s="88">
        <v>0</v>
      </c>
      <c r="U214" s="88">
        <v>0</v>
      </c>
      <c r="V214" s="88" t="s">
        <v>113</v>
      </c>
      <c r="W214" s="88">
        <v>0</v>
      </c>
      <c r="X214" s="88" t="s">
        <v>113</v>
      </c>
      <c r="Y214" s="89" t="s">
        <v>113</v>
      </c>
      <c r="Z214" s="90">
        <f t="shared" si="298"/>
        <v>0</v>
      </c>
      <c r="AA214" s="87" t="s">
        <v>113</v>
      </c>
      <c r="AB214" s="88" t="s">
        <v>113</v>
      </c>
      <c r="AC214" s="88" t="s">
        <v>113</v>
      </c>
      <c r="AD214" s="88" t="s">
        <v>113</v>
      </c>
      <c r="AE214" s="88" t="s">
        <v>113</v>
      </c>
      <c r="AF214" s="88" t="s">
        <v>113</v>
      </c>
      <c r="AG214" s="89" t="s">
        <v>113</v>
      </c>
      <c r="AH214" s="90">
        <f t="shared" si="299"/>
        <v>0</v>
      </c>
      <c r="AI214" s="87" t="s">
        <v>113</v>
      </c>
      <c r="AJ214" s="88" t="s">
        <v>113</v>
      </c>
      <c r="AK214" s="88" t="s">
        <v>113</v>
      </c>
      <c r="AL214" s="88" t="s">
        <v>113</v>
      </c>
      <c r="AM214" s="88" t="s">
        <v>113</v>
      </c>
      <c r="AN214" s="88" t="s">
        <v>113</v>
      </c>
      <c r="AO214" s="89" t="s">
        <v>113</v>
      </c>
      <c r="AP214" s="90">
        <f t="shared" si="300"/>
        <v>0</v>
      </c>
      <c r="AQ214" s="87" t="s">
        <v>113</v>
      </c>
      <c r="AR214" s="88" t="s">
        <v>113</v>
      </c>
      <c r="AS214" s="88" t="s">
        <v>113</v>
      </c>
      <c r="AT214" s="88" t="s">
        <v>113</v>
      </c>
      <c r="AU214" s="88" t="s">
        <v>113</v>
      </c>
      <c r="AV214" s="88" t="s">
        <v>113</v>
      </c>
      <c r="AW214" s="89" t="s">
        <v>113</v>
      </c>
      <c r="AX214" s="90">
        <f t="shared" ref="AX214:AX215" si="335">SUM(AQ214:AW214)</f>
        <v>0</v>
      </c>
      <c r="AY214" s="87" t="s">
        <v>113</v>
      </c>
      <c r="AZ214" s="88" t="s">
        <v>113</v>
      </c>
      <c r="BA214" s="88" t="s">
        <v>113</v>
      </c>
      <c r="BB214" s="88" t="s">
        <v>113</v>
      </c>
      <c r="BC214" s="88" t="s">
        <v>113</v>
      </c>
      <c r="BD214" s="88" t="s">
        <v>113</v>
      </c>
      <c r="BE214" s="89" t="s">
        <v>113</v>
      </c>
      <c r="BF214" s="90">
        <f t="shared" si="302"/>
        <v>0</v>
      </c>
      <c r="BG214" s="87" t="s">
        <v>113</v>
      </c>
      <c r="BH214" s="88" t="s">
        <v>113</v>
      </c>
      <c r="BI214" s="88" t="s">
        <v>113</v>
      </c>
      <c r="BJ214" s="88" t="s">
        <v>113</v>
      </c>
      <c r="BK214" s="88" t="s">
        <v>113</v>
      </c>
      <c r="BL214" s="88" t="s">
        <v>113</v>
      </c>
      <c r="BM214" s="89" t="s">
        <v>113</v>
      </c>
      <c r="BN214" s="90">
        <f t="shared" si="303"/>
        <v>0</v>
      </c>
      <c r="BO214" s="87" t="s">
        <v>113</v>
      </c>
      <c r="BP214" s="88" t="s">
        <v>113</v>
      </c>
      <c r="BQ214" s="88" t="s">
        <v>113</v>
      </c>
      <c r="BR214" s="88" t="s">
        <v>113</v>
      </c>
      <c r="BS214" s="88" t="s">
        <v>113</v>
      </c>
      <c r="BT214" s="88" t="s">
        <v>113</v>
      </c>
      <c r="BU214" s="89" t="s">
        <v>113</v>
      </c>
      <c r="BV214" s="90">
        <f t="shared" si="304"/>
        <v>0</v>
      </c>
      <c r="CJ214" s="155"/>
      <c r="CK214" s="209">
        <f t="shared" si="320"/>
        <v>0</v>
      </c>
      <c r="CL214" s="216" t="str">
        <f t="shared" si="321"/>
        <v>KAMLESH RAVAL [N]</v>
      </c>
      <c r="CM214" s="209">
        <f t="shared" si="322"/>
        <v>0</v>
      </c>
      <c r="CN214" s="216" t="str">
        <f t="shared" si="323"/>
        <v>KAMLESH RAVAL [N]</v>
      </c>
      <c r="CO214" s="209">
        <f t="shared" si="324"/>
        <v>0</v>
      </c>
      <c r="CP214" s="210" t="str">
        <f t="shared" si="325"/>
        <v>KAMLESH RAVAL [N]</v>
      </c>
      <c r="CQ214" s="208">
        <f t="shared" si="326"/>
        <v>0</v>
      </c>
      <c r="CR214" s="210" t="str">
        <f t="shared" si="327"/>
        <v>KAMLESH RAVAL [N]</v>
      </c>
      <c r="CS214" s="208">
        <f t="shared" si="313"/>
        <v>0</v>
      </c>
      <c r="CT214" s="210" t="str">
        <f t="shared" si="328"/>
        <v>KAMLESH RAVAL [N]</v>
      </c>
      <c r="CU214" s="1046"/>
      <c r="CV214" s="452"/>
      <c r="CW214" s="211">
        <f t="shared" si="329"/>
        <v>0</v>
      </c>
      <c r="CX214" s="207" t="str">
        <f t="shared" si="330"/>
        <v>KAMLESH RAVAL [N]</v>
      </c>
      <c r="CY214" s="209">
        <f t="shared" si="331"/>
        <v>0</v>
      </c>
      <c r="CZ214" s="207" t="str">
        <f t="shared" si="332"/>
        <v>KAMLESH RAVAL [N]</v>
      </c>
      <c r="DA214" s="211">
        <f t="shared" si="333"/>
        <v>0</v>
      </c>
      <c r="DB214" s="210" t="str">
        <f t="shared" si="334"/>
        <v>KAMLESH RAVAL [N]</v>
      </c>
    </row>
    <row r="215" spans="1:106" s="84" customFormat="1">
      <c r="A215" s="85">
        <v>12</v>
      </c>
      <c r="B215" s="86" t="s">
        <v>323</v>
      </c>
      <c r="C215" s="87" t="s">
        <v>113</v>
      </c>
      <c r="D215" s="88">
        <v>0</v>
      </c>
      <c r="E215" s="88">
        <v>4</v>
      </c>
      <c r="F215" s="88">
        <v>7</v>
      </c>
      <c r="G215" s="88">
        <v>8</v>
      </c>
      <c r="H215" s="88" t="s">
        <v>113</v>
      </c>
      <c r="I215" s="89" t="s">
        <v>113</v>
      </c>
      <c r="J215" s="90">
        <f t="shared" si="296"/>
        <v>19</v>
      </c>
      <c r="K215" s="87" t="s">
        <v>113</v>
      </c>
      <c r="L215" s="88">
        <v>0</v>
      </c>
      <c r="M215" s="88">
        <v>1</v>
      </c>
      <c r="N215" s="88">
        <v>1</v>
      </c>
      <c r="O215" s="88">
        <v>1</v>
      </c>
      <c r="P215" s="88" t="s">
        <v>113</v>
      </c>
      <c r="Q215" s="89" t="s">
        <v>113</v>
      </c>
      <c r="R215" s="90">
        <f t="shared" si="297"/>
        <v>3</v>
      </c>
      <c r="S215" s="87" t="s">
        <v>113</v>
      </c>
      <c r="T215" s="88" t="s">
        <v>113</v>
      </c>
      <c r="U215" s="88">
        <v>0</v>
      </c>
      <c r="V215" s="88">
        <v>0</v>
      </c>
      <c r="W215" s="88">
        <v>0</v>
      </c>
      <c r="X215" s="88" t="s">
        <v>113</v>
      </c>
      <c r="Y215" s="89" t="s">
        <v>113</v>
      </c>
      <c r="Z215" s="90">
        <f t="shared" si="298"/>
        <v>0</v>
      </c>
      <c r="AA215" s="87" t="s">
        <v>113</v>
      </c>
      <c r="AB215" s="88">
        <v>1</v>
      </c>
      <c r="AC215" s="88">
        <v>0</v>
      </c>
      <c r="AD215" s="88">
        <v>1</v>
      </c>
      <c r="AE215" s="88">
        <v>0</v>
      </c>
      <c r="AF215" s="88" t="s">
        <v>113</v>
      </c>
      <c r="AG215" s="89" t="s">
        <v>113</v>
      </c>
      <c r="AH215" s="90">
        <f t="shared" si="299"/>
        <v>2</v>
      </c>
      <c r="AI215" s="87" t="s">
        <v>113</v>
      </c>
      <c r="AJ215" s="88" t="s">
        <v>113</v>
      </c>
      <c r="AK215" s="88" t="s">
        <v>113</v>
      </c>
      <c r="AL215" s="88" t="s">
        <v>113</v>
      </c>
      <c r="AM215" s="88" t="s">
        <v>113</v>
      </c>
      <c r="AN215" s="88" t="s">
        <v>113</v>
      </c>
      <c r="AO215" s="89" t="s">
        <v>113</v>
      </c>
      <c r="AP215" s="90">
        <f t="shared" si="300"/>
        <v>0</v>
      </c>
      <c r="AQ215" s="87" t="s">
        <v>113</v>
      </c>
      <c r="AR215" s="88" t="s">
        <v>113</v>
      </c>
      <c r="AS215" s="88" t="s">
        <v>113</v>
      </c>
      <c r="AT215" s="88" t="s">
        <v>113</v>
      </c>
      <c r="AU215" s="88" t="s">
        <v>113</v>
      </c>
      <c r="AV215" s="88" t="s">
        <v>113</v>
      </c>
      <c r="AW215" s="89" t="s">
        <v>113</v>
      </c>
      <c r="AX215" s="90">
        <f t="shared" si="335"/>
        <v>0</v>
      </c>
      <c r="AY215" s="87" t="s">
        <v>113</v>
      </c>
      <c r="AZ215" s="88" t="s">
        <v>113</v>
      </c>
      <c r="BA215" s="88" t="s">
        <v>113</v>
      </c>
      <c r="BB215" s="88" t="s">
        <v>113</v>
      </c>
      <c r="BC215" s="88" t="s">
        <v>113</v>
      </c>
      <c r="BD215" s="88" t="s">
        <v>113</v>
      </c>
      <c r="BE215" s="89" t="s">
        <v>113</v>
      </c>
      <c r="BF215" s="90">
        <f t="shared" si="302"/>
        <v>0</v>
      </c>
      <c r="BG215" s="87" t="s">
        <v>113</v>
      </c>
      <c r="BH215" s="88">
        <v>1</v>
      </c>
      <c r="BI215" s="88">
        <v>3</v>
      </c>
      <c r="BJ215" s="88">
        <v>2</v>
      </c>
      <c r="BK215" s="88">
        <v>4</v>
      </c>
      <c r="BL215" s="88" t="s">
        <v>113</v>
      </c>
      <c r="BM215" s="89" t="s">
        <v>113</v>
      </c>
      <c r="BN215" s="90">
        <f t="shared" si="303"/>
        <v>10</v>
      </c>
      <c r="BO215" s="87" t="s">
        <v>113</v>
      </c>
      <c r="BP215" s="88">
        <v>10</v>
      </c>
      <c r="BQ215" s="88">
        <v>16</v>
      </c>
      <c r="BR215" s="88">
        <v>26</v>
      </c>
      <c r="BS215" s="88">
        <v>23</v>
      </c>
      <c r="BT215" s="88" t="s">
        <v>113</v>
      </c>
      <c r="BU215" s="89" t="s">
        <v>113</v>
      </c>
      <c r="BV215" s="90">
        <f t="shared" si="304"/>
        <v>75</v>
      </c>
      <c r="CJ215" s="155"/>
      <c r="CK215" s="209">
        <f t="shared" si="320"/>
        <v>19</v>
      </c>
      <c r="CL215" s="216" t="str">
        <f t="shared" si="321"/>
        <v>KETAN PANDYA [N]</v>
      </c>
      <c r="CM215" s="209">
        <f t="shared" si="322"/>
        <v>3</v>
      </c>
      <c r="CN215" s="216" t="str">
        <f t="shared" si="323"/>
        <v>KETAN PANDYA [N]</v>
      </c>
      <c r="CO215" s="209">
        <f t="shared" si="324"/>
        <v>0</v>
      </c>
      <c r="CP215" s="210" t="str">
        <f t="shared" si="325"/>
        <v>KETAN PANDYA [N]</v>
      </c>
      <c r="CQ215" s="208">
        <f t="shared" si="326"/>
        <v>2</v>
      </c>
      <c r="CR215" s="210" t="str">
        <f t="shared" si="327"/>
        <v>KETAN PANDYA [N]</v>
      </c>
      <c r="CS215" s="208">
        <f t="shared" si="313"/>
        <v>0</v>
      </c>
      <c r="CT215" s="210" t="str">
        <f t="shared" si="328"/>
        <v>KETAN PANDYA [N]</v>
      </c>
      <c r="CU215" s="1046"/>
      <c r="CV215" s="452"/>
      <c r="CW215" s="211">
        <f t="shared" si="329"/>
        <v>0</v>
      </c>
      <c r="CX215" s="207" t="str">
        <f t="shared" si="330"/>
        <v>KETAN PANDYA [N]</v>
      </c>
      <c r="CY215" s="209">
        <f t="shared" si="331"/>
        <v>0</v>
      </c>
      <c r="CZ215" s="207" t="str">
        <f t="shared" si="332"/>
        <v>KETAN PANDYA [N]</v>
      </c>
      <c r="DA215" s="211">
        <f t="shared" si="333"/>
        <v>2</v>
      </c>
      <c r="DB215" s="210" t="str">
        <f t="shared" si="334"/>
        <v>KETAN PANDYA [N]</v>
      </c>
    </row>
    <row r="216" spans="1:106" s="84" customFormat="1">
      <c r="A216" s="78">
        <v>13</v>
      </c>
      <c r="B216" s="86" t="s">
        <v>379</v>
      </c>
      <c r="C216" s="87" t="s">
        <v>113</v>
      </c>
      <c r="D216" s="88" t="s">
        <v>113</v>
      </c>
      <c r="E216" s="88">
        <v>7</v>
      </c>
      <c r="F216" s="88">
        <v>7</v>
      </c>
      <c r="G216" s="88">
        <v>1</v>
      </c>
      <c r="H216" s="88" t="s">
        <v>113</v>
      </c>
      <c r="I216" s="89" t="s">
        <v>113</v>
      </c>
      <c r="J216" s="90">
        <f t="shared" si="296"/>
        <v>15</v>
      </c>
      <c r="K216" s="87" t="s">
        <v>113</v>
      </c>
      <c r="L216" s="88" t="s">
        <v>113</v>
      </c>
      <c r="M216" s="88">
        <v>1</v>
      </c>
      <c r="N216" s="88">
        <v>1</v>
      </c>
      <c r="O216" s="88">
        <v>0</v>
      </c>
      <c r="P216" s="88" t="s">
        <v>113</v>
      </c>
      <c r="Q216" s="89" t="s">
        <v>113</v>
      </c>
      <c r="R216" s="90">
        <f t="shared" si="297"/>
        <v>2</v>
      </c>
      <c r="S216" s="87" t="s">
        <v>113</v>
      </c>
      <c r="T216" s="88" t="s">
        <v>113</v>
      </c>
      <c r="U216" s="88">
        <v>0</v>
      </c>
      <c r="V216" s="88">
        <v>0</v>
      </c>
      <c r="W216" s="88">
        <v>0</v>
      </c>
      <c r="X216" s="88" t="s">
        <v>113</v>
      </c>
      <c r="Y216" s="89" t="s">
        <v>113</v>
      </c>
      <c r="Z216" s="90">
        <f t="shared" si="298"/>
        <v>0</v>
      </c>
      <c r="AA216" s="87" t="s">
        <v>113</v>
      </c>
      <c r="AB216" s="88" t="s">
        <v>113</v>
      </c>
      <c r="AC216" s="88">
        <v>1</v>
      </c>
      <c r="AD216" s="88">
        <v>0</v>
      </c>
      <c r="AE216" s="88">
        <v>0</v>
      </c>
      <c r="AF216" s="88" t="s">
        <v>113</v>
      </c>
      <c r="AG216" s="89" t="s">
        <v>113</v>
      </c>
      <c r="AH216" s="90">
        <f t="shared" si="299"/>
        <v>1</v>
      </c>
      <c r="AI216" s="87" t="s">
        <v>113</v>
      </c>
      <c r="AJ216" s="88" t="s">
        <v>113</v>
      </c>
      <c r="AK216" s="88" t="s">
        <v>113</v>
      </c>
      <c r="AL216" s="88" t="s">
        <v>113</v>
      </c>
      <c r="AM216" s="88" t="s">
        <v>113</v>
      </c>
      <c r="AN216" s="88" t="s">
        <v>113</v>
      </c>
      <c r="AO216" s="89" t="s">
        <v>113</v>
      </c>
      <c r="AP216" s="90">
        <f t="shared" si="300"/>
        <v>0</v>
      </c>
      <c r="AQ216" s="87" t="s">
        <v>113</v>
      </c>
      <c r="AR216" s="88" t="s">
        <v>113</v>
      </c>
      <c r="AS216" s="88" t="s">
        <v>113</v>
      </c>
      <c r="AT216" s="88" t="s">
        <v>168</v>
      </c>
      <c r="AU216" s="88" t="s">
        <v>113</v>
      </c>
      <c r="AV216" s="88" t="s">
        <v>113</v>
      </c>
      <c r="AW216" s="89" t="s">
        <v>113</v>
      </c>
      <c r="AX216" s="90" t="s">
        <v>168</v>
      </c>
      <c r="AY216" s="87" t="s">
        <v>113</v>
      </c>
      <c r="AZ216" s="88" t="s">
        <v>113</v>
      </c>
      <c r="BA216" s="88" t="s">
        <v>113</v>
      </c>
      <c r="BB216" s="88" t="s">
        <v>113</v>
      </c>
      <c r="BC216" s="88" t="s">
        <v>113</v>
      </c>
      <c r="BD216" s="88" t="s">
        <v>113</v>
      </c>
      <c r="BE216" s="89" t="s">
        <v>113</v>
      </c>
      <c r="BF216" s="90">
        <f t="shared" si="302"/>
        <v>0</v>
      </c>
      <c r="BG216" s="87" t="s">
        <v>113</v>
      </c>
      <c r="BH216" s="88" t="s">
        <v>113</v>
      </c>
      <c r="BI216" s="88">
        <v>1</v>
      </c>
      <c r="BJ216" s="88">
        <v>1</v>
      </c>
      <c r="BK216" s="88">
        <v>1</v>
      </c>
      <c r="BL216" s="88" t="s">
        <v>113</v>
      </c>
      <c r="BM216" s="89" t="s">
        <v>113</v>
      </c>
      <c r="BN216" s="90">
        <f t="shared" si="303"/>
        <v>3</v>
      </c>
      <c r="BO216" s="87" t="s">
        <v>113</v>
      </c>
      <c r="BP216" s="88" t="s">
        <v>113</v>
      </c>
      <c r="BQ216" s="88">
        <v>12</v>
      </c>
      <c r="BR216" s="88">
        <v>16</v>
      </c>
      <c r="BS216" s="88">
        <v>18</v>
      </c>
      <c r="BT216" s="88" t="s">
        <v>113</v>
      </c>
      <c r="BU216" s="89" t="s">
        <v>113</v>
      </c>
      <c r="BV216" s="90">
        <f t="shared" si="304"/>
        <v>46</v>
      </c>
      <c r="CJ216" s="155"/>
      <c r="CK216" s="209">
        <f t="shared" si="320"/>
        <v>15</v>
      </c>
      <c r="CL216" s="216" t="str">
        <f t="shared" si="321"/>
        <v>JIGAR PANDYA [N]</v>
      </c>
      <c r="CM216" s="209">
        <f t="shared" si="322"/>
        <v>2</v>
      </c>
      <c r="CN216" s="216" t="str">
        <f t="shared" si="323"/>
        <v>JIGAR PANDYA [N]</v>
      </c>
      <c r="CO216" s="209">
        <f t="shared" si="324"/>
        <v>0</v>
      </c>
      <c r="CP216" s="210" t="str">
        <f t="shared" si="325"/>
        <v>JIGAR PANDYA [N]</v>
      </c>
      <c r="CQ216" s="208">
        <f t="shared" si="326"/>
        <v>1</v>
      </c>
      <c r="CR216" s="210" t="str">
        <f t="shared" si="327"/>
        <v>JIGAR PANDYA [N]</v>
      </c>
      <c r="CS216" s="208">
        <f t="shared" si="313"/>
        <v>0</v>
      </c>
      <c r="CT216" s="210" t="str">
        <f t="shared" si="328"/>
        <v>JIGAR PANDYA [N]</v>
      </c>
      <c r="CU216" s="1046"/>
      <c r="CV216" s="452"/>
      <c r="CW216" s="211">
        <f t="shared" si="329"/>
        <v>0</v>
      </c>
      <c r="CX216" s="207" t="str">
        <f t="shared" si="330"/>
        <v>JIGAR PANDYA [N]</v>
      </c>
      <c r="CY216" s="209">
        <f t="shared" si="331"/>
        <v>0</v>
      </c>
      <c r="CZ216" s="207" t="str">
        <f t="shared" si="332"/>
        <v>JIGAR PANDYA [N]</v>
      </c>
      <c r="DA216" s="211">
        <f t="shared" si="333"/>
        <v>1</v>
      </c>
      <c r="DB216" s="210" t="str">
        <f t="shared" si="334"/>
        <v>JIGAR PANDYA [N]</v>
      </c>
    </row>
    <row r="217" spans="1:106" s="84" customFormat="1">
      <c r="A217" s="85">
        <v>14</v>
      </c>
      <c r="B217" s="86" t="s">
        <v>380</v>
      </c>
      <c r="C217" s="87" t="s">
        <v>113</v>
      </c>
      <c r="D217" s="88" t="s">
        <v>113</v>
      </c>
      <c r="E217" s="88">
        <v>2</v>
      </c>
      <c r="F217" s="88" t="s">
        <v>113</v>
      </c>
      <c r="G217" s="88" t="s">
        <v>113</v>
      </c>
      <c r="H217" s="88" t="s">
        <v>113</v>
      </c>
      <c r="I217" s="89" t="s">
        <v>113</v>
      </c>
      <c r="J217" s="90">
        <f t="shared" si="296"/>
        <v>2</v>
      </c>
      <c r="K217" s="87" t="s">
        <v>113</v>
      </c>
      <c r="L217" s="88" t="s">
        <v>113</v>
      </c>
      <c r="M217" s="88">
        <v>0</v>
      </c>
      <c r="N217" s="88" t="s">
        <v>113</v>
      </c>
      <c r="O217" s="88" t="s">
        <v>113</v>
      </c>
      <c r="P217" s="88" t="s">
        <v>113</v>
      </c>
      <c r="Q217" s="89" t="s">
        <v>113</v>
      </c>
      <c r="R217" s="90">
        <f t="shared" si="297"/>
        <v>0</v>
      </c>
      <c r="S217" s="87" t="s">
        <v>113</v>
      </c>
      <c r="T217" s="88" t="s">
        <v>113</v>
      </c>
      <c r="U217" s="88">
        <v>0</v>
      </c>
      <c r="V217" s="88" t="s">
        <v>113</v>
      </c>
      <c r="W217" s="88" t="s">
        <v>113</v>
      </c>
      <c r="X217" s="88" t="s">
        <v>113</v>
      </c>
      <c r="Y217" s="89" t="s">
        <v>113</v>
      </c>
      <c r="Z217" s="90">
        <f t="shared" si="298"/>
        <v>0</v>
      </c>
      <c r="AA217" s="87" t="s">
        <v>113</v>
      </c>
      <c r="AB217" s="88" t="s">
        <v>113</v>
      </c>
      <c r="AC217" s="88" t="s">
        <v>113</v>
      </c>
      <c r="AD217" s="88" t="s">
        <v>113</v>
      </c>
      <c r="AE217" s="88" t="s">
        <v>113</v>
      </c>
      <c r="AF217" s="88" t="s">
        <v>113</v>
      </c>
      <c r="AG217" s="89" t="s">
        <v>113</v>
      </c>
      <c r="AH217" s="90">
        <f t="shared" si="299"/>
        <v>0</v>
      </c>
      <c r="AI217" s="87" t="s">
        <v>113</v>
      </c>
      <c r="AJ217" s="88" t="s">
        <v>113</v>
      </c>
      <c r="AK217" s="88" t="s">
        <v>113</v>
      </c>
      <c r="AL217" s="88" t="s">
        <v>113</v>
      </c>
      <c r="AM217" s="88" t="s">
        <v>113</v>
      </c>
      <c r="AN217" s="88" t="s">
        <v>113</v>
      </c>
      <c r="AO217" s="89" t="s">
        <v>113</v>
      </c>
      <c r="AP217" s="90">
        <f t="shared" si="300"/>
        <v>0</v>
      </c>
      <c r="AQ217" s="87" t="s">
        <v>113</v>
      </c>
      <c r="AR217" s="88" t="s">
        <v>113</v>
      </c>
      <c r="AS217" s="88" t="s">
        <v>113</v>
      </c>
      <c r="AT217" s="88" t="s">
        <v>113</v>
      </c>
      <c r="AU217" s="88" t="s">
        <v>113</v>
      </c>
      <c r="AV217" s="88" t="s">
        <v>113</v>
      </c>
      <c r="AW217" s="89" t="s">
        <v>113</v>
      </c>
      <c r="AX217" s="90">
        <f t="shared" ref="AX217:AX219" si="336">SUM(AQ217:AW217)</f>
        <v>0</v>
      </c>
      <c r="AY217" s="87" t="s">
        <v>113</v>
      </c>
      <c r="AZ217" s="88" t="s">
        <v>113</v>
      </c>
      <c r="BA217" s="88" t="s">
        <v>113</v>
      </c>
      <c r="BB217" s="88" t="s">
        <v>113</v>
      </c>
      <c r="BC217" s="88" t="s">
        <v>113</v>
      </c>
      <c r="BD217" s="88" t="s">
        <v>113</v>
      </c>
      <c r="BE217" s="89" t="s">
        <v>113</v>
      </c>
      <c r="BF217" s="90">
        <f t="shared" si="302"/>
        <v>0</v>
      </c>
      <c r="BG217" s="87" t="s">
        <v>113</v>
      </c>
      <c r="BH217" s="88" t="s">
        <v>113</v>
      </c>
      <c r="BI217" s="88" t="s">
        <v>113</v>
      </c>
      <c r="BJ217" s="88" t="s">
        <v>113</v>
      </c>
      <c r="BK217" s="88" t="s">
        <v>113</v>
      </c>
      <c r="BL217" s="88" t="s">
        <v>113</v>
      </c>
      <c r="BM217" s="89" t="s">
        <v>113</v>
      </c>
      <c r="BN217" s="90">
        <f t="shared" si="303"/>
        <v>0</v>
      </c>
      <c r="BO217" s="87" t="s">
        <v>113</v>
      </c>
      <c r="BP217" s="88" t="s">
        <v>113</v>
      </c>
      <c r="BQ217" s="88" t="s">
        <v>113</v>
      </c>
      <c r="BR217" s="88" t="s">
        <v>113</v>
      </c>
      <c r="BS217" s="88" t="s">
        <v>113</v>
      </c>
      <c r="BT217" s="88" t="s">
        <v>113</v>
      </c>
      <c r="BU217" s="89" t="s">
        <v>113</v>
      </c>
      <c r="BV217" s="90">
        <f t="shared" si="304"/>
        <v>0</v>
      </c>
      <c r="CJ217" s="155"/>
      <c r="CK217" s="209">
        <f t="shared" si="320"/>
        <v>2</v>
      </c>
      <c r="CL217" s="216" t="str">
        <f t="shared" si="321"/>
        <v>NEW PLAYER [N]</v>
      </c>
      <c r="CM217" s="209">
        <f t="shared" si="322"/>
        <v>0</v>
      </c>
      <c r="CN217" s="216" t="str">
        <f t="shared" si="323"/>
        <v>NEW PLAYER [N]</v>
      </c>
      <c r="CO217" s="209">
        <f t="shared" si="324"/>
        <v>0</v>
      </c>
      <c r="CP217" s="210" t="str">
        <f t="shared" si="325"/>
        <v>NEW PLAYER [N]</v>
      </c>
      <c r="CQ217" s="208">
        <f t="shared" si="326"/>
        <v>0</v>
      </c>
      <c r="CR217" s="210" t="str">
        <f t="shared" si="327"/>
        <v>NEW PLAYER [N]</v>
      </c>
      <c r="CS217" s="208">
        <f t="shared" si="313"/>
        <v>0</v>
      </c>
      <c r="CT217" s="210" t="str">
        <f t="shared" si="328"/>
        <v>NEW PLAYER [N]</v>
      </c>
      <c r="CU217" s="1046"/>
      <c r="CV217" s="452"/>
      <c r="CW217" s="211">
        <f t="shared" si="329"/>
        <v>0</v>
      </c>
      <c r="CX217" s="207" t="str">
        <f t="shared" si="330"/>
        <v>NEW PLAYER [N]</v>
      </c>
      <c r="CY217" s="209">
        <f t="shared" si="331"/>
        <v>0</v>
      </c>
      <c r="CZ217" s="207" t="str">
        <f t="shared" si="332"/>
        <v>NEW PLAYER [N]</v>
      </c>
      <c r="DA217" s="211">
        <f t="shared" si="333"/>
        <v>0</v>
      </c>
      <c r="DB217" s="210" t="str">
        <f t="shared" si="334"/>
        <v>NEW PLAYER [N]</v>
      </c>
    </row>
    <row r="218" spans="1:106" s="84" customFormat="1">
      <c r="A218" s="78">
        <v>15</v>
      </c>
      <c r="B218" s="86" t="s">
        <v>407</v>
      </c>
      <c r="C218" s="87" t="s">
        <v>113</v>
      </c>
      <c r="D218" s="88" t="s">
        <v>113</v>
      </c>
      <c r="E218" s="88" t="s">
        <v>113</v>
      </c>
      <c r="F218" s="88">
        <v>5</v>
      </c>
      <c r="G218" s="88">
        <v>0</v>
      </c>
      <c r="H218" s="88" t="s">
        <v>113</v>
      </c>
      <c r="I218" s="89" t="s">
        <v>113</v>
      </c>
      <c r="J218" s="90">
        <f t="shared" si="296"/>
        <v>5</v>
      </c>
      <c r="K218" s="87" t="s">
        <v>113</v>
      </c>
      <c r="L218" s="88" t="s">
        <v>113</v>
      </c>
      <c r="M218" s="88" t="s">
        <v>113</v>
      </c>
      <c r="N218" s="88">
        <v>0</v>
      </c>
      <c r="O218" s="88">
        <v>0</v>
      </c>
      <c r="P218" s="88" t="s">
        <v>113</v>
      </c>
      <c r="Q218" s="89" t="s">
        <v>113</v>
      </c>
      <c r="R218" s="90">
        <f t="shared" si="297"/>
        <v>0</v>
      </c>
      <c r="S218" s="87" t="s">
        <v>113</v>
      </c>
      <c r="T218" s="88" t="s">
        <v>113</v>
      </c>
      <c r="U218" s="88" t="s">
        <v>113</v>
      </c>
      <c r="V218" s="88">
        <v>0</v>
      </c>
      <c r="W218" s="88">
        <v>0</v>
      </c>
      <c r="X218" s="88" t="s">
        <v>113</v>
      </c>
      <c r="Y218" s="89" t="s">
        <v>113</v>
      </c>
      <c r="Z218" s="90">
        <f t="shared" si="298"/>
        <v>0</v>
      </c>
      <c r="AA218" s="87" t="s">
        <v>113</v>
      </c>
      <c r="AB218" s="88" t="s">
        <v>113</v>
      </c>
      <c r="AC218" s="88" t="s">
        <v>113</v>
      </c>
      <c r="AD218" s="88" t="s">
        <v>113</v>
      </c>
      <c r="AE218" s="88" t="s">
        <v>113</v>
      </c>
      <c r="AF218" s="88" t="s">
        <v>113</v>
      </c>
      <c r="AG218" s="89" t="s">
        <v>113</v>
      </c>
      <c r="AH218" s="90">
        <f t="shared" si="299"/>
        <v>0</v>
      </c>
      <c r="AI218" s="87" t="s">
        <v>113</v>
      </c>
      <c r="AJ218" s="88" t="s">
        <v>113</v>
      </c>
      <c r="AK218" s="88" t="s">
        <v>113</v>
      </c>
      <c r="AL218" s="88" t="s">
        <v>113</v>
      </c>
      <c r="AM218" s="88" t="s">
        <v>113</v>
      </c>
      <c r="AN218" s="88" t="s">
        <v>113</v>
      </c>
      <c r="AO218" s="89" t="s">
        <v>113</v>
      </c>
      <c r="AP218" s="90">
        <f t="shared" si="300"/>
        <v>0</v>
      </c>
      <c r="AQ218" s="87" t="s">
        <v>113</v>
      </c>
      <c r="AR218" s="88" t="s">
        <v>113</v>
      </c>
      <c r="AS218" s="88" t="s">
        <v>113</v>
      </c>
      <c r="AT218" s="88" t="s">
        <v>113</v>
      </c>
      <c r="AU218" s="88" t="s">
        <v>113</v>
      </c>
      <c r="AV218" s="88" t="s">
        <v>113</v>
      </c>
      <c r="AW218" s="89" t="s">
        <v>113</v>
      </c>
      <c r="AX218" s="90">
        <f t="shared" si="336"/>
        <v>0</v>
      </c>
      <c r="AY218" s="87" t="s">
        <v>113</v>
      </c>
      <c r="AZ218" s="88" t="s">
        <v>113</v>
      </c>
      <c r="BA218" s="88" t="s">
        <v>113</v>
      </c>
      <c r="BB218" s="88" t="s">
        <v>113</v>
      </c>
      <c r="BC218" s="88" t="s">
        <v>113</v>
      </c>
      <c r="BD218" s="88" t="s">
        <v>113</v>
      </c>
      <c r="BE218" s="89" t="s">
        <v>113</v>
      </c>
      <c r="BF218" s="90">
        <f t="shared" si="302"/>
        <v>0</v>
      </c>
      <c r="BG218" s="87" t="s">
        <v>113</v>
      </c>
      <c r="BH218" s="88" t="s">
        <v>113</v>
      </c>
      <c r="BI218" s="88" t="s">
        <v>113</v>
      </c>
      <c r="BJ218" s="88" t="s">
        <v>113</v>
      </c>
      <c r="BK218" s="88" t="s">
        <v>113</v>
      </c>
      <c r="BL218" s="88" t="s">
        <v>113</v>
      </c>
      <c r="BM218" s="89" t="s">
        <v>113</v>
      </c>
      <c r="BN218" s="90">
        <f t="shared" si="303"/>
        <v>0</v>
      </c>
      <c r="BO218" s="87" t="s">
        <v>113</v>
      </c>
      <c r="BP218" s="88" t="s">
        <v>113</v>
      </c>
      <c r="BQ218" s="88" t="s">
        <v>113</v>
      </c>
      <c r="BR218" s="88" t="s">
        <v>113</v>
      </c>
      <c r="BS218" s="88" t="s">
        <v>113</v>
      </c>
      <c r="BT218" s="88" t="s">
        <v>113</v>
      </c>
      <c r="BU218" s="89" t="s">
        <v>113</v>
      </c>
      <c r="BV218" s="90">
        <f t="shared" si="304"/>
        <v>0</v>
      </c>
      <c r="CJ218" s="155"/>
      <c r="CK218" s="209">
        <f t="shared" si="320"/>
        <v>5</v>
      </c>
      <c r="CL218" s="216" t="str">
        <f t="shared" si="321"/>
        <v>YASH PANDYA [N]</v>
      </c>
      <c r="CM218" s="209">
        <f t="shared" si="322"/>
        <v>0</v>
      </c>
      <c r="CN218" s="216" t="str">
        <f t="shared" si="323"/>
        <v>YASH PANDYA [N]</v>
      </c>
      <c r="CO218" s="209">
        <f t="shared" si="324"/>
        <v>0</v>
      </c>
      <c r="CP218" s="210" t="str">
        <f t="shared" si="325"/>
        <v>YASH PANDYA [N]</v>
      </c>
      <c r="CQ218" s="208">
        <f t="shared" si="326"/>
        <v>0</v>
      </c>
      <c r="CR218" s="210" t="str">
        <f t="shared" si="327"/>
        <v>YASH PANDYA [N]</v>
      </c>
      <c r="CS218" s="208">
        <f t="shared" si="313"/>
        <v>0</v>
      </c>
      <c r="CT218" s="210" t="str">
        <f t="shared" si="328"/>
        <v>YASH PANDYA [N]</v>
      </c>
      <c r="CU218" s="1046"/>
      <c r="CV218" s="452"/>
      <c r="CW218" s="211">
        <f t="shared" si="329"/>
        <v>0</v>
      </c>
      <c r="CX218" s="207" t="str">
        <f t="shared" si="330"/>
        <v>YASH PANDYA [N]</v>
      </c>
      <c r="CY218" s="209">
        <f t="shared" si="331"/>
        <v>0</v>
      </c>
      <c r="CZ218" s="207" t="str">
        <f t="shared" si="332"/>
        <v>YASH PANDYA [N]</v>
      </c>
      <c r="DA218" s="211">
        <f t="shared" si="333"/>
        <v>0</v>
      </c>
      <c r="DB218" s="210" t="str">
        <f t="shared" si="334"/>
        <v>YASH PANDYA [N]</v>
      </c>
    </row>
    <row r="219" spans="1:106" s="84" customFormat="1" ht="15" thickBot="1">
      <c r="A219" s="85">
        <v>16</v>
      </c>
      <c r="B219" s="86" t="s">
        <v>428</v>
      </c>
      <c r="C219" s="87" t="s">
        <v>113</v>
      </c>
      <c r="D219" s="88" t="s">
        <v>113</v>
      </c>
      <c r="E219" s="88" t="s">
        <v>113</v>
      </c>
      <c r="F219" s="88" t="s">
        <v>113</v>
      </c>
      <c r="G219" s="88">
        <v>4</v>
      </c>
      <c r="H219" s="88" t="s">
        <v>113</v>
      </c>
      <c r="I219" s="89" t="s">
        <v>113</v>
      </c>
      <c r="J219" s="90">
        <f t="shared" si="296"/>
        <v>4</v>
      </c>
      <c r="K219" s="87" t="s">
        <v>113</v>
      </c>
      <c r="L219" s="88" t="s">
        <v>113</v>
      </c>
      <c r="M219" s="88" t="s">
        <v>113</v>
      </c>
      <c r="N219" s="88" t="s">
        <v>113</v>
      </c>
      <c r="O219" s="88">
        <v>1</v>
      </c>
      <c r="P219" s="88" t="s">
        <v>113</v>
      </c>
      <c r="Q219" s="89" t="s">
        <v>113</v>
      </c>
      <c r="R219" s="90">
        <f t="shared" si="297"/>
        <v>1</v>
      </c>
      <c r="S219" s="87" t="s">
        <v>113</v>
      </c>
      <c r="T219" s="88" t="s">
        <v>113</v>
      </c>
      <c r="U219" s="88" t="s">
        <v>113</v>
      </c>
      <c r="V219" s="88" t="s">
        <v>113</v>
      </c>
      <c r="W219" s="88">
        <v>0</v>
      </c>
      <c r="X219" s="88" t="s">
        <v>113</v>
      </c>
      <c r="Y219" s="89" t="s">
        <v>113</v>
      </c>
      <c r="Z219" s="90">
        <f t="shared" si="298"/>
        <v>0</v>
      </c>
      <c r="AA219" s="87" t="s">
        <v>113</v>
      </c>
      <c r="AB219" s="88" t="s">
        <v>113</v>
      </c>
      <c r="AC219" s="88" t="s">
        <v>113</v>
      </c>
      <c r="AD219" s="88" t="s">
        <v>113</v>
      </c>
      <c r="AE219" s="88" t="s">
        <v>113</v>
      </c>
      <c r="AF219" s="88" t="s">
        <v>113</v>
      </c>
      <c r="AG219" s="89" t="s">
        <v>113</v>
      </c>
      <c r="AH219" s="90">
        <f t="shared" si="299"/>
        <v>0</v>
      </c>
      <c r="AI219" s="87" t="s">
        <v>113</v>
      </c>
      <c r="AJ219" s="88" t="s">
        <v>113</v>
      </c>
      <c r="AK219" s="88" t="s">
        <v>113</v>
      </c>
      <c r="AL219" s="88" t="s">
        <v>113</v>
      </c>
      <c r="AM219" s="88" t="s">
        <v>113</v>
      </c>
      <c r="AN219" s="88" t="s">
        <v>113</v>
      </c>
      <c r="AO219" s="89" t="s">
        <v>113</v>
      </c>
      <c r="AP219" s="90">
        <f t="shared" si="300"/>
        <v>0</v>
      </c>
      <c r="AQ219" s="87" t="s">
        <v>113</v>
      </c>
      <c r="AR219" s="88" t="s">
        <v>113</v>
      </c>
      <c r="AS219" s="88" t="s">
        <v>113</v>
      </c>
      <c r="AT219" s="88" t="s">
        <v>113</v>
      </c>
      <c r="AU219" s="88" t="s">
        <v>113</v>
      </c>
      <c r="AV219" s="88" t="s">
        <v>113</v>
      </c>
      <c r="AW219" s="89" t="s">
        <v>113</v>
      </c>
      <c r="AX219" s="90">
        <f t="shared" si="336"/>
        <v>0</v>
      </c>
      <c r="AY219" s="87" t="s">
        <v>113</v>
      </c>
      <c r="AZ219" s="88" t="s">
        <v>113</v>
      </c>
      <c r="BA219" s="88" t="s">
        <v>113</v>
      </c>
      <c r="BB219" s="88" t="s">
        <v>113</v>
      </c>
      <c r="BC219" s="88" t="s">
        <v>113</v>
      </c>
      <c r="BD219" s="88" t="s">
        <v>113</v>
      </c>
      <c r="BE219" s="89" t="s">
        <v>113</v>
      </c>
      <c r="BF219" s="90">
        <f t="shared" si="302"/>
        <v>0</v>
      </c>
      <c r="BG219" s="87" t="s">
        <v>113</v>
      </c>
      <c r="BH219" s="88" t="s">
        <v>113</v>
      </c>
      <c r="BI219" s="88" t="s">
        <v>113</v>
      </c>
      <c r="BJ219" s="88" t="s">
        <v>113</v>
      </c>
      <c r="BK219" s="88" t="s">
        <v>113</v>
      </c>
      <c r="BL219" s="88" t="s">
        <v>113</v>
      </c>
      <c r="BM219" s="89" t="s">
        <v>113</v>
      </c>
      <c r="BN219" s="90">
        <f t="shared" si="303"/>
        <v>0</v>
      </c>
      <c r="BO219" s="87" t="s">
        <v>113</v>
      </c>
      <c r="BP219" s="88" t="s">
        <v>113</v>
      </c>
      <c r="BQ219" s="88" t="s">
        <v>113</v>
      </c>
      <c r="BR219" s="88" t="s">
        <v>113</v>
      </c>
      <c r="BS219" s="88" t="s">
        <v>113</v>
      </c>
      <c r="BT219" s="88" t="s">
        <v>113</v>
      </c>
      <c r="BU219" s="89" t="s">
        <v>113</v>
      </c>
      <c r="BV219" s="90">
        <f t="shared" si="304"/>
        <v>0</v>
      </c>
      <c r="CJ219" s="155"/>
      <c r="CK219" s="209">
        <f t="shared" si="320"/>
        <v>4</v>
      </c>
      <c r="CL219" s="216" t="str">
        <f t="shared" si="321"/>
        <v>DHIRAJ PANDYA [N]</v>
      </c>
      <c r="CM219" s="209">
        <f t="shared" si="322"/>
        <v>1</v>
      </c>
      <c r="CN219" s="216" t="str">
        <f t="shared" si="323"/>
        <v>DHIRAJ PANDYA [N]</v>
      </c>
      <c r="CO219" s="209">
        <f t="shared" si="324"/>
        <v>0</v>
      </c>
      <c r="CP219" s="210" t="str">
        <f t="shared" si="325"/>
        <v>DHIRAJ PANDYA [N]</v>
      </c>
      <c r="CQ219" s="208">
        <f t="shared" si="326"/>
        <v>0</v>
      </c>
      <c r="CR219" s="210" t="str">
        <f t="shared" si="327"/>
        <v>DHIRAJ PANDYA [N]</v>
      </c>
      <c r="CS219" s="208">
        <f t="shared" si="313"/>
        <v>0</v>
      </c>
      <c r="CT219" s="210" t="str">
        <f t="shared" si="328"/>
        <v>DHIRAJ PANDYA [N]</v>
      </c>
      <c r="CU219" s="1046"/>
      <c r="CV219" s="452"/>
      <c r="CW219" s="211">
        <f t="shared" si="329"/>
        <v>0</v>
      </c>
      <c r="CX219" s="207" t="str">
        <f t="shared" si="330"/>
        <v>DHIRAJ PANDYA [N]</v>
      </c>
      <c r="CY219" s="209">
        <f t="shared" si="331"/>
        <v>0</v>
      </c>
      <c r="CZ219" s="207" t="str">
        <f t="shared" si="332"/>
        <v>DHIRAJ PANDYA [N]</v>
      </c>
      <c r="DA219" s="211">
        <f t="shared" si="333"/>
        <v>0</v>
      </c>
      <c r="DB219" s="210" t="str">
        <f t="shared" si="334"/>
        <v>DHIRAJ PANDYA [N]</v>
      </c>
    </row>
    <row r="220" spans="1:106" s="84" customFormat="1" ht="15" hidden="1" customHeight="1" thickBot="1">
      <c r="A220" s="78">
        <v>17</v>
      </c>
      <c r="B220" s="86" t="s">
        <v>113</v>
      </c>
      <c r="C220" s="87" t="s">
        <v>113</v>
      </c>
      <c r="D220" s="88" t="s">
        <v>113</v>
      </c>
      <c r="E220" s="88" t="s">
        <v>113</v>
      </c>
      <c r="F220" s="88" t="s">
        <v>113</v>
      </c>
      <c r="G220" s="88" t="s">
        <v>113</v>
      </c>
      <c r="H220" s="88" t="s">
        <v>113</v>
      </c>
      <c r="I220" s="89" t="s">
        <v>113</v>
      </c>
      <c r="J220" s="90">
        <f t="shared" si="296"/>
        <v>0</v>
      </c>
      <c r="K220" s="87" t="s">
        <v>113</v>
      </c>
      <c r="L220" s="88" t="s">
        <v>113</v>
      </c>
      <c r="M220" s="88" t="s">
        <v>113</v>
      </c>
      <c r="N220" s="88" t="s">
        <v>113</v>
      </c>
      <c r="O220" s="88" t="s">
        <v>113</v>
      </c>
      <c r="P220" s="88" t="s">
        <v>113</v>
      </c>
      <c r="Q220" s="89" t="s">
        <v>113</v>
      </c>
      <c r="R220" s="90">
        <f t="shared" si="297"/>
        <v>0</v>
      </c>
      <c r="S220" s="87" t="s">
        <v>113</v>
      </c>
      <c r="T220" s="88" t="s">
        <v>113</v>
      </c>
      <c r="U220" s="88" t="s">
        <v>113</v>
      </c>
      <c r="V220" s="88" t="s">
        <v>113</v>
      </c>
      <c r="W220" s="88" t="s">
        <v>113</v>
      </c>
      <c r="X220" s="88" t="s">
        <v>113</v>
      </c>
      <c r="Y220" s="89" t="s">
        <v>113</v>
      </c>
      <c r="Z220" s="90">
        <f t="shared" si="298"/>
        <v>0</v>
      </c>
      <c r="AA220" s="87" t="s">
        <v>113</v>
      </c>
      <c r="AB220" s="88" t="s">
        <v>113</v>
      </c>
      <c r="AC220" s="88" t="s">
        <v>113</v>
      </c>
      <c r="AD220" s="88" t="s">
        <v>113</v>
      </c>
      <c r="AE220" s="88" t="s">
        <v>113</v>
      </c>
      <c r="AF220" s="88" t="s">
        <v>113</v>
      </c>
      <c r="AG220" s="89" t="s">
        <v>113</v>
      </c>
      <c r="AH220" s="90">
        <f t="shared" si="299"/>
        <v>0</v>
      </c>
      <c r="AI220" s="87" t="s">
        <v>113</v>
      </c>
      <c r="AJ220" s="88" t="s">
        <v>113</v>
      </c>
      <c r="AK220" s="88" t="s">
        <v>113</v>
      </c>
      <c r="AL220" s="88" t="s">
        <v>113</v>
      </c>
      <c r="AM220" s="88" t="s">
        <v>113</v>
      </c>
      <c r="AN220" s="88" t="s">
        <v>113</v>
      </c>
      <c r="AO220" s="89" t="s">
        <v>113</v>
      </c>
      <c r="AP220" s="90">
        <f t="shared" si="300"/>
        <v>0</v>
      </c>
      <c r="AQ220" s="87" t="s">
        <v>113</v>
      </c>
      <c r="AR220" s="88" t="s">
        <v>113</v>
      </c>
      <c r="AS220" s="88" t="s">
        <v>113</v>
      </c>
      <c r="AT220" s="88" t="s">
        <v>113</v>
      </c>
      <c r="AU220" s="88" t="s">
        <v>113</v>
      </c>
      <c r="AV220" s="88" t="s">
        <v>113</v>
      </c>
      <c r="AW220" s="89" t="s">
        <v>113</v>
      </c>
      <c r="AX220" s="90">
        <f t="shared" ref="AX220:AX233" si="337">SUM(AQ220:AW220)</f>
        <v>0</v>
      </c>
      <c r="AY220" s="87" t="s">
        <v>113</v>
      </c>
      <c r="AZ220" s="88" t="s">
        <v>113</v>
      </c>
      <c r="BA220" s="88" t="s">
        <v>113</v>
      </c>
      <c r="BB220" s="88" t="s">
        <v>113</v>
      </c>
      <c r="BC220" s="88" t="s">
        <v>113</v>
      </c>
      <c r="BD220" s="88" t="s">
        <v>113</v>
      </c>
      <c r="BE220" s="89" t="s">
        <v>113</v>
      </c>
      <c r="BF220" s="90">
        <f t="shared" si="302"/>
        <v>0</v>
      </c>
      <c r="BG220" s="87" t="s">
        <v>113</v>
      </c>
      <c r="BH220" s="88" t="s">
        <v>113</v>
      </c>
      <c r="BI220" s="88" t="s">
        <v>113</v>
      </c>
      <c r="BJ220" s="88" t="s">
        <v>113</v>
      </c>
      <c r="BK220" s="88" t="s">
        <v>113</v>
      </c>
      <c r="BL220" s="88" t="s">
        <v>113</v>
      </c>
      <c r="BM220" s="89" t="s">
        <v>113</v>
      </c>
      <c r="BN220" s="90">
        <f t="shared" si="303"/>
        <v>0</v>
      </c>
      <c r="BO220" s="87" t="s">
        <v>113</v>
      </c>
      <c r="BP220" s="88" t="s">
        <v>113</v>
      </c>
      <c r="BQ220" s="88" t="s">
        <v>113</v>
      </c>
      <c r="BR220" s="88" t="s">
        <v>113</v>
      </c>
      <c r="BS220" s="88" t="s">
        <v>113</v>
      </c>
      <c r="BT220" s="88" t="s">
        <v>113</v>
      </c>
      <c r="BU220" s="89" t="s">
        <v>113</v>
      </c>
      <c r="BV220" s="90">
        <f t="shared" si="304"/>
        <v>0</v>
      </c>
      <c r="CJ220" s="155"/>
      <c r="CK220" s="209">
        <f t="shared" si="320"/>
        <v>0</v>
      </c>
      <c r="CL220" s="216" t="str">
        <f t="shared" si="321"/>
        <v>-</v>
      </c>
      <c r="CM220" s="209">
        <f t="shared" si="322"/>
        <v>0</v>
      </c>
      <c r="CN220" s="216" t="str">
        <f t="shared" si="323"/>
        <v>-</v>
      </c>
      <c r="CO220" s="209">
        <f t="shared" si="324"/>
        <v>0</v>
      </c>
      <c r="CP220" s="210" t="str">
        <f t="shared" si="325"/>
        <v>-</v>
      </c>
      <c r="CQ220" s="208">
        <f t="shared" si="326"/>
        <v>0</v>
      </c>
      <c r="CR220" s="210" t="str">
        <f t="shared" si="327"/>
        <v>-</v>
      </c>
      <c r="CS220" s="208">
        <f t="shared" si="313"/>
        <v>0</v>
      </c>
      <c r="CT220" s="210" t="str">
        <f t="shared" si="328"/>
        <v>-</v>
      </c>
      <c r="CU220" s="1046"/>
      <c r="CV220" s="452"/>
      <c r="CW220" s="211">
        <f t="shared" si="329"/>
        <v>0</v>
      </c>
      <c r="CX220" s="207" t="str">
        <f t="shared" si="330"/>
        <v>-</v>
      </c>
      <c r="CY220" s="209">
        <f t="shared" si="331"/>
        <v>0</v>
      </c>
      <c r="CZ220" s="207" t="str">
        <f t="shared" si="332"/>
        <v>-</v>
      </c>
      <c r="DA220" s="211">
        <f t="shared" si="333"/>
        <v>0</v>
      </c>
      <c r="DB220" s="210" t="str">
        <f t="shared" si="334"/>
        <v>-</v>
      </c>
    </row>
    <row r="221" spans="1:106" s="84" customFormat="1" ht="15" hidden="1" customHeight="1" thickBot="1">
      <c r="A221" s="85">
        <v>18</v>
      </c>
      <c r="B221" s="86" t="s">
        <v>113</v>
      </c>
      <c r="C221" s="87" t="s">
        <v>113</v>
      </c>
      <c r="D221" s="88" t="s">
        <v>113</v>
      </c>
      <c r="E221" s="88" t="s">
        <v>113</v>
      </c>
      <c r="F221" s="88" t="s">
        <v>113</v>
      </c>
      <c r="G221" s="88" t="s">
        <v>113</v>
      </c>
      <c r="H221" s="88" t="s">
        <v>113</v>
      </c>
      <c r="I221" s="89" t="s">
        <v>113</v>
      </c>
      <c r="J221" s="90">
        <f t="shared" si="296"/>
        <v>0</v>
      </c>
      <c r="K221" s="87" t="s">
        <v>113</v>
      </c>
      <c r="L221" s="88" t="s">
        <v>113</v>
      </c>
      <c r="M221" s="88" t="s">
        <v>113</v>
      </c>
      <c r="N221" s="88" t="s">
        <v>113</v>
      </c>
      <c r="O221" s="88" t="s">
        <v>113</v>
      </c>
      <c r="P221" s="88" t="s">
        <v>113</v>
      </c>
      <c r="Q221" s="89" t="s">
        <v>113</v>
      </c>
      <c r="R221" s="90">
        <f t="shared" si="297"/>
        <v>0</v>
      </c>
      <c r="S221" s="87" t="s">
        <v>113</v>
      </c>
      <c r="T221" s="88" t="s">
        <v>113</v>
      </c>
      <c r="U221" s="88" t="s">
        <v>113</v>
      </c>
      <c r="V221" s="88" t="s">
        <v>113</v>
      </c>
      <c r="W221" s="88" t="s">
        <v>113</v>
      </c>
      <c r="X221" s="88" t="s">
        <v>113</v>
      </c>
      <c r="Y221" s="89" t="s">
        <v>113</v>
      </c>
      <c r="Z221" s="90">
        <f t="shared" si="298"/>
        <v>0</v>
      </c>
      <c r="AA221" s="87" t="s">
        <v>113</v>
      </c>
      <c r="AB221" s="88" t="s">
        <v>113</v>
      </c>
      <c r="AC221" s="88" t="s">
        <v>113</v>
      </c>
      <c r="AD221" s="88" t="s">
        <v>113</v>
      </c>
      <c r="AE221" s="88" t="s">
        <v>113</v>
      </c>
      <c r="AF221" s="88" t="s">
        <v>113</v>
      </c>
      <c r="AG221" s="89" t="s">
        <v>113</v>
      </c>
      <c r="AH221" s="90">
        <f t="shared" si="299"/>
        <v>0</v>
      </c>
      <c r="AI221" s="87" t="s">
        <v>113</v>
      </c>
      <c r="AJ221" s="88" t="s">
        <v>113</v>
      </c>
      <c r="AK221" s="88" t="s">
        <v>113</v>
      </c>
      <c r="AL221" s="88" t="s">
        <v>113</v>
      </c>
      <c r="AM221" s="88" t="s">
        <v>113</v>
      </c>
      <c r="AN221" s="88" t="s">
        <v>113</v>
      </c>
      <c r="AO221" s="89" t="s">
        <v>113</v>
      </c>
      <c r="AP221" s="90">
        <f t="shared" si="300"/>
        <v>0</v>
      </c>
      <c r="AQ221" s="87" t="s">
        <v>113</v>
      </c>
      <c r="AR221" s="88" t="s">
        <v>113</v>
      </c>
      <c r="AS221" s="88" t="s">
        <v>113</v>
      </c>
      <c r="AT221" s="88" t="s">
        <v>113</v>
      </c>
      <c r="AU221" s="88" t="s">
        <v>113</v>
      </c>
      <c r="AV221" s="88" t="s">
        <v>113</v>
      </c>
      <c r="AW221" s="89" t="s">
        <v>113</v>
      </c>
      <c r="AX221" s="90">
        <f t="shared" si="337"/>
        <v>0</v>
      </c>
      <c r="AY221" s="87" t="s">
        <v>113</v>
      </c>
      <c r="AZ221" s="88" t="s">
        <v>113</v>
      </c>
      <c r="BA221" s="88" t="s">
        <v>113</v>
      </c>
      <c r="BB221" s="88" t="s">
        <v>113</v>
      </c>
      <c r="BC221" s="88" t="s">
        <v>113</v>
      </c>
      <c r="BD221" s="88" t="s">
        <v>113</v>
      </c>
      <c r="BE221" s="89" t="s">
        <v>113</v>
      </c>
      <c r="BF221" s="90">
        <f t="shared" si="302"/>
        <v>0</v>
      </c>
      <c r="BG221" s="87" t="s">
        <v>113</v>
      </c>
      <c r="BH221" s="88" t="s">
        <v>113</v>
      </c>
      <c r="BI221" s="88" t="s">
        <v>113</v>
      </c>
      <c r="BJ221" s="88" t="s">
        <v>113</v>
      </c>
      <c r="BK221" s="88" t="s">
        <v>113</v>
      </c>
      <c r="BL221" s="88" t="s">
        <v>113</v>
      </c>
      <c r="BM221" s="89" t="s">
        <v>113</v>
      </c>
      <c r="BN221" s="90">
        <f t="shared" si="303"/>
        <v>0</v>
      </c>
      <c r="BO221" s="87" t="s">
        <v>113</v>
      </c>
      <c r="BP221" s="88" t="s">
        <v>113</v>
      </c>
      <c r="BQ221" s="88" t="s">
        <v>113</v>
      </c>
      <c r="BR221" s="88" t="s">
        <v>113</v>
      </c>
      <c r="BS221" s="88" t="s">
        <v>113</v>
      </c>
      <c r="BT221" s="88" t="s">
        <v>113</v>
      </c>
      <c r="BU221" s="89" t="s">
        <v>113</v>
      </c>
      <c r="BV221" s="90">
        <f t="shared" si="304"/>
        <v>0</v>
      </c>
      <c r="CJ221" s="155"/>
      <c r="CK221" s="209">
        <f t="shared" si="320"/>
        <v>0</v>
      </c>
      <c r="CL221" s="216" t="str">
        <f t="shared" si="321"/>
        <v>-</v>
      </c>
      <c r="CM221" s="209">
        <f t="shared" si="322"/>
        <v>0</v>
      </c>
      <c r="CN221" s="216" t="str">
        <f t="shared" si="323"/>
        <v>-</v>
      </c>
      <c r="CO221" s="209">
        <f t="shared" si="324"/>
        <v>0</v>
      </c>
      <c r="CP221" s="210" t="str">
        <f t="shared" si="325"/>
        <v>-</v>
      </c>
      <c r="CQ221" s="208">
        <f t="shared" si="326"/>
        <v>0</v>
      </c>
      <c r="CR221" s="210" t="str">
        <f t="shared" si="327"/>
        <v>-</v>
      </c>
      <c r="CS221" s="208">
        <f t="shared" si="313"/>
        <v>0</v>
      </c>
      <c r="CT221" s="210" t="str">
        <f t="shared" si="328"/>
        <v>-</v>
      </c>
      <c r="CU221" s="1046"/>
      <c r="CV221" s="452"/>
      <c r="CW221" s="211">
        <f t="shared" si="329"/>
        <v>0</v>
      </c>
      <c r="CX221" s="207" t="str">
        <f t="shared" si="330"/>
        <v>-</v>
      </c>
      <c r="CY221" s="209">
        <f t="shared" si="331"/>
        <v>0</v>
      </c>
      <c r="CZ221" s="207" t="str">
        <f t="shared" si="332"/>
        <v>-</v>
      </c>
      <c r="DA221" s="211">
        <f t="shared" si="333"/>
        <v>0</v>
      </c>
      <c r="DB221" s="210" t="str">
        <f t="shared" si="334"/>
        <v>-</v>
      </c>
    </row>
    <row r="222" spans="1:106" s="84" customFormat="1" ht="15" hidden="1" customHeight="1" thickBot="1">
      <c r="A222" s="78">
        <v>19</v>
      </c>
      <c r="B222" s="86" t="s">
        <v>113</v>
      </c>
      <c r="C222" s="87" t="s">
        <v>113</v>
      </c>
      <c r="D222" s="88" t="s">
        <v>113</v>
      </c>
      <c r="E222" s="88" t="s">
        <v>113</v>
      </c>
      <c r="F222" s="88" t="s">
        <v>113</v>
      </c>
      <c r="G222" s="88" t="s">
        <v>113</v>
      </c>
      <c r="H222" s="88" t="s">
        <v>113</v>
      </c>
      <c r="I222" s="89" t="s">
        <v>113</v>
      </c>
      <c r="J222" s="90">
        <f t="shared" si="296"/>
        <v>0</v>
      </c>
      <c r="K222" s="87" t="s">
        <v>113</v>
      </c>
      <c r="L222" s="88" t="s">
        <v>113</v>
      </c>
      <c r="M222" s="88" t="s">
        <v>113</v>
      </c>
      <c r="N222" s="88" t="s">
        <v>113</v>
      </c>
      <c r="O222" s="88" t="s">
        <v>113</v>
      </c>
      <c r="P222" s="88" t="s">
        <v>113</v>
      </c>
      <c r="Q222" s="89" t="s">
        <v>113</v>
      </c>
      <c r="R222" s="90">
        <f t="shared" si="297"/>
        <v>0</v>
      </c>
      <c r="S222" s="87" t="s">
        <v>113</v>
      </c>
      <c r="T222" s="88" t="s">
        <v>113</v>
      </c>
      <c r="U222" s="88" t="s">
        <v>113</v>
      </c>
      <c r="V222" s="88" t="s">
        <v>113</v>
      </c>
      <c r="W222" s="88" t="s">
        <v>113</v>
      </c>
      <c r="X222" s="88" t="s">
        <v>113</v>
      </c>
      <c r="Y222" s="89" t="s">
        <v>113</v>
      </c>
      <c r="Z222" s="90">
        <f t="shared" si="298"/>
        <v>0</v>
      </c>
      <c r="AA222" s="87" t="s">
        <v>113</v>
      </c>
      <c r="AB222" s="88" t="s">
        <v>113</v>
      </c>
      <c r="AC222" s="88" t="s">
        <v>113</v>
      </c>
      <c r="AD222" s="88" t="s">
        <v>113</v>
      </c>
      <c r="AE222" s="88" t="s">
        <v>113</v>
      </c>
      <c r="AF222" s="88" t="s">
        <v>113</v>
      </c>
      <c r="AG222" s="89" t="s">
        <v>113</v>
      </c>
      <c r="AH222" s="90">
        <f t="shared" si="299"/>
        <v>0</v>
      </c>
      <c r="AI222" s="87" t="s">
        <v>113</v>
      </c>
      <c r="AJ222" s="88" t="s">
        <v>113</v>
      </c>
      <c r="AK222" s="88" t="s">
        <v>113</v>
      </c>
      <c r="AL222" s="88" t="s">
        <v>113</v>
      </c>
      <c r="AM222" s="88" t="s">
        <v>113</v>
      </c>
      <c r="AN222" s="88" t="s">
        <v>113</v>
      </c>
      <c r="AO222" s="89" t="s">
        <v>113</v>
      </c>
      <c r="AP222" s="90">
        <f t="shared" si="300"/>
        <v>0</v>
      </c>
      <c r="AQ222" s="87" t="s">
        <v>113</v>
      </c>
      <c r="AR222" s="88" t="s">
        <v>113</v>
      </c>
      <c r="AS222" s="88" t="s">
        <v>113</v>
      </c>
      <c r="AT222" s="88" t="s">
        <v>113</v>
      </c>
      <c r="AU222" s="88" t="s">
        <v>113</v>
      </c>
      <c r="AV222" s="88" t="s">
        <v>113</v>
      </c>
      <c r="AW222" s="89" t="s">
        <v>113</v>
      </c>
      <c r="AX222" s="90">
        <f t="shared" si="337"/>
        <v>0</v>
      </c>
      <c r="AY222" s="87" t="s">
        <v>113</v>
      </c>
      <c r="AZ222" s="88" t="s">
        <v>113</v>
      </c>
      <c r="BA222" s="88" t="s">
        <v>113</v>
      </c>
      <c r="BB222" s="88" t="s">
        <v>113</v>
      </c>
      <c r="BC222" s="88" t="s">
        <v>113</v>
      </c>
      <c r="BD222" s="88" t="s">
        <v>113</v>
      </c>
      <c r="BE222" s="89" t="s">
        <v>113</v>
      </c>
      <c r="BF222" s="90">
        <f t="shared" si="302"/>
        <v>0</v>
      </c>
      <c r="BG222" s="87" t="s">
        <v>113</v>
      </c>
      <c r="BH222" s="88" t="s">
        <v>113</v>
      </c>
      <c r="BI222" s="88" t="s">
        <v>113</v>
      </c>
      <c r="BJ222" s="88" t="s">
        <v>113</v>
      </c>
      <c r="BK222" s="88" t="s">
        <v>113</v>
      </c>
      <c r="BL222" s="88" t="s">
        <v>113</v>
      </c>
      <c r="BM222" s="89" t="s">
        <v>113</v>
      </c>
      <c r="BN222" s="90">
        <f t="shared" si="303"/>
        <v>0</v>
      </c>
      <c r="BO222" s="87" t="s">
        <v>113</v>
      </c>
      <c r="BP222" s="88" t="s">
        <v>113</v>
      </c>
      <c r="BQ222" s="88" t="s">
        <v>113</v>
      </c>
      <c r="BR222" s="88" t="s">
        <v>113</v>
      </c>
      <c r="BS222" s="88" t="s">
        <v>113</v>
      </c>
      <c r="BT222" s="88" t="s">
        <v>113</v>
      </c>
      <c r="BU222" s="89" t="s">
        <v>113</v>
      </c>
      <c r="BV222" s="90">
        <f t="shared" si="304"/>
        <v>0</v>
      </c>
      <c r="CJ222" s="155"/>
      <c r="CK222" s="209">
        <f t="shared" si="320"/>
        <v>0</v>
      </c>
      <c r="CL222" s="216" t="str">
        <f t="shared" si="321"/>
        <v>-</v>
      </c>
      <c r="CM222" s="209">
        <f t="shared" si="322"/>
        <v>0</v>
      </c>
      <c r="CN222" s="216" t="str">
        <f t="shared" si="323"/>
        <v>-</v>
      </c>
      <c r="CO222" s="209">
        <f t="shared" si="324"/>
        <v>0</v>
      </c>
      <c r="CP222" s="210" t="str">
        <f t="shared" si="325"/>
        <v>-</v>
      </c>
      <c r="CQ222" s="208">
        <f t="shared" si="326"/>
        <v>0</v>
      </c>
      <c r="CR222" s="210" t="str">
        <f t="shared" si="327"/>
        <v>-</v>
      </c>
      <c r="CS222" s="208">
        <f t="shared" si="313"/>
        <v>0</v>
      </c>
      <c r="CT222" s="210" t="str">
        <f t="shared" si="328"/>
        <v>-</v>
      </c>
      <c r="CU222" s="1046"/>
      <c r="CV222" s="452"/>
      <c r="CW222" s="211">
        <f t="shared" si="329"/>
        <v>0</v>
      </c>
      <c r="CX222" s="207" t="str">
        <f t="shared" si="330"/>
        <v>-</v>
      </c>
      <c r="CY222" s="209">
        <f t="shared" si="331"/>
        <v>0</v>
      </c>
      <c r="CZ222" s="207" t="str">
        <f t="shared" si="332"/>
        <v>-</v>
      </c>
      <c r="DA222" s="211">
        <f t="shared" si="333"/>
        <v>0</v>
      </c>
      <c r="DB222" s="210" t="str">
        <f t="shared" si="334"/>
        <v>-</v>
      </c>
    </row>
    <row r="223" spans="1:106" s="84" customFormat="1" ht="15" hidden="1" customHeight="1" thickBot="1">
      <c r="A223" s="85">
        <v>20</v>
      </c>
      <c r="B223" s="86" t="s">
        <v>113</v>
      </c>
      <c r="C223" s="87" t="s">
        <v>113</v>
      </c>
      <c r="D223" s="88" t="s">
        <v>113</v>
      </c>
      <c r="E223" s="88" t="s">
        <v>113</v>
      </c>
      <c r="F223" s="88" t="s">
        <v>113</v>
      </c>
      <c r="G223" s="88" t="s">
        <v>113</v>
      </c>
      <c r="H223" s="88" t="s">
        <v>113</v>
      </c>
      <c r="I223" s="89" t="s">
        <v>113</v>
      </c>
      <c r="J223" s="90">
        <f t="shared" si="296"/>
        <v>0</v>
      </c>
      <c r="K223" s="87" t="s">
        <v>113</v>
      </c>
      <c r="L223" s="88" t="s">
        <v>113</v>
      </c>
      <c r="M223" s="88" t="s">
        <v>113</v>
      </c>
      <c r="N223" s="88" t="s">
        <v>113</v>
      </c>
      <c r="O223" s="88" t="s">
        <v>113</v>
      </c>
      <c r="P223" s="88" t="s">
        <v>113</v>
      </c>
      <c r="Q223" s="89" t="s">
        <v>113</v>
      </c>
      <c r="R223" s="90">
        <f t="shared" si="297"/>
        <v>0</v>
      </c>
      <c r="S223" s="87" t="s">
        <v>113</v>
      </c>
      <c r="T223" s="88" t="s">
        <v>113</v>
      </c>
      <c r="U223" s="88" t="s">
        <v>113</v>
      </c>
      <c r="V223" s="88" t="s">
        <v>113</v>
      </c>
      <c r="W223" s="88" t="s">
        <v>113</v>
      </c>
      <c r="X223" s="88" t="s">
        <v>113</v>
      </c>
      <c r="Y223" s="89" t="s">
        <v>113</v>
      </c>
      <c r="Z223" s="90">
        <f t="shared" si="298"/>
        <v>0</v>
      </c>
      <c r="AA223" s="87" t="s">
        <v>113</v>
      </c>
      <c r="AB223" s="88" t="s">
        <v>113</v>
      </c>
      <c r="AC223" s="88" t="s">
        <v>113</v>
      </c>
      <c r="AD223" s="88" t="s">
        <v>113</v>
      </c>
      <c r="AE223" s="88" t="s">
        <v>113</v>
      </c>
      <c r="AF223" s="88" t="s">
        <v>113</v>
      </c>
      <c r="AG223" s="89" t="s">
        <v>113</v>
      </c>
      <c r="AH223" s="90">
        <f t="shared" si="299"/>
        <v>0</v>
      </c>
      <c r="AI223" s="87" t="s">
        <v>113</v>
      </c>
      <c r="AJ223" s="88" t="s">
        <v>113</v>
      </c>
      <c r="AK223" s="88" t="s">
        <v>113</v>
      </c>
      <c r="AL223" s="88" t="s">
        <v>113</v>
      </c>
      <c r="AM223" s="88" t="s">
        <v>113</v>
      </c>
      <c r="AN223" s="88" t="s">
        <v>113</v>
      </c>
      <c r="AO223" s="89" t="s">
        <v>113</v>
      </c>
      <c r="AP223" s="90">
        <f t="shared" si="300"/>
        <v>0</v>
      </c>
      <c r="AQ223" s="87" t="s">
        <v>113</v>
      </c>
      <c r="AR223" s="88" t="s">
        <v>113</v>
      </c>
      <c r="AS223" s="88" t="s">
        <v>113</v>
      </c>
      <c r="AT223" s="88" t="s">
        <v>113</v>
      </c>
      <c r="AU223" s="88" t="s">
        <v>113</v>
      </c>
      <c r="AV223" s="88" t="s">
        <v>113</v>
      </c>
      <c r="AW223" s="89" t="s">
        <v>113</v>
      </c>
      <c r="AX223" s="90">
        <f t="shared" si="337"/>
        <v>0</v>
      </c>
      <c r="AY223" s="87" t="s">
        <v>113</v>
      </c>
      <c r="AZ223" s="88" t="s">
        <v>113</v>
      </c>
      <c r="BA223" s="88" t="s">
        <v>113</v>
      </c>
      <c r="BB223" s="88" t="s">
        <v>113</v>
      </c>
      <c r="BC223" s="88" t="s">
        <v>113</v>
      </c>
      <c r="BD223" s="88" t="s">
        <v>113</v>
      </c>
      <c r="BE223" s="89" t="s">
        <v>113</v>
      </c>
      <c r="BF223" s="90">
        <f t="shared" si="302"/>
        <v>0</v>
      </c>
      <c r="BG223" s="87" t="s">
        <v>113</v>
      </c>
      <c r="BH223" s="88" t="s">
        <v>113</v>
      </c>
      <c r="BI223" s="88" t="s">
        <v>113</v>
      </c>
      <c r="BJ223" s="88" t="s">
        <v>113</v>
      </c>
      <c r="BK223" s="88" t="s">
        <v>113</v>
      </c>
      <c r="BL223" s="88" t="s">
        <v>113</v>
      </c>
      <c r="BM223" s="89" t="s">
        <v>113</v>
      </c>
      <c r="BN223" s="90">
        <f t="shared" si="303"/>
        <v>0</v>
      </c>
      <c r="BO223" s="87" t="s">
        <v>113</v>
      </c>
      <c r="BP223" s="88" t="s">
        <v>113</v>
      </c>
      <c r="BQ223" s="88" t="s">
        <v>113</v>
      </c>
      <c r="BR223" s="88" t="s">
        <v>113</v>
      </c>
      <c r="BS223" s="88" t="s">
        <v>113</v>
      </c>
      <c r="BT223" s="88" t="s">
        <v>113</v>
      </c>
      <c r="BU223" s="89" t="s">
        <v>113</v>
      </c>
      <c r="BV223" s="90">
        <f t="shared" si="304"/>
        <v>0</v>
      </c>
      <c r="CJ223" s="155"/>
      <c r="CK223" s="209">
        <f t="shared" si="320"/>
        <v>0</v>
      </c>
      <c r="CL223" s="216" t="str">
        <f t="shared" si="321"/>
        <v>-</v>
      </c>
      <c r="CM223" s="209">
        <f t="shared" si="322"/>
        <v>0</v>
      </c>
      <c r="CN223" s="216" t="str">
        <f t="shared" si="323"/>
        <v>-</v>
      </c>
      <c r="CO223" s="209">
        <f t="shared" si="324"/>
        <v>0</v>
      </c>
      <c r="CP223" s="210" t="str">
        <f t="shared" si="325"/>
        <v>-</v>
      </c>
      <c r="CQ223" s="208">
        <f t="shared" si="326"/>
        <v>0</v>
      </c>
      <c r="CR223" s="210" t="str">
        <f t="shared" si="327"/>
        <v>-</v>
      </c>
      <c r="CS223" s="208">
        <f t="shared" si="313"/>
        <v>0</v>
      </c>
      <c r="CT223" s="210" t="str">
        <f t="shared" si="328"/>
        <v>-</v>
      </c>
      <c r="CU223" s="1046"/>
      <c r="CV223" s="452"/>
      <c r="CW223" s="211">
        <f t="shared" si="329"/>
        <v>0</v>
      </c>
      <c r="CX223" s="207" t="str">
        <f t="shared" si="330"/>
        <v>-</v>
      </c>
      <c r="CY223" s="209">
        <f t="shared" si="331"/>
        <v>0</v>
      </c>
      <c r="CZ223" s="207" t="str">
        <f t="shared" si="332"/>
        <v>-</v>
      </c>
      <c r="DA223" s="211">
        <f t="shared" si="333"/>
        <v>0</v>
      </c>
      <c r="DB223" s="210" t="str">
        <f t="shared" si="334"/>
        <v>-</v>
      </c>
    </row>
    <row r="224" spans="1:106" s="84" customFormat="1" ht="15" hidden="1" customHeight="1" thickBot="1">
      <c r="A224" s="78">
        <v>21</v>
      </c>
      <c r="B224" s="86" t="s">
        <v>113</v>
      </c>
      <c r="C224" s="87" t="s">
        <v>113</v>
      </c>
      <c r="D224" s="88" t="s">
        <v>113</v>
      </c>
      <c r="E224" s="88" t="s">
        <v>113</v>
      </c>
      <c r="F224" s="88" t="s">
        <v>113</v>
      </c>
      <c r="G224" s="88" t="s">
        <v>113</v>
      </c>
      <c r="H224" s="88" t="s">
        <v>113</v>
      </c>
      <c r="I224" s="89" t="s">
        <v>113</v>
      </c>
      <c r="J224" s="90">
        <f t="shared" si="296"/>
        <v>0</v>
      </c>
      <c r="K224" s="87" t="s">
        <v>113</v>
      </c>
      <c r="L224" s="88" t="s">
        <v>113</v>
      </c>
      <c r="M224" s="88" t="s">
        <v>113</v>
      </c>
      <c r="N224" s="88" t="s">
        <v>113</v>
      </c>
      <c r="O224" s="88" t="s">
        <v>113</v>
      </c>
      <c r="P224" s="88" t="s">
        <v>113</v>
      </c>
      <c r="Q224" s="89" t="s">
        <v>113</v>
      </c>
      <c r="R224" s="90">
        <f t="shared" si="297"/>
        <v>0</v>
      </c>
      <c r="S224" s="87" t="s">
        <v>113</v>
      </c>
      <c r="T224" s="88" t="s">
        <v>113</v>
      </c>
      <c r="U224" s="88" t="s">
        <v>113</v>
      </c>
      <c r="V224" s="88" t="s">
        <v>113</v>
      </c>
      <c r="W224" s="88" t="s">
        <v>113</v>
      </c>
      <c r="X224" s="88" t="s">
        <v>113</v>
      </c>
      <c r="Y224" s="89" t="s">
        <v>113</v>
      </c>
      <c r="Z224" s="90">
        <f t="shared" si="298"/>
        <v>0</v>
      </c>
      <c r="AA224" s="87" t="s">
        <v>113</v>
      </c>
      <c r="AB224" s="88" t="s">
        <v>113</v>
      </c>
      <c r="AC224" s="88" t="s">
        <v>113</v>
      </c>
      <c r="AD224" s="88" t="s">
        <v>113</v>
      </c>
      <c r="AE224" s="88" t="s">
        <v>113</v>
      </c>
      <c r="AF224" s="88" t="s">
        <v>113</v>
      </c>
      <c r="AG224" s="89" t="s">
        <v>113</v>
      </c>
      <c r="AH224" s="90">
        <f t="shared" si="299"/>
        <v>0</v>
      </c>
      <c r="AI224" s="87" t="s">
        <v>113</v>
      </c>
      <c r="AJ224" s="88" t="s">
        <v>113</v>
      </c>
      <c r="AK224" s="88" t="s">
        <v>113</v>
      </c>
      <c r="AL224" s="88" t="s">
        <v>113</v>
      </c>
      <c r="AM224" s="88" t="s">
        <v>113</v>
      </c>
      <c r="AN224" s="88" t="s">
        <v>113</v>
      </c>
      <c r="AO224" s="89" t="s">
        <v>113</v>
      </c>
      <c r="AP224" s="90">
        <f t="shared" si="300"/>
        <v>0</v>
      </c>
      <c r="AQ224" s="87" t="s">
        <v>113</v>
      </c>
      <c r="AR224" s="88" t="s">
        <v>113</v>
      </c>
      <c r="AS224" s="88" t="s">
        <v>113</v>
      </c>
      <c r="AT224" s="88" t="s">
        <v>113</v>
      </c>
      <c r="AU224" s="88" t="s">
        <v>113</v>
      </c>
      <c r="AV224" s="88" t="s">
        <v>113</v>
      </c>
      <c r="AW224" s="89" t="s">
        <v>113</v>
      </c>
      <c r="AX224" s="90">
        <f t="shared" si="337"/>
        <v>0</v>
      </c>
      <c r="AY224" s="87" t="s">
        <v>113</v>
      </c>
      <c r="AZ224" s="88" t="s">
        <v>113</v>
      </c>
      <c r="BA224" s="88" t="s">
        <v>113</v>
      </c>
      <c r="BB224" s="88" t="s">
        <v>113</v>
      </c>
      <c r="BC224" s="88" t="s">
        <v>113</v>
      </c>
      <c r="BD224" s="88" t="s">
        <v>113</v>
      </c>
      <c r="BE224" s="89" t="s">
        <v>113</v>
      </c>
      <c r="BF224" s="90">
        <f t="shared" si="302"/>
        <v>0</v>
      </c>
      <c r="BG224" s="87" t="s">
        <v>113</v>
      </c>
      <c r="BH224" s="88" t="s">
        <v>113</v>
      </c>
      <c r="BI224" s="88" t="s">
        <v>113</v>
      </c>
      <c r="BJ224" s="88" t="s">
        <v>113</v>
      </c>
      <c r="BK224" s="88" t="s">
        <v>113</v>
      </c>
      <c r="BL224" s="88" t="s">
        <v>113</v>
      </c>
      <c r="BM224" s="89" t="s">
        <v>113</v>
      </c>
      <c r="BN224" s="90">
        <f t="shared" si="303"/>
        <v>0</v>
      </c>
      <c r="BO224" s="87" t="s">
        <v>113</v>
      </c>
      <c r="BP224" s="88" t="s">
        <v>113</v>
      </c>
      <c r="BQ224" s="88" t="s">
        <v>113</v>
      </c>
      <c r="BR224" s="88" t="s">
        <v>113</v>
      </c>
      <c r="BS224" s="88" t="s">
        <v>113</v>
      </c>
      <c r="BT224" s="88" t="s">
        <v>113</v>
      </c>
      <c r="BU224" s="89" t="s">
        <v>113</v>
      </c>
      <c r="BV224" s="90">
        <f t="shared" si="304"/>
        <v>0</v>
      </c>
      <c r="CJ224" s="155"/>
      <c r="CK224" s="209">
        <f t="shared" si="320"/>
        <v>0</v>
      </c>
      <c r="CL224" s="216" t="str">
        <f t="shared" si="321"/>
        <v>-</v>
      </c>
      <c r="CM224" s="209">
        <f t="shared" si="322"/>
        <v>0</v>
      </c>
      <c r="CN224" s="216" t="str">
        <f t="shared" si="323"/>
        <v>-</v>
      </c>
      <c r="CO224" s="209">
        <f t="shared" si="324"/>
        <v>0</v>
      </c>
      <c r="CP224" s="210" t="str">
        <f t="shared" si="325"/>
        <v>-</v>
      </c>
      <c r="CQ224" s="208">
        <f t="shared" si="326"/>
        <v>0</v>
      </c>
      <c r="CR224" s="210" t="str">
        <f t="shared" si="327"/>
        <v>-</v>
      </c>
      <c r="CS224" s="208">
        <f t="shared" si="313"/>
        <v>0</v>
      </c>
      <c r="CT224" s="210" t="str">
        <f t="shared" si="328"/>
        <v>-</v>
      </c>
      <c r="CU224" s="1046"/>
      <c r="CV224" s="452"/>
      <c r="CW224" s="211">
        <f t="shared" si="329"/>
        <v>0</v>
      </c>
      <c r="CX224" s="207" t="str">
        <f t="shared" si="330"/>
        <v>-</v>
      </c>
      <c r="CY224" s="209">
        <f t="shared" si="331"/>
        <v>0</v>
      </c>
      <c r="CZ224" s="207" t="str">
        <f t="shared" si="332"/>
        <v>-</v>
      </c>
      <c r="DA224" s="211">
        <f t="shared" si="333"/>
        <v>0</v>
      </c>
      <c r="DB224" s="210" t="str">
        <f t="shared" si="334"/>
        <v>-</v>
      </c>
    </row>
    <row r="225" spans="1:118" s="84" customFormat="1" ht="15" hidden="1" customHeight="1" thickBot="1">
      <c r="A225" s="85">
        <v>22</v>
      </c>
      <c r="B225" s="86" t="s">
        <v>113</v>
      </c>
      <c r="C225" s="87" t="s">
        <v>113</v>
      </c>
      <c r="D225" s="88" t="s">
        <v>113</v>
      </c>
      <c r="E225" s="88" t="s">
        <v>113</v>
      </c>
      <c r="F225" s="88" t="s">
        <v>113</v>
      </c>
      <c r="G225" s="88" t="s">
        <v>113</v>
      </c>
      <c r="H225" s="88" t="s">
        <v>113</v>
      </c>
      <c r="I225" s="89" t="s">
        <v>113</v>
      </c>
      <c r="J225" s="90">
        <f t="shared" si="296"/>
        <v>0</v>
      </c>
      <c r="K225" s="87" t="s">
        <v>113</v>
      </c>
      <c r="L225" s="88" t="s">
        <v>113</v>
      </c>
      <c r="M225" s="88" t="s">
        <v>113</v>
      </c>
      <c r="N225" s="88" t="s">
        <v>113</v>
      </c>
      <c r="O225" s="88" t="s">
        <v>113</v>
      </c>
      <c r="P225" s="88" t="s">
        <v>113</v>
      </c>
      <c r="Q225" s="89" t="s">
        <v>113</v>
      </c>
      <c r="R225" s="90">
        <f t="shared" si="297"/>
        <v>0</v>
      </c>
      <c r="S225" s="87" t="s">
        <v>113</v>
      </c>
      <c r="T225" s="88" t="s">
        <v>113</v>
      </c>
      <c r="U225" s="88" t="s">
        <v>113</v>
      </c>
      <c r="V225" s="88" t="s">
        <v>113</v>
      </c>
      <c r="W225" s="88" t="s">
        <v>113</v>
      </c>
      <c r="X225" s="88" t="s">
        <v>113</v>
      </c>
      <c r="Y225" s="89" t="s">
        <v>113</v>
      </c>
      <c r="Z225" s="90">
        <f t="shared" si="298"/>
        <v>0</v>
      </c>
      <c r="AA225" s="87" t="s">
        <v>113</v>
      </c>
      <c r="AB225" s="88" t="s">
        <v>113</v>
      </c>
      <c r="AC225" s="88" t="s">
        <v>113</v>
      </c>
      <c r="AD225" s="88" t="s">
        <v>113</v>
      </c>
      <c r="AE225" s="88" t="s">
        <v>113</v>
      </c>
      <c r="AF225" s="88" t="s">
        <v>113</v>
      </c>
      <c r="AG225" s="89" t="s">
        <v>113</v>
      </c>
      <c r="AH225" s="90">
        <f t="shared" si="299"/>
        <v>0</v>
      </c>
      <c r="AI225" s="87" t="s">
        <v>113</v>
      </c>
      <c r="AJ225" s="88" t="s">
        <v>113</v>
      </c>
      <c r="AK225" s="88" t="s">
        <v>113</v>
      </c>
      <c r="AL225" s="88" t="s">
        <v>113</v>
      </c>
      <c r="AM225" s="88" t="s">
        <v>113</v>
      </c>
      <c r="AN225" s="88" t="s">
        <v>113</v>
      </c>
      <c r="AO225" s="89" t="s">
        <v>113</v>
      </c>
      <c r="AP225" s="90">
        <f t="shared" si="300"/>
        <v>0</v>
      </c>
      <c r="AQ225" s="87" t="s">
        <v>113</v>
      </c>
      <c r="AR225" s="88" t="s">
        <v>113</v>
      </c>
      <c r="AS225" s="88" t="s">
        <v>113</v>
      </c>
      <c r="AT225" s="88" t="s">
        <v>113</v>
      </c>
      <c r="AU225" s="88" t="s">
        <v>113</v>
      </c>
      <c r="AV225" s="88" t="s">
        <v>113</v>
      </c>
      <c r="AW225" s="89" t="s">
        <v>113</v>
      </c>
      <c r="AX225" s="90">
        <f t="shared" si="337"/>
        <v>0</v>
      </c>
      <c r="AY225" s="87" t="s">
        <v>113</v>
      </c>
      <c r="AZ225" s="88" t="s">
        <v>113</v>
      </c>
      <c r="BA225" s="88" t="s">
        <v>113</v>
      </c>
      <c r="BB225" s="88" t="s">
        <v>113</v>
      </c>
      <c r="BC225" s="88" t="s">
        <v>113</v>
      </c>
      <c r="BD225" s="88" t="s">
        <v>113</v>
      </c>
      <c r="BE225" s="89" t="s">
        <v>113</v>
      </c>
      <c r="BF225" s="90">
        <f t="shared" si="302"/>
        <v>0</v>
      </c>
      <c r="BG225" s="87" t="s">
        <v>113</v>
      </c>
      <c r="BH225" s="88" t="s">
        <v>113</v>
      </c>
      <c r="BI225" s="88" t="s">
        <v>113</v>
      </c>
      <c r="BJ225" s="88" t="s">
        <v>113</v>
      </c>
      <c r="BK225" s="88" t="s">
        <v>113</v>
      </c>
      <c r="BL225" s="88" t="s">
        <v>113</v>
      </c>
      <c r="BM225" s="89" t="s">
        <v>113</v>
      </c>
      <c r="BN225" s="90">
        <f t="shared" si="303"/>
        <v>0</v>
      </c>
      <c r="BO225" s="87" t="s">
        <v>113</v>
      </c>
      <c r="BP225" s="88" t="s">
        <v>113</v>
      </c>
      <c r="BQ225" s="88" t="s">
        <v>113</v>
      </c>
      <c r="BR225" s="88" t="s">
        <v>113</v>
      </c>
      <c r="BS225" s="88" t="s">
        <v>113</v>
      </c>
      <c r="BT225" s="88" t="s">
        <v>113</v>
      </c>
      <c r="BU225" s="89" t="s">
        <v>113</v>
      </c>
      <c r="BV225" s="90">
        <f t="shared" si="304"/>
        <v>0</v>
      </c>
      <c r="CJ225" s="155"/>
      <c r="CK225" s="209">
        <f t="shared" si="320"/>
        <v>0</v>
      </c>
      <c r="CL225" s="216" t="str">
        <f t="shared" si="321"/>
        <v>-</v>
      </c>
      <c r="CM225" s="209">
        <f t="shared" si="322"/>
        <v>0</v>
      </c>
      <c r="CN225" s="216" t="str">
        <f t="shared" si="323"/>
        <v>-</v>
      </c>
      <c r="CO225" s="209">
        <f t="shared" si="324"/>
        <v>0</v>
      </c>
      <c r="CP225" s="210" t="str">
        <f t="shared" si="325"/>
        <v>-</v>
      </c>
      <c r="CQ225" s="208">
        <f t="shared" si="326"/>
        <v>0</v>
      </c>
      <c r="CR225" s="210" t="str">
        <f t="shared" si="327"/>
        <v>-</v>
      </c>
      <c r="CS225" s="208">
        <f t="shared" si="313"/>
        <v>0</v>
      </c>
      <c r="CT225" s="210" t="str">
        <f t="shared" si="328"/>
        <v>-</v>
      </c>
      <c r="CU225" s="1046"/>
      <c r="CV225" s="452"/>
      <c r="CW225" s="211">
        <f t="shared" si="329"/>
        <v>0</v>
      </c>
      <c r="CX225" s="207" t="str">
        <f t="shared" si="330"/>
        <v>-</v>
      </c>
      <c r="CY225" s="209">
        <f t="shared" si="331"/>
        <v>0</v>
      </c>
      <c r="CZ225" s="207" t="str">
        <f t="shared" si="332"/>
        <v>-</v>
      </c>
      <c r="DA225" s="211">
        <f t="shared" si="333"/>
        <v>0</v>
      </c>
      <c r="DB225" s="210" t="str">
        <f t="shared" si="334"/>
        <v>-</v>
      </c>
    </row>
    <row r="226" spans="1:118" s="84" customFormat="1" ht="15" hidden="1" customHeight="1" thickBot="1">
      <c r="A226" s="78">
        <v>23</v>
      </c>
      <c r="B226" s="86" t="s">
        <v>113</v>
      </c>
      <c r="C226" s="87" t="s">
        <v>113</v>
      </c>
      <c r="D226" s="88" t="s">
        <v>113</v>
      </c>
      <c r="E226" s="88" t="s">
        <v>113</v>
      </c>
      <c r="F226" s="88" t="s">
        <v>113</v>
      </c>
      <c r="G226" s="88" t="s">
        <v>113</v>
      </c>
      <c r="H226" s="88" t="s">
        <v>113</v>
      </c>
      <c r="I226" s="89" t="s">
        <v>113</v>
      </c>
      <c r="J226" s="90">
        <f t="shared" si="296"/>
        <v>0</v>
      </c>
      <c r="K226" s="87" t="s">
        <v>113</v>
      </c>
      <c r="L226" s="88" t="s">
        <v>113</v>
      </c>
      <c r="M226" s="88" t="s">
        <v>113</v>
      </c>
      <c r="N226" s="88" t="s">
        <v>113</v>
      </c>
      <c r="O226" s="88" t="s">
        <v>113</v>
      </c>
      <c r="P226" s="88" t="s">
        <v>113</v>
      </c>
      <c r="Q226" s="89" t="s">
        <v>113</v>
      </c>
      <c r="R226" s="90">
        <f t="shared" si="297"/>
        <v>0</v>
      </c>
      <c r="S226" s="87" t="s">
        <v>113</v>
      </c>
      <c r="T226" s="88" t="s">
        <v>113</v>
      </c>
      <c r="U226" s="88" t="s">
        <v>113</v>
      </c>
      <c r="V226" s="88" t="s">
        <v>113</v>
      </c>
      <c r="W226" s="88" t="s">
        <v>113</v>
      </c>
      <c r="X226" s="88" t="s">
        <v>113</v>
      </c>
      <c r="Y226" s="89" t="s">
        <v>113</v>
      </c>
      <c r="Z226" s="90">
        <f t="shared" si="298"/>
        <v>0</v>
      </c>
      <c r="AA226" s="87" t="s">
        <v>113</v>
      </c>
      <c r="AB226" s="88" t="s">
        <v>113</v>
      </c>
      <c r="AC226" s="88" t="s">
        <v>113</v>
      </c>
      <c r="AD226" s="88" t="s">
        <v>113</v>
      </c>
      <c r="AE226" s="88" t="s">
        <v>113</v>
      </c>
      <c r="AF226" s="88" t="s">
        <v>113</v>
      </c>
      <c r="AG226" s="89" t="s">
        <v>113</v>
      </c>
      <c r="AH226" s="90">
        <f t="shared" si="299"/>
        <v>0</v>
      </c>
      <c r="AI226" s="87" t="s">
        <v>113</v>
      </c>
      <c r="AJ226" s="88" t="s">
        <v>113</v>
      </c>
      <c r="AK226" s="88" t="s">
        <v>113</v>
      </c>
      <c r="AL226" s="88" t="s">
        <v>113</v>
      </c>
      <c r="AM226" s="88" t="s">
        <v>113</v>
      </c>
      <c r="AN226" s="88" t="s">
        <v>113</v>
      </c>
      <c r="AO226" s="89" t="s">
        <v>113</v>
      </c>
      <c r="AP226" s="90">
        <f t="shared" si="300"/>
        <v>0</v>
      </c>
      <c r="AQ226" s="87" t="s">
        <v>113</v>
      </c>
      <c r="AR226" s="88" t="s">
        <v>113</v>
      </c>
      <c r="AS226" s="88" t="s">
        <v>113</v>
      </c>
      <c r="AT226" s="88" t="s">
        <v>113</v>
      </c>
      <c r="AU226" s="88" t="s">
        <v>113</v>
      </c>
      <c r="AV226" s="88" t="s">
        <v>113</v>
      </c>
      <c r="AW226" s="89" t="s">
        <v>113</v>
      </c>
      <c r="AX226" s="90">
        <f t="shared" si="337"/>
        <v>0</v>
      </c>
      <c r="AY226" s="87" t="s">
        <v>113</v>
      </c>
      <c r="AZ226" s="88" t="s">
        <v>113</v>
      </c>
      <c r="BA226" s="88" t="s">
        <v>113</v>
      </c>
      <c r="BB226" s="88" t="s">
        <v>113</v>
      </c>
      <c r="BC226" s="88" t="s">
        <v>113</v>
      </c>
      <c r="BD226" s="88" t="s">
        <v>113</v>
      </c>
      <c r="BE226" s="89" t="s">
        <v>113</v>
      </c>
      <c r="BF226" s="90">
        <f t="shared" si="302"/>
        <v>0</v>
      </c>
      <c r="BG226" s="87" t="s">
        <v>113</v>
      </c>
      <c r="BH226" s="88" t="s">
        <v>113</v>
      </c>
      <c r="BI226" s="88" t="s">
        <v>113</v>
      </c>
      <c r="BJ226" s="88" t="s">
        <v>113</v>
      </c>
      <c r="BK226" s="88" t="s">
        <v>113</v>
      </c>
      <c r="BL226" s="88" t="s">
        <v>113</v>
      </c>
      <c r="BM226" s="89" t="s">
        <v>113</v>
      </c>
      <c r="BN226" s="90">
        <f t="shared" si="303"/>
        <v>0</v>
      </c>
      <c r="BO226" s="87" t="s">
        <v>113</v>
      </c>
      <c r="BP226" s="88" t="s">
        <v>113</v>
      </c>
      <c r="BQ226" s="88" t="s">
        <v>113</v>
      </c>
      <c r="BR226" s="88" t="s">
        <v>113</v>
      </c>
      <c r="BS226" s="88" t="s">
        <v>113</v>
      </c>
      <c r="BT226" s="88" t="s">
        <v>113</v>
      </c>
      <c r="BU226" s="89" t="s">
        <v>113</v>
      </c>
      <c r="BV226" s="90">
        <f t="shared" si="304"/>
        <v>0</v>
      </c>
      <c r="CJ226" s="155"/>
      <c r="CK226" s="209">
        <f t="shared" si="320"/>
        <v>0</v>
      </c>
      <c r="CL226" s="216" t="str">
        <f t="shared" si="321"/>
        <v>-</v>
      </c>
      <c r="CM226" s="209">
        <f t="shared" si="322"/>
        <v>0</v>
      </c>
      <c r="CN226" s="216" t="str">
        <f t="shared" si="323"/>
        <v>-</v>
      </c>
      <c r="CO226" s="209">
        <f t="shared" si="324"/>
        <v>0</v>
      </c>
      <c r="CP226" s="210" t="str">
        <f t="shared" si="325"/>
        <v>-</v>
      </c>
      <c r="CQ226" s="208">
        <f t="shared" si="326"/>
        <v>0</v>
      </c>
      <c r="CR226" s="210" t="str">
        <f t="shared" si="327"/>
        <v>-</v>
      </c>
      <c r="CS226" s="208">
        <f t="shared" si="313"/>
        <v>0</v>
      </c>
      <c r="CT226" s="210" t="str">
        <f t="shared" si="328"/>
        <v>-</v>
      </c>
      <c r="CU226" s="1046"/>
      <c r="CV226" s="452"/>
      <c r="CW226" s="211">
        <f t="shared" si="329"/>
        <v>0</v>
      </c>
      <c r="CX226" s="207" t="str">
        <f t="shared" si="330"/>
        <v>-</v>
      </c>
      <c r="CY226" s="209">
        <f t="shared" si="331"/>
        <v>0</v>
      </c>
      <c r="CZ226" s="207" t="str">
        <f t="shared" si="332"/>
        <v>-</v>
      </c>
      <c r="DA226" s="211">
        <f t="shared" si="333"/>
        <v>0</v>
      </c>
      <c r="DB226" s="210" t="str">
        <f t="shared" si="334"/>
        <v>-</v>
      </c>
    </row>
    <row r="227" spans="1:118" s="84" customFormat="1" ht="15" hidden="1" customHeight="1" thickBot="1">
      <c r="A227" s="85">
        <v>24</v>
      </c>
      <c r="B227" s="86" t="s">
        <v>113</v>
      </c>
      <c r="C227" s="87" t="s">
        <v>113</v>
      </c>
      <c r="D227" s="88" t="s">
        <v>113</v>
      </c>
      <c r="E227" s="88" t="s">
        <v>113</v>
      </c>
      <c r="F227" s="88" t="s">
        <v>113</v>
      </c>
      <c r="G227" s="88" t="s">
        <v>113</v>
      </c>
      <c r="H227" s="88" t="s">
        <v>113</v>
      </c>
      <c r="I227" s="89" t="s">
        <v>113</v>
      </c>
      <c r="J227" s="90">
        <f t="shared" si="296"/>
        <v>0</v>
      </c>
      <c r="K227" s="87" t="s">
        <v>113</v>
      </c>
      <c r="L227" s="88" t="s">
        <v>113</v>
      </c>
      <c r="M227" s="88" t="s">
        <v>113</v>
      </c>
      <c r="N227" s="88" t="s">
        <v>113</v>
      </c>
      <c r="O227" s="88" t="s">
        <v>113</v>
      </c>
      <c r="P227" s="88" t="s">
        <v>113</v>
      </c>
      <c r="Q227" s="89" t="s">
        <v>113</v>
      </c>
      <c r="R227" s="90">
        <f t="shared" si="297"/>
        <v>0</v>
      </c>
      <c r="S227" s="87" t="s">
        <v>113</v>
      </c>
      <c r="T227" s="88" t="s">
        <v>113</v>
      </c>
      <c r="U227" s="88" t="s">
        <v>113</v>
      </c>
      <c r="V227" s="88" t="s">
        <v>113</v>
      </c>
      <c r="W227" s="88" t="s">
        <v>113</v>
      </c>
      <c r="X227" s="88" t="s">
        <v>113</v>
      </c>
      <c r="Y227" s="89" t="s">
        <v>113</v>
      </c>
      <c r="Z227" s="90">
        <f t="shared" si="298"/>
        <v>0</v>
      </c>
      <c r="AA227" s="87" t="s">
        <v>113</v>
      </c>
      <c r="AB227" s="88" t="s">
        <v>113</v>
      </c>
      <c r="AC227" s="88" t="s">
        <v>113</v>
      </c>
      <c r="AD227" s="88" t="s">
        <v>113</v>
      </c>
      <c r="AE227" s="88" t="s">
        <v>113</v>
      </c>
      <c r="AF227" s="88" t="s">
        <v>113</v>
      </c>
      <c r="AG227" s="89" t="s">
        <v>113</v>
      </c>
      <c r="AH227" s="90">
        <f t="shared" si="299"/>
        <v>0</v>
      </c>
      <c r="AI227" s="87" t="s">
        <v>113</v>
      </c>
      <c r="AJ227" s="88" t="s">
        <v>113</v>
      </c>
      <c r="AK227" s="88" t="s">
        <v>113</v>
      </c>
      <c r="AL227" s="88" t="s">
        <v>113</v>
      </c>
      <c r="AM227" s="88" t="s">
        <v>113</v>
      </c>
      <c r="AN227" s="88" t="s">
        <v>113</v>
      </c>
      <c r="AO227" s="89" t="s">
        <v>113</v>
      </c>
      <c r="AP227" s="90">
        <f t="shared" si="300"/>
        <v>0</v>
      </c>
      <c r="AQ227" s="87" t="s">
        <v>113</v>
      </c>
      <c r="AR227" s="88" t="s">
        <v>113</v>
      </c>
      <c r="AS227" s="88" t="s">
        <v>113</v>
      </c>
      <c r="AT227" s="88" t="s">
        <v>113</v>
      </c>
      <c r="AU227" s="88" t="s">
        <v>113</v>
      </c>
      <c r="AV227" s="88" t="s">
        <v>113</v>
      </c>
      <c r="AW227" s="89" t="s">
        <v>113</v>
      </c>
      <c r="AX227" s="90">
        <f t="shared" si="337"/>
        <v>0</v>
      </c>
      <c r="AY227" s="87" t="s">
        <v>113</v>
      </c>
      <c r="AZ227" s="88" t="s">
        <v>113</v>
      </c>
      <c r="BA227" s="88" t="s">
        <v>113</v>
      </c>
      <c r="BB227" s="88" t="s">
        <v>113</v>
      </c>
      <c r="BC227" s="88" t="s">
        <v>113</v>
      </c>
      <c r="BD227" s="88" t="s">
        <v>113</v>
      </c>
      <c r="BE227" s="89" t="s">
        <v>113</v>
      </c>
      <c r="BF227" s="90">
        <f t="shared" si="302"/>
        <v>0</v>
      </c>
      <c r="BG227" s="87" t="s">
        <v>113</v>
      </c>
      <c r="BH227" s="88" t="s">
        <v>113</v>
      </c>
      <c r="BI227" s="88" t="s">
        <v>113</v>
      </c>
      <c r="BJ227" s="88" t="s">
        <v>113</v>
      </c>
      <c r="BK227" s="88" t="s">
        <v>113</v>
      </c>
      <c r="BL227" s="88" t="s">
        <v>113</v>
      </c>
      <c r="BM227" s="89" t="s">
        <v>113</v>
      </c>
      <c r="BN227" s="90">
        <f t="shared" si="303"/>
        <v>0</v>
      </c>
      <c r="BO227" s="87" t="s">
        <v>113</v>
      </c>
      <c r="BP227" s="88" t="s">
        <v>113</v>
      </c>
      <c r="BQ227" s="88" t="s">
        <v>113</v>
      </c>
      <c r="BR227" s="88" t="s">
        <v>113</v>
      </c>
      <c r="BS227" s="88" t="s">
        <v>113</v>
      </c>
      <c r="BT227" s="88" t="s">
        <v>113</v>
      </c>
      <c r="BU227" s="89" t="s">
        <v>113</v>
      </c>
      <c r="BV227" s="90">
        <f t="shared" si="304"/>
        <v>0</v>
      </c>
      <c r="CJ227" s="155"/>
      <c r="CK227" s="209">
        <f t="shared" si="320"/>
        <v>0</v>
      </c>
      <c r="CL227" s="216" t="str">
        <f t="shared" si="321"/>
        <v>-</v>
      </c>
      <c r="CM227" s="209">
        <f t="shared" si="322"/>
        <v>0</v>
      </c>
      <c r="CN227" s="216" t="str">
        <f t="shared" si="323"/>
        <v>-</v>
      </c>
      <c r="CO227" s="209">
        <f t="shared" si="324"/>
        <v>0</v>
      </c>
      <c r="CP227" s="210" t="str">
        <f t="shared" si="325"/>
        <v>-</v>
      </c>
      <c r="CQ227" s="208">
        <f t="shared" si="326"/>
        <v>0</v>
      </c>
      <c r="CR227" s="210" t="str">
        <f t="shared" si="327"/>
        <v>-</v>
      </c>
      <c r="CS227" s="208">
        <f t="shared" si="313"/>
        <v>0</v>
      </c>
      <c r="CT227" s="210" t="str">
        <f t="shared" si="328"/>
        <v>-</v>
      </c>
      <c r="CU227" s="1046"/>
      <c r="CV227" s="452"/>
      <c r="CW227" s="211">
        <f t="shared" si="329"/>
        <v>0</v>
      </c>
      <c r="CX227" s="207" t="str">
        <f t="shared" si="330"/>
        <v>-</v>
      </c>
      <c r="CY227" s="209">
        <f t="shared" si="331"/>
        <v>0</v>
      </c>
      <c r="CZ227" s="207" t="str">
        <f t="shared" si="332"/>
        <v>-</v>
      </c>
      <c r="DA227" s="211">
        <f t="shared" si="333"/>
        <v>0</v>
      </c>
      <c r="DB227" s="210" t="str">
        <f t="shared" si="334"/>
        <v>-</v>
      </c>
    </row>
    <row r="228" spans="1:118" s="84" customFormat="1" ht="15" hidden="1" customHeight="1" thickBot="1">
      <c r="A228" s="78">
        <v>25</v>
      </c>
      <c r="B228" s="86" t="s">
        <v>113</v>
      </c>
      <c r="C228" s="87" t="s">
        <v>113</v>
      </c>
      <c r="D228" s="88" t="s">
        <v>113</v>
      </c>
      <c r="E228" s="88" t="s">
        <v>113</v>
      </c>
      <c r="F228" s="88" t="s">
        <v>113</v>
      </c>
      <c r="G228" s="88" t="s">
        <v>113</v>
      </c>
      <c r="H228" s="88" t="s">
        <v>113</v>
      </c>
      <c r="I228" s="89" t="s">
        <v>113</v>
      </c>
      <c r="J228" s="90">
        <f t="shared" si="296"/>
        <v>0</v>
      </c>
      <c r="K228" s="87" t="s">
        <v>113</v>
      </c>
      <c r="L228" s="88" t="s">
        <v>113</v>
      </c>
      <c r="M228" s="88" t="s">
        <v>113</v>
      </c>
      <c r="N228" s="88" t="s">
        <v>113</v>
      </c>
      <c r="O228" s="88" t="s">
        <v>113</v>
      </c>
      <c r="P228" s="88" t="s">
        <v>113</v>
      </c>
      <c r="Q228" s="89" t="s">
        <v>113</v>
      </c>
      <c r="R228" s="90">
        <f t="shared" si="297"/>
        <v>0</v>
      </c>
      <c r="S228" s="87" t="s">
        <v>113</v>
      </c>
      <c r="T228" s="88" t="s">
        <v>113</v>
      </c>
      <c r="U228" s="88" t="s">
        <v>113</v>
      </c>
      <c r="V228" s="88" t="s">
        <v>113</v>
      </c>
      <c r="W228" s="88" t="s">
        <v>113</v>
      </c>
      <c r="X228" s="88" t="s">
        <v>113</v>
      </c>
      <c r="Y228" s="89" t="s">
        <v>113</v>
      </c>
      <c r="Z228" s="90">
        <f t="shared" si="298"/>
        <v>0</v>
      </c>
      <c r="AA228" s="87" t="s">
        <v>113</v>
      </c>
      <c r="AB228" s="88" t="s">
        <v>113</v>
      </c>
      <c r="AC228" s="88" t="s">
        <v>113</v>
      </c>
      <c r="AD228" s="88" t="s">
        <v>113</v>
      </c>
      <c r="AE228" s="88" t="s">
        <v>113</v>
      </c>
      <c r="AF228" s="88" t="s">
        <v>113</v>
      </c>
      <c r="AG228" s="89" t="s">
        <v>113</v>
      </c>
      <c r="AH228" s="90">
        <f t="shared" si="299"/>
        <v>0</v>
      </c>
      <c r="AI228" s="87" t="s">
        <v>113</v>
      </c>
      <c r="AJ228" s="88" t="s">
        <v>113</v>
      </c>
      <c r="AK228" s="88" t="s">
        <v>113</v>
      </c>
      <c r="AL228" s="88" t="s">
        <v>113</v>
      </c>
      <c r="AM228" s="88" t="s">
        <v>113</v>
      </c>
      <c r="AN228" s="88" t="s">
        <v>113</v>
      </c>
      <c r="AO228" s="89" t="s">
        <v>113</v>
      </c>
      <c r="AP228" s="90">
        <f t="shared" si="300"/>
        <v>0</v>
      </c>
      <c r="AQ228" s="87" t="s">
        <v>113</v>
      </c>
      <c r="AR228" s="88" t="s">
        <v>113</v>
      </c>
      <c r="AS228" s="88" t="s">
        <v>113</v>
      </c>
      <c r="AT228" s="88" t="s">
        <v>113</v>
      </c>
      <c r="AU228" s="88" t="s">
        <v>113</v>
      </c>
      <c r="AV228" s="88" t="s">
        <v>113</v>
      </c>
      <c r="AW228" s="89" t="s">
        <v>113</v>
      </c>
      <c r="AX228" s="90">
        <f t="shared" si="337"/>
        <v>0</v>
      </c>
      <c r="AY228" s="87" t="s">
        <v>113</v>
      </c>
      <c r="AZ228" s="88" t="s">
        <v>113</v>
      </c>
      <c r="BA228" s="88" t="s">
        <v>113</v>
      </c>
      <c r="BB228" s="88" t="s">
        <v>113</v>
      </c>
      <c r="BC228" s="88" t="s">
        <v>113</v>
      </c>
      <c r="BD228" s="88" t="s">
        <v>113</v>
      </c>
      <c r="BE228" s="89" t="s">
        <v>113</v>
      </c>
      <c r="BF228" s="90">
        <f t="shared" si="302"/>
        <v>0</v>
      </c>
      <c r="BG228" s="87" t="s">
        <v>113</v>
      </c>
      <c r="BH228" s="88" t="s">
        <v>113</v>
      </c>
      <c r="BI228" s="88" t="s">
        <v>113</v>
      </c>
      <c r="BJ228" s="88" t="s">
        <v>113</v>
      </c>
      <c r="BK228" s="88" t="s">
        <v>113</v>
      </c>
      <c r="BL228" s="88" t="s">
        <v>113</v>
      </c>
      <c r="BM228" s="89" t="s">
        <v>113</v>
      </c>
      <c r="BN228" s="90">
        <f t="shared" si="303"/>
        <v>0</v>
      </c>
      <c r="BO228" s="87" t="s">
        <v>113</v>
      </c>
      <c r="BP228" s="88" t="s">
        <v>113</v>
      </c>
      <c r="BQ228" s="88" t="s">
        <v>113</v>
      </c>
      <c r="BR228" s="88" t="s">
        <v>113</v>
      </c>
      <c r="BS228" s="88" t="s">
        <v>113</v>
      </c>
      <c r="BT228" s="88" t="s">
        <v>113</v>
      </c>
      <c r="BU228" s="89" t="s">
        <v>113</v>
      </c>
      <c r="BV228" s="90">
        <f t="shared" si="304"/>
        <v>0</v>
      </c>
      <c r="CJ228" s="155"/>
      <c r="CK228" s="209">
        <f t="shared" si="320"/>
        <v>0</v>
      </c>
      <c r="CL228" s="216" t="str">
        <f t="shared" si="321"/>
        <v>-</v>
      </c>
      <c r="CM228" s="209">
        <f t="shared" si="322"/>
        <v>0</v>
      </c>
      <c r="CN228" s="216" t="str">
        <f t="shared" si="323"/>
        <v>-</v>
      </c>
      <c r="CO228" s="209">
        <f t="shared" si="324"/>
        <v>0</v>
      </c>
      <c r="CP228" s="210" t="str">
        <f t="shared" si="325"/>
        <v>-</v>
      </c>
      <c r="CQ228" s="208">
        <f t="shared" si="326"/>
        <v>0</v>
      </c>
      <c r="CR228" s="210" t="str">
        <f t="shared" si="327"/>
        <v>-</v>
      </c>
      <c r="CS228" s="208">
        <f t="shared" si="313"/>
        <v>0</v>
      </c>
      <c r="CT228" s="210" t="str">
        <f t="shared" si="328"/>
        <v>-</v>
      </c>
      <c r="CU228" s="1046"/>
      <c r="CV228" s="452"/>
      <c r="CW228" s="211">
        <f t="shared" si="329"/>
        <v>0</v>
      </c>
      <c r="CX228" s="207" t="str">
        <f t="shared" si="330"/>
        <v>-</v>
      </c>
      <c r="CY228" s="209">
        <f t="shared" si="331"/>
        <v>0</v>
      </c>
      <c r="CZ228" s="207" t="str">
        <f t="shared" si="332"/>
        <v>-</v>
      </c>
      <c r="DA228" s="211">
        <f t="shared" si="333"/>
        <v>0</v>
      </c>
      <c r="DB228" s="210" t="str">
        <f t="shared" si="334"/>
        <v>-</v>
      </c>
    </row>
    <row r="229" spans="1:118" s="84" customFormat="1" ht="15" hidden="1" customHeight="1" thickBot="1">
      <c r="A229" s="85">
        <v>26</v>
      </c>
      <c r="B229" s="86" t="s">
        <v>113</v>
      </c>
      <c r="C229" s="87" t="s">
        <v>113</v>
      </c>
      <c r="D229" s="88" t="s">
        <v>113</v>
      </c>
      <c r="E229" s="88" t="s">
        <v>113</v>
      </c>
      <c r="F229" s="88" t="s">
        <v>113</v>
      </c>
      <c r="G229" s="88" t="s">
        <v>113</v>
      </c>
      <c r="H229" s="88" t="s">
        <v>113</v>
      </c>
      <c r="I229" s="89" t="s">
        <v>113</v>
      </c>
      <c r="J229" s="90">
        <f t="shared" si="296"/>
        <v>0</v>
      </c>
      <c r="K229" s="87" t="s">
        <v>113</v>
      </c>
      <c r="L229" s="88" t="s">
        <v>113</v>
      </c>
      <c r="M229" s="88" t="s">
        <v>113</v>
      </c>
      <c r="N229" s="88" t="s">
        <v>113</v>
      </c>
      <c r="O229" s="88" t="s">
        <v>113</v>
      </c>
      <c r="P229" s="88" t="s">
        <v>113</v>
      </c>
      <c r="Q229" s="89" t="s">
        <v>113</v>
      </c>
      <c r="R229" s="90">
        <f t="shared" si="297"/>
        <v>0</v>
      </c>
      <c r="S229" s="87" t="s">
        <v>113</v>
      </c>
      <c r="T229" s="88" t="s">
        <v>113</v>
      </c>
      <c r="U229" s="88" t="s">
        <v>113</v>
      </c>
      <c r="V229" s="88" t="s">
        <v>113</v>
      </c>
      <c r="W229" s="88" t="s">
        <v>113</v>
      </c>
      <c r="X229" s="88" t="s">
        <v>113</v>
      </c>
      <c r="Y229" s="89" t="s">
        <v>113</v>
      </c>
      <c r="Z229" s="90">
        <f t="shared" si="298"/>
        <v>0</v>
      </c>
      <c r="AA229" s="87" t="s">
        <v>113</v>
      </c>
      <c r="AB229" s="88" t="s">
        <v>113</v>
      </c>
      <c r="AC229" s="88" t="s">
        <v>113</v>
      </c>
      <c r="AD229" s="88" t="s">
        <v>113</v>
      </c>
      <c r="AE229" s="88" t="s">
        <v>113</v>
      </c>
      <c r="AF229" s="88" t="s">
        <v>113</v>
      </c>
      <c r="AG229" s="89" t="s">
        <v>113</v>
      </c>
      <c r="AH229" s="90">
        <f t="shared" si="299"/>
        <v>0</v>
      </c>
      <c r="AI229" s="87" t="s">
        <v>113</v>
      </c>
      <c r="AJ229" s="88" t="s">
        <v>113</v>
      </c>
      <c r="AK229" s="88" t="s">
        <v>113</v>
      </c>
      <c r="AL229" s="88" t="s">
        <v>113</v>
      </c>
      <c r="AM229" s="88" t="s">
        <v>113</v>
      </c>
      <c r="AN229" s="88" t="s">
        <v>113</v>
      </c>
      <c r="AO229" s="89" t="s">
        <v>113</v>
      </c>
      <c r="AP229" s="90">
        <f t="shared" si="300"/>
        <v>0</v>
      </c>
      <c r="AQ229" s="87" t="s">
        <v>113</v>
      </c>
      <c r="AR229" s="88" t="s">
        <v>113</v>
      </c>
      <c r="AS229" s="88" t="s">
        <v>113</v>
      </c>
      <c r="AT229" s="88" t="s">
        <v>113</v>
      </c>
      <c r="AU229" s="88" t="s">
        <v>113</v>
      </c>
      <c r="AV229" s="88" t="s">
        <v>113</v>
      </c>
      <c r="AW229" s="89" t="s">
        <v>113</v>
      </c>
      <c r="AX229" s="90">
        <f t="shared" si="337"/>
        <v>0</v>
      </c>
      <c r="AY229" s="87" t="s">
        <v>113</v>
      </c>
      <c r="AZ229" s="88" t="s">
        <v>113</v>
      </c>
      <c r="BA229" s="88" t="s">
        <v>113</v>
      </c>
      <c r="BB229" s="88" t="s">
        <v>113</v>
      </c>
      <c r="BC229" s="88" t="s">
        <v>113</v>
      </c>
      <c r="BD229" s="88" t="s">
        <v>113</v>
      </c>
      <c r="BE229" s="89" t="s">
        <v>113</v>
      </c>
      <c r="BF229" s="90">
        <f t="shared" si="302"/>
        <v>0</v>
      </c>
      <c r="BG229" s="87" t="s">
        <v>113</v>
      </c>
      <c r="BH229" s="88" t="s">
        <v>113</v>
      </c>
      <c r="BI229" s="88" t="s">
        <v>113</v>
      </c>
      <c r="BJ229" s="88" t="s">
        <v>113</v>
      </c>
      <c r="BK229" s="88" t="s">
        <v>113</v>
      </c>
      <c r="BL229" s="88" t="s">
        <v>113</v>
      </c>
      <c r="BM229" s="89" t="s">
        <v>113</v>
      </c>
      <c r="BN229" s="90">
        <f t="shared" si="303"/>
        <v>0</v>
      </c>
      <c r="BO229" s="87" t="s">
        <v>113</v>
      </c>
      <c r="BP229" s="88" t="s">
        <v>113</v>
      </c>
      <c r="BQ229" s="88" t="s">
        <v>113</v>
      </c>
      <c r="BR229" s="88" t="s">
        <v>113</v>
      </c>
      <c r="BS229" s="88" t="s">
        <v>113</v>
      </c>
      <c r="BT229" s="88" t="s">
        <v>113</v>
      </c>
      <c r="BU229" s="89" t="s">
        <v>113</v>
      </c>
      <c r="BV229" s="90">
        <f t="shared" si="304"/>
        <v>0</v>
      </c>
      <c r="CJ229" s="155"/>
      <c r="CK229" s="209">
        <f t="shared" si="320"/>
        <v>0</v>
      </c>
      <c r="CL229" s="216" t="str">
        <f t="shared" si="321"/>
        <v>-</v>
      </c>
      <c r="CM229" s="209">
        <f t="shared" si="322"/>
        <v>0</v>
      </c>
      <c r="CN229" s="216" t="str">
        <f t="shared" si="323"/>
        <v>-</v>
      </c>
      <c r="CO229" s="209">
        <f t="shared" si="324"/>
        <v>0</v>
      </c>
      <c r="CP229" s="210" t="str">
        <f t="shared" si="325"/>
        <v>-</v>
      </c>
      <c r="CQ229" s="208">
        <f t="shared" si="326"/>
        <v>0</v>
      </c>
      <c r="CR229" s="210" t="str">
        <f t="shared" si="327"/>
        <v>-</v>
      </c>
      <c r="CS229" s="208">
        <f t="shared" si="313"/>
        <v>0</v>
      </c>
      <c r="CT229" s="210" t="str">
        <f t="shared" si="328"/>
        <v>-</v>
      </c>
      <c r="CU229" s="1046"/>
      <c r="CV229" s="452"/>
      <c r="CW229" s="211">
        <f t="shared" si="329"/>
        <v>0</v>
      </c>
      <c r="CX229" s="207" t="str">
        <f t="shared" si="330"/>
        <v>-</v>
      </c>
      <c r="CY229" s="209">
        <f t="shared" si="331"/>
        <v>0</v>
      </c>
      <c r="CZ229" s="207" t="str">
        <f t="shared" si="332"/>
        <v>-</v>
      </c>
      <c r="DA229" s="211">
        <f t="shared" si="333"/>
        <v>0</v>
      </c>
      <c r="DB229" s="210" t="str">
        <f t="shared" si="334"/>
        <v>-</v>
      </c>
    </row>
    <row r="230" spans="1:118" s="84" customFormat="1" ht="15" hidden="1" customHeight="1" thickBot="1">
      <c r="A230" s="78">
        <v>27</v>
      </c>
      <c r="B230" s="86" t="s">
        <v>113</v>
      </c>
      <c r="C230" s="87" t="s">
        <v>113</v>
      </c>
      <c r="D230" s="88" t="s">
        <v>113</v>
      </c>
      <c r="E230" s="88" t="s">
        <v>113</v>
      </c>
      <c r="F230" s="88" t="s">
        <v>113</v>
      </c>
      <c r="G230" s="88" t="s">
        <v>113</v>
      </c>
      <c r="H230" s="88" t="s">
        <v>113</v>
      </c>
      <c r="I230" s="89" t="s">
        <v>113</v>
      </c>
      <c r="J230" s="90">
        <f t="shared" si="296"/>
        <v>0</v>
      </c>
      <c r="K230" s="87" t="s">
        <v>113</v>
      </c>
      <c r="L230" s="88" t="s">
        <v>113</v>
      </c>
      <c r="M230" s="88" t="s">
        <v>113</v>
      </c>
      <c r="N230" s="88" t="s">
        <v>113</v>
      </c>
      <c r="O230" s="88" t="s">
        <v>113</v>
      </c>
      <c r="P230" s="88" t="s">
        <v>113</v>
      </c>
      <c r="Q230" s="89" t="s">
        <v>113</v>
      </c>
      <c r="R230" s="90">
        <f t="shared" si="297"/>
        <v>0</v>
      </c>
      <c r="S230" s="87" t="s">
        <v>113</v>
      </c>
      <c r="T230" s="88" t="s">
        <v>113</v>
      </c>
      <c r="U230" s="88" t="s">
        <v>113</v>
      </c>
      <c r="V230" s="88" t="s">
        <v>113</v>
      </c>
      <c r="W230" s="88" t="s">
        <v>113</v>
      </c>
      <c r="X230" s="88" t="s">
        <v>113</v>
      </c>
      <c r="Y230" s="89" t="s">
        <v>113</v>
      </c>
      <c r="Z230" s="90">
        <f t="shared" si="298"/>
        <v>0</v>
      </c>
      <c r="AA230" s="87" t="s">
        <v>113</v>
      </c>
      <c r="AB230" s="88" t="s">
        <v>113</v>
      </c>
      <c r="AC230" s="88" t="s">
        <v>113</v>
      </c>
      <c r="AD230" s="88" t="s">
        <v>113</v>
      </c>
      <c r="AE230" s="88" t="s">
        <v>113</v>
      </c>
      <c r="AF230" s="88" t="s">
        <v>113</v>
      </c>
      <c r="AG230" s="89" t="s">
        <v>113</v>
      </c>
      <c r="AH230" s="90">
        <f t="shared" si="299"/>
        <v>0</v>
      </c>
      <c r="AI230" s="87" t="s">
        <v>113</v>
      </c>
      <c r="AJ230" s="88" t="s">
        <v>113</v>
      </c>
      <c r="AK230" s="88" t="s">
        <v>113</v>
      </c>
      <c r="AL230" s="88" t="s">
        <v>113</v>
      </c>
      <c r="AM230" s="88" t="s">
        <v>113</v>
      </c>
      <c r="AN230" s="88" t="s">
        <v>113</v>
      </c>
      <c r="AO230" s="89" t="s">
        <v>113</v>
      </c>
      <c r="AP230" s="90">
        <f t="shared" si="300"/>
        <v>0</v>
      </c>
      <c r="AQ230" s="87" t="s">
        <v>113</v>
      </c>
      <c r="AR230" s="88" t="s">
        <v>113</v>
      </c>
      <c r="AS230" s="88" t="s">
        <v>113</v>
      </c>
      <c r="AT230" s="88" t="s">
        <v>113</v>
      </c>
      <c r="AU230" s="88" t="s">
        <v>113</v>
      </c>
      <c r="AV230" s="88" t="s">
        <v>113</v>
      </c>
      <c r="AW230" s="89" t="s">
        <v>113</v>
      </c>
      <c r="AX230" s="90">
        <f t="shared" si="337"/>
        <v>0</v>
      </c>
      <c r="AY230" s="87" t="s">
        <v>113</v>
      </c>
      <c r="AZ230" s="88" t="s">
        <v>113</v>
      </c>
      <c r="BA230" s="88" t="s">
        <v>113</v>
      </c>
      <c r="BB230" s="88" t="s">
        <v>113</v>
      </c>
      <c r="BC230" s="88" t="s">
        <v>113</v>
      </c>
      <c r="BD230" s="88" t="s">
        <v>113</v>
      </c>
      <c r="BE230" s="89" t="s">
        <v>113</v>
      </c>
      <c r="BF230" s="90">
        <f t="shared" si="302"/>
        <v>0</v>
      </c>
      <c r="BG230" s="87" t="s">
        <v>113</v>
      </c>
      <c r="BH230" s="88" t="s">
        <v>113</v>
      </c>
      <c r="BI230" s="88" t="s">
        <v>113</v>
      </c>
      <c r="BJ230" s="88" t="s">
        <v>113</v>
      </c>
      <c r="BK230" s="88" t="s">
        <v>113</v>
      </c>
      <c r="BL230" s="88" t="s">
        <v>113</v>
      </c>
      <c r="BM230" s="89" t="s">
        <v>113</v>
      </c>
      <c r="BN230" s="90">
        <f t="shared" si="303"/>
        <v>0</v>
      </c>
      <c r="BO230" s="87" t="s">
        <v>113</v>
      </c>
      <c r="BP230" s="88" t="s">
        <v>113</v>
      </c>
      <c r="BQ230" s="88" t="s">
        <v>113</v>
      </c>
      <c r="BR230" s="88" t="s">
        <v>113</v>
      </c>
      <c r="BS230" s="88" t="s">
        <v>113</v>
      </c>
      <c r="BT230" s="88" t="s">
        <v>113</v>
      </c>
      <c r="BU230" s="89" t="s">
        <v>113</v>
      </c>
      <c r="BV230" s="90">
        <f t="shared" si="304"/>
        <v>0</v>
      </c>
      <c r="CJ230" s="155"/>
      <c r="CK230" s="209">
        <f t="shared" si="320"/>
        <v>0</v>
      </c>
      <c r="CL230" s="216" t="str">
        <f t="shared" si="321"/>
        <v>-</v>
      </c>
      <c r="CM230" s="209">
        <f t="shared" si="322"/>
        <v>0</v>
      </c>
      <c r="CN230" s="216" t="str">
        <f t="shared" si="323"/>
        <v>-</v>
      </c>
      <c r="CO230" s="209">
        <f t="shared" si="324"/>
        <v>0</v>
      </c>
      <c r="CP230" s="210" t="str">
        <f t="shared" si="325"/>
        <v>-</v>
      </c>
      <c r="CQ230" s="208">
        <f t="shared" si="326"/>
        <v>0</v>
      </c>
      <c r="CR230" s="210" t="str">
        <f t="shared" si="327"/>
        <v>-</v>
      </c>
      <c r="CS230" s="208">
        <f t="shared" si="313"/>
        <v>0</v>
      </c>
      <c r="CT230" s="210" t="str">
        <f t="shared" si="328"/>
        <v>-</v>
      </c>
      <c r="CU230" s="1046"/>
      <c r="CV230" s="452"/>
      <c r="CW230" s="211">
        <f t="shared" si="329"/>
        <v>0</v>
      </c>
      <c r="CX230" s="207" t="str">
        <f t="shared" si="330"/>
        <v>-</v>
      </c>
      <c r="CY230" s="209">
        <f t="shared" si="331"/>
        <v>0</v>
      </c>
      <c r="CZ230" s="207" t="str">
        <f t="shared" si="332"/>
        <v>-</v>
      </c>
      <c r="DA230" s="211">
        <f t="shared" si="333"/>
        <v>0</v>
      </c>
      <c r="DB230" s="210" t="str">
        <f t="shared" si="334"/>
        <v>-</v>
      </c>
    </row>
    <row r="231" spans="1:118" s="84" customFormat="1" ht="15" hidden="1" customHeight="1" thickBot="1">
      <c r="A231" s="85">
        <v>28</v>
      </c>
      <c r="B231" s="86" t="s">
        <v>113</v>
      </c>
      <c r="C231" s="87" t="s">
        <v>113</v>
      </c>
      <c r="D231" s="88" t="s">
        <v>113</v>
      </c>
      <c r="E231" s="88" t="s">
        <v>113</v>
      </c>
      <c r="F231" s="88" t="s">
        <v>113</v>
      </c>
      <c r="G231" s="88" t="s">
        <v>113</v>
      </c>
      <c r="H231" s="88" t="s">
        <v>113</v>
      </c>
      <c r="I231" s="89" t="s">
        <v>113</v>
      </c>
      <c r="J231" s="90">
        <f t="shared" si="296"/>
        <v>0</v>
      </c>
      <c r="K231" s="87" t="s">
        <v>113</v>
      </c>
      <c r="L231" s="88" t="s">
        <v>113</v>
      </c>
      <c r="M231" s="88" t="s">
        <v>113</v>
      </c>
      <c r="N231" s="88" t="s">
        <v>113</v>
      </c>
      <c r="O231" s="88" t="s">
        <v>113</v>
      </c>
      <c r="P231" s="88" t="s">
        <v>113</v>
      </c>
      <c r="Q231" s="89" t="s">
        <v>113</v>
      </c>
      <c r="R231" s="90">
        <f t="shared" si="297"/>
        <v>0</v>
      </c>
      <c r="S231" s="87" t="s">
        <v>113</v>
      </c>
      <c r="T231" s="88" t="s">
        <v>113</v>
      </c>
      <c r="U231" s="88" t="s">
        <v>113</v>
      </c>
      <c r="V231" s="88" t="s">
        <v>113</v>
      </c>
      <c r="W231" s="88" t="s">
        <v>113</v>
      </c>
      <c r="X231" s="88" t="s">
        <v>113</v>
      </c>
      <c r="Y231" s="89" t="s">
        <v>113</v>
      </c>
      <c r="Z231" s="90">
        <f t="shared" si="298"/>
        <v>0</v>
      </c>
      <c r="AA231" s="87" t="s">
        <v>113</v>
      </c>
      <c r="AB231" s="88" t="s">
        <v>113</v>
      </c>
      <c r="AC231" s="88" t="s">
        <v>113</v>
      </c>
      <c r="AD231" s="88" t="s">
        <v>113</v>
      </c>
      <c r="AE231" s="88" t="s">
        <v>113</v>
      </c>
      <c r="AF231" s="88" t="s">
        <v>113</v>
      </c>
      <c r="AG231" s="89" t="s">
        <v>113</v>
      </c>
      <c r="AH231" s="90">
        <f t="shared" si="299"/>
        <v>0</v>
      </c>
      <c r="AI231" s="87" t="s">
        <v>113</v>
      </c>
      <c r="AJ231" s="88" t="s">
        <v>113</v>
      </c>
      <c r="AK231" s="88" t="s">
        <v>113</v>
      </c>
      <c r="AL231" s="88" t="s">
        <v>113</v>
      </c>
      <c r="AM231" s="88" t="s">
        <v>113</v>
      </c>
      <c r="AN231" s="88" t="s">
        <v>113</v>
      </c>
      <c r="AO231" s="89" t="s">
        <v>113</v>
      </c>
      <c r="AP231" s="90">
        <f t="shared" si="300"/>
        <v>0</v>
      </c>
      <c r="AQ231" s="87" t="s">
        <v>113</v>
      </c>
      <c r="AR231" s="88" t="s">
        <v>113</v>
      </c>
      <c r="AS231" s="88" t="s">
        <v>113</v>
      </c>
      <c r="AT231" s="88" t="s">
        <v>113</v>
      </c>
      <c r="AU231" s="88" t="s">
        <v>113</v>
      </c>
      <c r="AV231" s="88" t="s">
        <v>113</v>
      </c>
      <c r="AW231" s="89" t="s">
        <v>113</v>
      </c>
      <c r="AX231" s="90">
        <f t="shared" si="337"/>
        <v>0</v>
      </c>
      <c r="AY231" s="87" t="s">
        <v>113</v>
      </c>
      <c r="AZ231" s="88" t="s">
        <v>113</v>
      </c>
      <c r="BA231" s="88" t="s">
        <v>113</v>
      </c>
      <c r="BB231" s="88" t="s">
        <v>113</v>
      </c>
      <c r="BC231" s="88" t="s">
        <v>113</v>
      </c>
      <c r="BD231" s="88" t="s">
        <v>113</v>
      </c>
      <c r="BE231" s="89" t="s">
        <v>113</v>
      </c>
      <c r="BF231" s="90">
        <f t="shared" si="302"/>
        <v>0</v>
      </c>
      <c r="BG231" s="87" t="s">
        <v>113</v>
      </c>
      <c r="BH231" s="88" t="s">
        <v>113</v>
      </c>
      <c r="BI231" s="88" t="s">
        <v>113</v>
      </c>
      <c r="BJ231" s="88" t="s">
        <v>113</v>
      </c>
      <c r="BK231" s="88" t="s">
        <v>113</v>
      </c>
      <c r="BL231" s="88" t="s">
        <v>113</v>
      </c>
      <c r="BM231" s="89" t="s">
        <v>113</v>
      </c>
      <c r="BN231" s="90">
        <f t="shared" si="303"/>
        <v>0</v>
      </c>
      <c r="BO231" s="87" t="s">
        <v>113</v>
      </c>
      <c r="BP231" s="88" t="s">
        <v>113</v>
      </c>
      <c r="BQ231" s="88" t="s">
        <v>113</v>
      </c>
      <c r="BR231" s="88" t="s">
        <v>113</v>
      </c>
      <c r="BS231" s="88" t="s">
        <v>113</v>
      </c>
      <c r="BT231" s="88" t="s">
        <v>113</v>
      </c>
      <c r="BU231" s="89" t="s">
        <v>113</v>
      </c>
      <c r="BV231" s="90">
        <f t="shared" si="304"/>
        <v>0</v>
      </c>
      <c r="CJ231" s="155"/>
      <c r="CK231" s="209">
        <f t="shared" si="320"/>
        <v>0</v>
      </c>
      <c r="CL231" s="216" t="str">
        <f t="shared" si="321"/>
        <v>-</v>
      </c>
      <c r="CM231" s="209">
        <f t="shared" si="322"/>
        <v>0</v>
      </c>
      <c r="CN231" s="216" t="str">
        <f t="shared" si="323"/>
        <v>-</v>
      </c>
      <c r="CO231" s="209">
        <f t="shared" si="324"/>
        <v>0</v>
      </c>
      <c r="CP231" s="210" t="str">
        <f t="shared" si="325"/>
        <v>-</v>
      </c>
      <c r="CQ231" s="208">
        <f t="shared" si="326"/>
        <v>0</v>
      </c>
      <c r="CR231" s="210" t="str">
        <f t="shared" si="327"/>
        <v>-</v>
      </c>
      <c r="CS231" s="208">
        <f t="shared" si="313"/>
        <v>0</v>
      </c>
      <c r="CT231" s="210" t="str">
        <f t="shared" si="328"/>
        <v>-</v>
      </c>
      <c r="CU231" s="1046"/>
      <c r="CV231" s="452"/>
      <c r="CW231" s="211">
        <f t="shared" si="329"/>
        <v>0</v>
      </c>
      <c r="CX231" s="207" t="str">
        <f t="shared" si="330"/>
        <v>-</v>
      </c>
      <c r="CY231" s="209">
        <f t="shared" si="331"/>
        <v>0</v>
      </c>
      <c r="CZ231" s="207" t="str">
        <f t="shared" si="332"/>
        <v>-</v>
      </c>
      <c r="DA231" s="211">
        <f t="shared" si="333"/>
        <v>0</v>
      </c>
      <c r="DB231" s="210" t="str">
        <f t="shared" si="334"/>
        <v>-</v>
      </c>
    </row>
    <row r="232" spans="1:118" s="84" customFormat="1" ht="15" hidden="1" customHeight="1" thickBot="1">
      <c r="A232" s="78">
        <v>29</v>
      </c>
      <c r="B232" s="86" t="s">
        <v>113</v>
      </c>
      <c r="C232" s="87" t="s">
        <v>113</v>
      </c>
      <c r="D232" s="88" t="s">
        <v>113</v>
      </c>
      <c r="E232" s="88" t="s">
        <v>113</v>
      </c>
      <c r="F232" s="88" t="s">
        <v>113</v>
      </c>
      <c r="G232" s="88" t="s">
        <v>113</v>
      </c>
      <c r="H232" s="88" t="s">
        <v>113</v>
      </c>
      <c r="I232" s="89" t="s">
        <v>113</v>
      </c>
      <c r="J232" s="90">
        <f t="shared" si="296"/>
        <v>0</v>
      </c>
      <c r="K232" s="87" t="s">
        <v>113</v>
      </c>
      <c r="L232" s="88" t="s">
        <v>113</v>
      </c>
      <c r="M232" s="88" t="s">
        <v>113</v>
      </c>
      <c r="N232" s="88" t="s">
        <v>113</v>
      </c>
      <c r="O232" s="88" t="s">
        <v>113</v>
      </c>
      <c r="P232" s="88" t="s">
        <v>113</v>
      </c>
      <c r="Q232" s="89" t="s">
        <v>113</v>
      </c>
      <c r="R232" s="90">
        <f t="shared" si="297"/>
        <v>0</v>
      </c>
      <c r="S232" s="87" t="s">
        <v>113</v>
      </c>
      <c r="T232" s="88" t="s">
        <v>113</v>
      </c>
      <c r="U232" s="88" t="s">
        <v>113</v>
      </c>
      <c r="V232" s="88" t="s">
        <v>113</v>
      </c>
      <c r="W232" s="88" t="s">
        <v>113</v>
      </c>
      <c r="X232" s="88" t="s">
        <v>113</v>
      </c>
      <c r="Y232" s="89" t="s">
        <v>113</v>
      </c>
      <c r="Z232" s="90">
        <f t="shared" si="298"/>
        <v>0</v>
      </c>
      <c r="AA232" s="87" t="s">
        <v>113</v>
      </c>
      <c r="AB232" s="88" t="s">
        <v>113</v>
      </c>
      <c r="AC232" s="88" t="s">
        <v>113</v>
      </c>
      <c r="AD232" s="88" t="s">
        <v>113</v>
      </c>
      <c r="AE232" s="88" t="s">
        <v>113</v>
      </c>
      <c r="AF232" s="88" t="s">
        <v>113</v>
      </c>
      <c r="AG232" s="89" t="s">
        <v>113</v>
      </c>
      <c r="AH232" s="90">
        <f t="shared" si="299"/>
        <v>0</v>
      </c>
      <c r="AI232" s="87" t="s">
        <v>113</v>
      </c>
      <c r="AJ232" s="88" t="s">
        <v>113</v>
      </c>
      <c r="AK232" s="88" t="s">
        <v>113</v>
      </c>
      <c r="AL232" s="88" t="s">
        <v>113</v>
      </c>
      <c r="AM232" s="88" t="s">
        <v>113</v>
      </c>
      <c r="AN232" s="88" t="s">
        <v>113</v>
      </c>
      <c r="AO232" s="89" t="s">
        <v>113</v>
      </c>
      <c r="AP232" s="90">
        <f t="shared" si="300"/>
        <v>0</v>
      </c>
      <c r="AQ232" s="87" t="s">
        <v>113</v>
      </c>
      <c r="AR232" s="88" t="s">
        <v>113</v>
      </c>
      <c r="AS232" s="88" t="s">
        <v>113</v>
      </c>
      <c r="AT232" s="88" t="s">
        <v>113</v>
      </c>
      <c r="AU232" s="88" t="s">
        <v>113</v>
      </c>
      <c r="AV232" s="88" t="s">
        <v>113</v>
      </c>
      <c r="AW232" s="89" t="s">
        <v>113</v>
      </c>
      <c r="AX232" s="90">
        <f t="shared" si="337"/>
        <v>0</v>
      </c>
      <c r="AY232" s="87" t="s">
        <v>113</v>
      </c>
      <c r="AZ232" s="88" t="s">
        <v>113</v>
      </c>
      <c r="BA232" s="88" t="s">
        <v>113</v>
      </c>
      <c r="BB232" s="88" t="s">
        <v>113</v>
      </c>
      <c r="BC232" s="88" t="s">
        <v>113</v>
      </c>
      <c r="BD232" s="88" t="s">
        <v>113</v>
      </c>
      <c r="BE232" s="89" t="s">
        <v>113</v>
      </c>
      <c r="BF232" s="90">
        <f t="shared" si="302"/>
        <v>0</v>
      </c>
      <c r="BG232" s="87" t="s">
        <v>113</v>
      </c>
      <c r="BH232" s="88" t="s">
        <v>113</v>
      </c>
      <c r="BI232" s="88" t="s">
        <v>113</v>
      </c>
      <c r="BJ232" s="88" t="s">
        <v>113</v>
      </c>
      <c r="BK232" s="88" t="s">
        <v>113</v>
      </c>
      <c r="BL232" s="88" t="s">
        <v>113</v>
      </c>
      <c r="BM232" s="89" t="s">
        <v>113</v>
      </c>
      <c r="BN232" s="90">
        <f t="shared" si="303"/>
        <v>0</v>
      </c>
      <c r="BO232" s="87" t="s">
        <v>113</v>
      </c>
      <c r="BP232" s="88" t="s">
        <v>113</v>
      </c>
      <c r="BQ232" s="88" t="s">
        <v>113</v>
      </c>
      <c r="BR232" s="88" t="s">
        <v>113</v>
      </c>
      <c r="BS232" s="88" t="s">
        <v>113</v>
      </c>
      <c r="BT232" s="88" t="s">
        <v>113</v>
      </c>
      <c r="BU232" s="89" t="s">
        <v>113</v>
      </c>
      <c r="BV232" s="90">
        <f t="shared" si="304"/>
        <v>0</v>
      </c>
      <c r="CJ232" s="155"/>
      <c r="CK232" s="209">
        <f t="shared" si="305"/>
        <v>0</v>
      </c>
      <c r="CL232" s="216" t="str">
        <f t="shared" si="306"/>
        <v>-</v>
      </c>
      <c r="CM232" s="209">
        <f t="shared" si="307"/>
        <v>0</v>
      </c>
      <c r="CN232" s="216" t="str">
        <f t="shared" si="308"/>
        <v>-</v>
      </c>
      <c r="CO232" s="209">
        <f t="shared" si="309"/>
        <v>0</v>
      </c>
      <c r="CP232" s="210" t="str">
        <f t="shared" si="310"/>
        <v>-</v>
      </c>
      <c r="CQ232" s="208">
        <f t="shared" si="311"/>
        <v>0</v>
      </c>
      <c r="CR232" s="210" t="str">
        <f t="shared" si="312"/>
        <v>-</v>
      </c>
      <c r="CS232" s="208">
        <f t="shared" si="313"/>
        <v>0</v>
      </c>
      <c r="CT232" s="210" t="str">
        <f t="shared" si="314"/>
        <v>-</v>
      </c>
      <c r="CU232" s="1046"/>
      <c r="CV232" s="452"/>
      <c r="CW232" s="211">
        <f t="shared" si="294"/>
        <v>0</v>
      </c>
      <c r="CX232" s="207" t="str">
        <f t="shared" si="295"/>
        <v>-</v>
      </c>
      <c r="CY232" s="209">
        <f t="shared" si="315"/>
        <v>0</v>
      </c>
      <c r="CZ232" s="207" t="str">
        <f t="shared" si="316"/>
        <v>-</v>
      </c>
      <c r="DA232" s="211">
        <f t="shared" si="317"/>
        <v>0</v>
      </c>
      <c r="DB232" s="210" t="str">
        <f t="shared" si="318"/>
        <v>-</v>
      </c>
    </row>
    <row r="233" spans="1:118" s="84" customFormat="1" ht="15" hidden="1" customHeight="1" thickBot="1">
      <c r="A233" s="85">
        <v>30</v>
      </c>
      <c r="B233" s="96" t="s">
        <v>113</v>
      </c>
      <c r="C233" s="95" t="s">
        <v>113</v>
      </c>
      <c r="D233" s="92" t="s">
        <v>113</v>
      </c>
      <c r="E233" s="92" t="s">
        <v>113</v>
      </c>
      <c r="F233" s="92" t="s">
        <v>113</v>
      </c>
      <c r="G233" s="92" t="s">
        <v>113</v>
      </c>
      <c r="H233" s="92" t="s">
        <v>113</v>
      </c>
      <c r="I233" s="93" t="s">
        <v>113</v>
      </c>
      <c r="J233" s="94">
        <f t="shared" si="296"/>
        <v>0</v>
      </c>
      <c r="K233" s="95" t="s">
        <v>113</v>
      </c>
      <c r="L233" s="92" t="s">
        <v>113</v>
      </c>
      <c r="M233" s="92" t="s">
        <v>113</v>
      </c>
      <c r="N233" s="92" t="s">
        <v>113</v>
      </c>
      <c r="O233" s="92" t="s">
        <v>113</v>
      </c>
      <c r="P233" s="92" t="s">
        <v>113</v>
      </c>
      <c r="Q233" s="93" t="s">
        <v>113</v>
      </c>
      <c r="R233" s="94">
        <f t="shared" si="297"/>
        <v>0</v>
      </c>
      <c r="S233" s="95" t="s">
        <v>113</v>
      </c>
      <c r="T233" s="92" t="s">
        <v>113</v>
      </c>
      <c r="U233" s="92" t="s">
        <v>113</v>
      </c>
      <c r="V233" s="92" t="s">
        <v>113</v>
      </c>
      <c r="W233" s="92" t="s">
        <v>113</v>
      </c>
      <c r="X233" s="92" t="s">
        <v>113</v>
      </c>
      <c r="Y233" s="93" t="s">
        <v>113</v>
      </c>
      <c r="Z233" s="94">
        <f t="shared" si="298"/>
        <v>0</v>
      </c>
      <c r="AA233" s="95" t="s">
        <v>113</v>
      </c>
      <c r="AB233" s="92" t="s">
        <v>113</v>
      </c>
      <c r="AC233" s="92" t="s">
        <v>113</v>
      </c>
      <c r="AD233" s="92" t="s">
        <v>113</v>
      </c>
      <c r="AE233" s="92" t="s">
        <v>113</v>
      </c>
      <c r="AF233" s="92" t="s">
        <v>113</v>
      </c>
      <c r="AG233" s="93" t="s">
        <v>113</v>
      </c>
      <c r="AH233" s="94">
        <f t="shared" si="299"/>
        <v>0</v>
      </c>
      <c r="AI233" s="95" t="s">
        <v>113</v>
      </c>
      <c r="AJ233" s="92" t="s">
        <v>113</v>
      </c>
      <c r="AK233" s="92" t="s">
        <v>113</v>
      </c>
      <c r="AL233" s="92" t="s">
        <v>113</v>
      </c>
      <c r="AM233" s="92" t="s">
        <v>113</v>
      </c>
      <c r="AN233" s="92" t="s">
        <v>113</v>
      </c>
      <c r="AO233" s="93" t="s">
        <v>113</v>
      </c>
      <c r="AP233" s="94">
        <f t="shared" si="300"/>
        <v>0</v>
      </c>
      <c r="AQ233" s="87" t="s">
        <v>113</v>
      </c>
      <c r="AR233" s="88" t="s">
        <v>113</v>
      </c>
      <c r="AS233" s="88" t="s">
        <v>113</v>
      </c>
      <c r="AT233" s="88" t="s">
        <v>113</v>
      </c>
      <c r="AU233" s="88" t="s">
        <v>113</v>
      </c>
      <c r="AV233" s="88" t="s">
        <v>113</v>
      </c>
      <c r="AW233" s="89" t="s">
        <v>113</v>
      </c>
      <c r="AX233" s="94">
        <f t="shared" si="337"/>
        <v>0</v>
      </c>
      <c r="AY233" s="95" t="s">
        <v>113</v>
      </c>
      <c r="AZ233" s="92" t="s">
        <v>113</v>
      </c>
      <c r="BA233" s="92" t="s">
        <v>113</v>
      </c>
      <c r="BB233" s="92" t="s">
        <v>113</v>
      </c>
      <c r="BC233" s="92" t="s">
        <v>113</v>
      </c>
      <c r="BD233" s="92" t="s">
        <v>113</v>
      </c>
      <c r="BE233" s="93" t="s">
        <v>113</v>
      </c>
      <c r="BF233" s="94">
        <f t="shared" si="302"/>
        <v>0</v>
      </c>
      <c r="BG233" s="496" t="s">
        <v>113</v>
      </c>
      <c r="BH233" s="497" t="s">
        <v>113</v>
      </c>
      <c r="BI233" s="497" t="s">
        <v>113</v>
      </c>
      <c r="BJ233" s="497" t="s">
        <v>113</v>
      </c>
      <c r="BK233" s="497" t="s">
        <v>113</v>
      </c>
      <c r="BL233" s="497" t="s">
        <v>113</v>
      </c>
      <c r="BM233" s="499" t="s">
        <v>113</v>
      </c>
      <c r="BN233" s="502">
        <f t="shared" si="303"/>
        <v>0</v>
      </c>
      <c r="BO233" s="496" t="s">
        <v>113</v>
      </c>
      <c r="BP233" s="497" t="s">
        <v>113</v>
      </c>
      <c r="BQ233" s="497" t="s">
        <v>113</v>
      </c>
      <c r="BR233" s="497" t="s">
        <v>113</v>
      </c>
      <c r="BS233" s="497" t="s">
        <v>113</v>
      </c>
      <c r="BT233" s="497" t="s">
        <v>113</v>
      </c>
      <c r="BU233" s="499" t="s">
        <v>113</v>
      </c>
      <c r="BV233" s="502">
        <f t="shared" si="304"/>
        <v>0</v>
      </c>
      <c r="CJ233" s="155"/>
      <c r="CK233" s="212">
        <f t="shared" si="305"/>
        <v>0</v>
      </c>
      <c r="CL233" s="217" t="str">
        <f t="shared" si="306"/>
        <v>-</v>
      </c>
      <c r="CM233" s="212">
        <f t="shared" si="307"/>
        <v>0</v>
      </c>
      <c r="CN233" s="217" t="str">
        <f t="shared" si="308"/>
        <v>-</v>
      </c>
      <c r="CO233" s="212">
        <f t="shared" si="309"/>
        <v>0</v>
      </c>
      <c r="CP233" s="213" t="str">
        <f t="shared" si="310"/>
        <v>-</v>
      </c>
      <c r="CQ233" s="208">
        <f t="shared" si="311"/>
        <v>0</v>
      </c>
      <c r="CR233" s="213" t="str">
        <f t="shared" si="312"/>
        <v>-</v>
      </c>
      <c r="CS233" s="208">
        <f t="shared" si="313"/>
        <v>0</v>
      </c>
      <c r="CT233" s="213" t="str">
        <f t="shared" si="314"/>
        <v>-</v>
      </c>
      <c r="CU233" s="1047"/>
      <c r="CV233" s="453"/>
      <c r="CW233" s="214">
        <f t="shared" si="294"/>
        <v>0</v>
      </c>
      <c r="CX233" s="213" t="str">
        <f t="shared" si="295"/>
        <v>-</v>
      </c>
      <c r="CY233" s="212">
        <f t="shared" si="315"/>
        <v>0</v>
      </c>
      <c r="CZ233" s="213" t="str">
        <f t="shared" si="316"/>
        <v>-</v>
      </c>
      <c r="DA233" s="214">
        <f t="shared" si="317"/>
        <v>0</v>
      </c>
      <c r="DB233" s="213" t="str">
        <f t="shared" si="318"/>
        <v>-</v>
      </c>
    </row>
    <row r="234" spans="1:118" ht="15" thickBot="1">
      <c r="A234" s="97"/>
      <c r="B234" s="227" t="s">
        <v>16</v>
      </c>
      <c r="C234" s="105">
        <v>15</v>
      </c>
      <c r="D234" s="98">
        <v>14</v>
      </c>
      <c r="E234" s="98">
        <v>17</v>
      </c>
      <c r="F234" s="98">
        <v>22</v>
      </c>
      <c r="G234" s="98">
        <v>13</v>
      </c>
      <c r="H234" s="98" t="s">
        <v>113</v>
      </c>
      <c r="I234" s="228" t="s">
        <v>113</v>
      </c>
      <c r="J234" s="99">
        <f t="shared" si="296"/>
        <v>81</v>
      </c>
      <c r="K234" s="230"/>
      <c r="L234" s="231"/>
      <c r="M234" s="231"/>
      <c r="N234" s="231"/>
      <c r="O234" s="231"/>
      <c r="P234" s="231"/>
      <c r="Q234" s="232"/>
      <c r="R234" s="233"/>
      <c r="S234" s="230"/>
      <c r="T234" s="231"/>
      <c r="U234" s="231"/>
      <c r="V234" s="231"/>
      <c r="W234" s="231"/>
      <c r="X234" s="231"/>
      <c r="Y234" s="232"/>
      <c r="Z234" s="233"/>
      <c r="AA234" s="230">
        <f>AQ235</f>
        <v>2</v>
      </c>
      <c r="AB234" s="231">
        <f t="shared" ref="AB234" si="338">AR235</f>
        <v>0</v>
      </c>
      <c r="AC234" s="231">
        <f t="shared" ref="AC234" si="339">AS235</f>
        <v>0</v>
      </c>
      <c r="AD234" s="231">
        <f t="shared" ref="AD234" si="340">AT235</f>
        <v>1</v>
      </c>
      <c r="AE234" s="231">
        <f t="shared" ref="AE234" si="341">AU235</f>
        <v>0</v>
      </c>
      <c r="AF234" s="231">
        <f t="shared" ref="AF234" si="342">AV235</f>
        <v>0</v>
      </c>
      <c r="AG234" s="232">
        <f t="shared" ref="AG234" si="343">AW235</f>
        <v>0</v>
      </c>
      <c r="AH234" s="233">
        <f>SUM(AA234:AG234)</f>
        <v>3</v>
      </c>
      <c r="AI234" s="230"/>
      <c r="AJ234" s="231"/>
      <c r="AK234" s="231"/>
      <c r="AL234" s="231"/>
      <c r="AM234" s="231"/>
      <c r="AN234" s="231"/>
      <c r="AO234" s="232"/>
      <c r="AP234" s="233"/>
      <c r="AQ234" s="230">
        <v>2</v>
      </c>
      <c r="AR234" s="231"/>
      <c r="AS234" s="231"/>
      <c r="AT234" s="231">
        <v>1</v>
      </c>
      <c r="AU234" s="231"/>
      <c r="AV234" s="231"/>
      <c r="AW234" s="232"/>
      <c r="AX234" s="233">
        <f>SUM(AQ234:AW234)</f>
        <v>3</v>
      </c>
      <c r="AY234" s="230"/>
      <c r="AZ234" s="231"/>
      <c r="BA234" s="231"/>
      <c r="BB234" s="231"/>
      <c r="BC234" s="231"/>
      <c r="BD234" s="231"/>
      <c r="BE234" s="232"/>
      <c r="BF234" s="233"/>
      <c r="BG234" s="494"/>
      <c r="BH234" s="495"/>
      <c r="BI234" s="495"/>
      <c r="BJ234" s="495"/>
      <c r="BK234" s="495"/>
      <c r="BL234" s="495"/>
      <c r="BM234" s="500"/>
      <c r="BN234" s="503"/>
      <c r="BO234" s="494"/>
      <c r="BP234" s="495"/>
      <c r="BQ234" s="495"/>
      <c r="BR234" s="495"/>
      <c r="BS234" s="495"/>
      <c r="BT234" s="495"/>
      <c r="BU234" s="500"/>
      <c r="BV234" s="503"/>
    </row>
    <row r="235" spans="1:118" ht="15" thickBot="1">
      <c r="A235" s="100"/>
      <c r="B235" s="218" t="s">
        <v>17</v>
      </c>
      <c r="C235" s="224">
        <f t="shared" ref="C235:BF235" si="344">SUM(C204:C234)</f>
        <v>63</v>
      </c>
      <c r="D235" s="225">
        <f t="shared" si="344"/>
        <v>45</v>
      </c>
      <c r="E235" s="225">
        <f t="shared" si="344"/>
        <v>65</v>
      </c>
      <c r="F235" s="225">
        <f t="shared" si="344"/>
        <v>71</v>
      </c>
      <c r="G235" s="225">
        <f t="shared" si="344"/>
        <v>69</v>
      </c>
      <c r="H235" s="225">
        <f t="shared" si="344"/>
        <v>0</v>
      </c>
      <c r="I235" s="226">
        <f t="shared" si="344"/>
        <v>0</v>
      </c>
      <c r="J235" s="107">
        <f t="shared" si="344"/>
        <v>313</v>
      </c>
      <c r="K235" s="224">
        <f t="shared" si="344"/>
        <v>4</v>
      </c>
      <c r="L235" s="225">
        <f t="shared" si="344"/>
        <v>4</v>
      </c>
      <c r="M235" s="225">
        <f t="shared" si="344"/>
        <v>3</v>
      </c>
      <c r="N235" s="225">
        <f t="shared" si="344"/>
        <v>5</v>
      </c>
      <c r="O235" s="225">
        <f t="shared" si="344"/>
        <v>7</v>
      </c>
      <c r="P235" s="225">
        <f t="shared" si="344"/>
        <v>0</v>
      </c>
      <c r="Q235" s="226">
        <f t="shared" si="344"/>
        <v>0</v>
      </c>
      <c r="R235" s="107">
        <f t="shared" si="344"/>
        <v>23</v>
      </c>
      <c r="S235" s="224">
        <f t="shared" si="344"/>
        <v>0</v>
      </c>
      <c r="T235" s="225">
        <f t="shared" si="344"/>
        <v>0</v>
      </c>
      <c r="U235" s="225">
        <f t="shared" si="344"/>
        <v>0</v>
      </c>
      <c r="V235" s="225">
        <f t="shared" si="344"/>
        <v>0</v>
      </c>
      <c r="W235" s="225">
        <f t="shared" si="344"/>
        <v>0</v>
      </c>
      <c r="X235" s="225">
        <f t="shared" si="344"/>
        <v>0</v>
      </c>
      <c r="Y235" s="226">
        <f t="shared" si="344"/>
        <v>0</v>
      </c>
      <c r="Z235" s="107">
        <f t="shared" si="344"/>
        <v>0</v>
      </c>
      <c r="AA235" s="224">
        <f t="shared" si="344"/>
        <v>6</v>
      </c>
      <c r="AB235" s="225">
        <f t="shared" si="344"/>
        <v>1</v>
      </c>
      <c r="AC235" s="225">
        <f t="shared" si="344"/>
        <v>2</v>
      </c>
      <c r="AD235" s="225">
        <f t="shared" si="344"/>
        <v>3</v>
      </c>
      <c r="AE235" s="225">
        <f t="shared" si="344"/>
        <v>1</v>
      </c>
      <c r="AF235" s="225">
        <f t="shared" si="344"/>
        <v>0</v>
      </c>
      <c r="AG235" s="226">
        <f t="shared" si="344"/>
        <v>0</v>
      </c>
      <c r="AH235" s="107">
        <f t="shared" si="344"/>
        <v>13</v>
      </c>
      <c r="AI235" s="224">
        <f t="shared" ref="AI235:AP235" si="345">SUM(AI204:AI234)</f>
        <v>2</v>
      </c>
      <c r="AJ235" s="225">
        <f t="shared" si="345"/>
        <v>1</v>
      </c>
      <c r="AK235" s="225">
        <f t="shared" si="345"/>
        <v>2</v>
      </c>
      <c r="AL235" s="225">
        <f t="shared" si="345"/>
        <v>1</v>
      </c>
      <c r="AM235" s="225">
        <f t="shared" si="345"/>
        <v>0</v>
      </c>
      <c r="AN235" s="225">
        <f t="shared" si="345"/>
        <v>0</v>
      </c>
      <c r="AO235" s="226">
        <f t="shared" si="345"/>
        <v>0</v>
      </c>
      <c r="AP235" s="107">
        <f t="shared" si="345"/>
        <v>6</v>
      </c>
      <c r="AQ235" s="225">
        <f t="shared" ref="AQ235:AR235" si="346">+AQ234</f>
        <v>2</v>
      </c>
      <c r="AR235" s="225">
        <f t="shared" si="346"/>
        <v>0</v>
      </c>
      <c r="AS235" s="225">
        <f t="shared" ref="AS235" si="347">+AS234</f>
        <v>0</v>
      </c>
      <c r="AT235" s="225">
        <f t="shared" ref="AT235" si="348">+AT234</f>
        <v>1</v>
      </c>
      <c r="AU235" s="225">
        <f t="shared" ref="AU235" si="349">+AU234</f>
        <v>0</v>
      </c>
      <c r="AV235" s="225">
        <f t="shared" ref="AV235" si="350">+AV234</f>
        <v>0</v>
      </c>
      <c r="AW235" s="226">
        <f t="shared" ref="AW235" si="351">+AW234</f>
        <v>0</v>
      </c>
      <c r="AX235" s="107">
        <f t="shared" ref="AX235" si="352">+AX234</f>
        <v>3</v>
      </c>
      <c r="AY235" s="224">
        <f t="shared" si="344"/>
        <v>0</v>
      </c>
      <c r="AZ235" s="225">
        <f t="shared" si="344"/>
        <v>0</v>
      </c>
      <c r="BA235" s="225">
        <f t="shared" si="344"/>
        <v>0</v>
      </c>
      <c r="BB235" s="225">
        <f t="shared" si="344"/>
        <v>0</v>
      </c>
      <c r="BC235" s="225">
        <f t="shared" si="344"/>
        <v>0</v>
      </c>
      <c r="BD235" s="225">
        <f t="shared" si="344"/>
        <v>0</v>
      </c>
      <c r="BE235" s="226">
        <f t="shared" si="344"/>
        <v>0</v>
      </c>
      <c r="BF235" s="107">
        <f t="shared" si="344"/>
        <v>0</v>
      </c>
      <c r="BG235" s="492">
        <f t="shared" ref="BG235:BV235" si="353">SUM(BG204:BG233)</f>
        <v>20</v>
      </c>
      <c r="BH235" s="493">
        <f t="shared" si="353"/>
        <v>5</v>
      </c>
      <c r="BI235" s="493">
        <f t="shared" si="353"/>
        <v>6.2</v>
      </c>
      <c r="BJ235" s="493">
        <f t="shared" si="353"/>
        <v>7.1</v>
      </c>
      <c r="BK235" s="493">
        <f t="shared" si="353"/>
        <v>11</v>
      </c>
      <c r="BL235" s="493">
        <f t="shared" si="353"/>
        <v>0</v>
      </c>
      <c r="BM235" s="501">
        <f t="shared" si="353"/>
        <v>0</v>
      </c>
      <c r="BN235" s="504">
        <f t="shared" si="353"/>
        <v>49.3</v>
      </c>
      <c r="BO235" s="492">
        <f t="shared" si="353"/>
        <v>139</v>
      </c>
      <c r="BP235" s="493">
        <f t="shared" si="353"/>
        <v>46</v>
      </c>
      <c r="BQ235" s="493">
        <f t="shared" si="353"/>
        <v>66</v>
      </c>
      <c r="BR235" s="493">
        <f t="shared" si="353"/>
        <v>72</v>
      </c>
      <c r="BS235" s="493">
        <f t="shared" si="353"/>
        <v>73</v>
      </c>
      <c r="BT235" s="493">
        <f t="shared" si="353"/>
        <v>0</v>
      </c>
      <c r="BU235" s="501">
        <f t="shared" si="353"/>
        <v>0</v>
      </c>
      <c r="BV235" s="504">
        <f t="shared" si="353"/>
        <v>396</v>
      </c>
    </row>
    <row r="236" spans="1:118" ht="15" thickBot="1">
      <c r="A236" s="101"/>
      <c r="B236" s="102" t="s">
        <v>23</v>
      </c>
      <c r="C236" s="112" t="str">
        <f>IF($C$157&lt;$C$235,"W","L")</f>
        <v>L</v>
      </c>
      <c r="D236" s="67" t="str">
        <f>IF($D$118&lt;$D$235,"W","L")</f>
        <v>L</v>
      </c>
      <c r="E236" s="67" t="str">
        <f>IF($D$40&lt;$E$235,"W","L")</f>
        <v>L</v>
      </c>
      <c r="F236" s="67" t="str">
        <f>IF($E$196&lt;$F$235,"W","L")</f>
        <v>L</v>
      </c>
      <c r="G236" s="113" t="str">
        <f>IF($F$79&lt;$G$235,"W","L")</f>
        <v>L</v>
      </c>
      <c r="H236" s="229"/>
      <c r="I236" s="22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Q236" s="9"/>
      <c r="AR236" s="9"/>
      <c r="AS236" s="9"/>
      <c r="AT236" s="9"/>
      <c r="AU236" s="9"/>
      <c r="AV236" s="9"/>
      <c r="AW236" s="9"/>
      <c r="AX236" s="9"/>
    </row>
    <row r="237" spans="1:118" ht="15.75" thickBot="1">
      <c r="A237" s="1023" t="s">
        <v>219</v>
      </c>
      <c r="B237" s="1023"/>
    </row>
    <row r="238" spans="1:118" ht="15" thickBot="1"/>
    <row r="239" spans="1:118" s="266" customFormat="1" ht="26.25" thickBot="1">
      <c r="A239" s="181"/>
      <c r="B239" s="182" t="s">
        <v>41</v>
      </c>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Q239" s="182"/>
      <c r="AR239" s="182"/>
      <c r="AS239" s="182"/>
      <c r="AT239" s="182"/>
      <c r="AU239" s="182"/>
      <c r="AV239" s="182"/>
      <c r="AW239" s="182"/>
      <c r="CJ239" s="267"/>
      <c r="CK239" s="268"/>
      <c r="CL239" s="268"/>
      <c r="CM239" s="268"/>
      <c r="CN239" s="268"/>
      <c r="CO239" s="268"/>
      <c r="CP239" s="268"/>
      <c r="CQ239" s="268"/>
      <c r="CR239" s="268"/>
      <c r="CS239" s="268"/>
      <c r="CT239" s="268"/>
      <c r="CU239" s="447"/>
      <c r="CV239" s="447"/>
      <c r="CW239" s="268"/>
      <c r="CX239" s="268"/>
      <c r="CY239" s="268"/>
      <c r="CZ239" s="268"/>
      <c r="DA239" s="268"/>
      <c r="DB239" s="268"/>
      <c r="DC239" s="268"/>
      <c r="DD239" s="268"/>
      <c r="DE239" s="268"/>
      <c r="DF239" s="268"/>
      <c r="DG239" s="268"/>
      <c r="DH239" s="268"/>
      <c r="DI239" s="268"/>
      <c r="DJ239" s="268"/>
      <c r="DK239" s="268"/>
      <c r="DL239" s="268"/>
      <c r="DM239" s="268"/>
      <c r="DN239" s="268"/>
    </row>
    <row r="240" spans="1:118" s="19" customFormat="1" ht="23.25" thickBot="1">
      <c r="A240" s="192"/>
      <c r="B240" s="1048" t="s">
        <v>1</v>
      </c>
      <c r="C240" s="1041" t="s">
        <v>2</v>
      </c>
      <c r="D240" s="1042"/>
      <c r="E240" s="1042"/>
      <c r="F240" s="1042"/>
      <c r="G240" s="220"/>
      <c r="H240" s="220"/>
      <c r="I240" s="220"/>
      <c r="J240" s="249"/>
      <c r="K240" s="1035" t="s">
        <v>3</v>
      </c>
      <c r="L240" s="1035"/>
      <c r="M240" s="1035"/>
      <c r="N240" s="1035"/>
      <c r="O240" s="193"/>
      <c r="P240" s="193"/>
      <c r="Q240" s="193"/>
      <c r="R240" s="194"/>
      <c r="S240" s="1034" t="s">
        <v>4</v>
      </c>
      <c r="T240" s="1035"/>
      <c r="U240" s="1035"/>
      <c r="V240" s="1035"/>
      <c r="W240" s="193"/>
      <c r="X240" s="193"/>
      <c r="Y240" s="193"/>
      <c r="Z240" s="194"/>
      <c r="AA240" s="1034" t="s">
        <v>5</v>
      </c>
      <c r="AB240" s="1035"/>
      <c r="AC240" s="1035"/>
      <c r="AD240" s="1035"/>
      <c r="AE240" s="193"/>
      <c r="AF240" s="193"/>
      <c r="AG240" s="193"/>
      <c r="AH240" s="194"/>
      <c r="AI240" s="1034" t="s">
        <v>6</v>
      </c>
      <c r="AJ240" s="1035"/>
      <c r="AK240" s="1035"/>
      <c r="AL240" s="1035"/>
      <c r="AM240" s="193"/>
      <c r="AN240" s="193"/>
      <c r="AO240" s="193"/>
      <c r="AP240" s="194"/>
      <c r="AQ240" s="1034" t="s">
        <v>7</v>
      </c>
      <c r="AR240" s="1035"/>
      <c r="AS240" s="1035"/>
      <c r="AT240" s="1035"/>
      <c r="AU240" s="193"/>
      <c r="AV240" s="193"/>
      <c r="AW240" s="193"/>
      <c r="AX240" s="194"/>
      <c r="AY240" s="1034" t="s">
        <v>129</v>
      </c>
      <c r="AZ240" s="1035"/>
      <c r="BA240" s="1035"/>
      <c r="BB240" s="1035"/>
      <c r="BC240" s="193"/>
      <c r="BD240" s="193"/>
      <c r="BE240" s="193"/>
      <c r="BF240" s="194"/>
      <c r="BG240" s="1034" t="s">
        <v>70</v>
      </c>
      <c r="BH240" s="1035"/>
      <c r="BI240" s="1035"/>
      <c r="BJ240" s="1035"/>
      <c r="BK240" s="193"/>
      <c r="BL240" s="193"/>
      <c r="BM240" s="193"/>
      <c r="BN240" s="194"/>
      <c r="BO240" s="1034" t="s">
        <v>217</v>
      </c>
      <c r="BP240" s="1035"/>
      <c r="BQ240" s="1035"/>
      <c r="BR240" s="1035"/>
      <c r="BS240" s="193"/>
      <c r="BT240" s="193"/>
      <c r="BU240" s="193"/>
      <c r="BV240" s="194"/>
      <c r="BW240" s="65"/>
      <c r="BX240" s="65"/>
      <c r="BY240" s="65"/>
      <c r="BZ240" s="65"/>
      <c r="CA240" s="65"/>
      <c r="CB240" s="65"/>
      <c r="CC240" s="65"/>
      <c r="CD240" s="65"/>
      <c r="CE240" s="65"/>
      <c r="CF240" s="65"/>
      <c r="CG240" s="65"/>
      <c r="CH240" s="65"/>
      <c r="CI240" s="65"/>
      <c r="CJ240" s="155"/>
      <c r="CK240" s="84"/>
      <c r="CL240" s="84"/>
      <c r="CM240" s="84"/>
      <c r="CN240" s="84"/>
      <c r="CO240" s="84"/>
      <c r="CP240" s="84"/>
      <c r="CQ240" s="84"/>
      <c r="CR240" s="84"/>
      <c r="CS240" s="84"/>
      <c r="CT240" s="84"/>
      <c r="CU240" s="448"/>
      <c r="CV240" s="448"/>
      <c r="CW240" s="198"/>
      <c r="CX240" s="198"/>
      <c r="CY240" s="198"/>
      <c r="CZ240" s="198"/>
      <c r="DA240" s="198"/>
      <c r="DB240" s="198"/>
      <c r="DC240" s="198"/>
      <c r="DD240" s="198"/>
      <c r="DE240" s="198"/>
      <c r="DF240" s="198"/>
      <c r="DG240" s="198"/>
      <c r="DH240" s="198"/>
      <c r="DI240" s="198"/>
      <c r="DJ240" s="198"/>
      <c r="DK240" s="198"/>
      <c r="DL240" s="198"/>
      <c r="DM240" s="198"/>
      <c r="DN240" s="198"/>
    </row>
    <row r="241" spans="1:118" ht="15.75" customHeight="1" thickBot="1">
      <c r="A241" s="183"/>
      <c r="B241" s="1049"/>
      <c r="C241" s="121">
        <v>6</v>
      </c>
      <c r="D241" s="158">
        <v>14</v>
      </c>
      <c r="E241" s="158">
        <v>15</v>
      </c>
      <c r="F241" s="158">
        <v>17</v>
      </c>
      <c r="G241" s="158"/>
      <c r="H241" s="158"/>
      <c r="I241" s="159"/>
      <c r="J241" s="1036" t="s">
        <v>8</v>
      </c>
      <c r="K241" s="121">
        <v>6</v>
      </c>
      <c r="L241" s="158">
        <v>14</v>
      </c>
      <c r="M241" s="158">
        <v>15</v>
      </c>
      <c r="N241" s="158">
        <v>17</v>
      </c>
      <c r="O241" s="158"/>
      <c r="P241" s="158"/>
      <c r="Q241" s="159"/>
      <c r="R241" s="1036" t="s">
        <v>8</v>
      </c>
      <c r="S241" s="121">
        <v>6</v>
      </c>
      <c r="T241" s="158">
        <v>14</v>
      </c>
      <c r="U241" s="158">
        <v>15</v>
      </c>
      <c r="V241" s="158">
        <v>17</v>
      </c>
      <c r="W241" s="158"/>
      <c r="X241" s="158"/>
      <c r="Y241" s="159"/>
      <c r="Z241" s="1036" t="s">
        <v>8</v>
      </c>
      <c r="AA241" s="121">
        <v>6</v>
      </c>
      <c r="AB241" s="158">
        <v>14</v>
      </c>
      <c r="AC241" s="158">
        <v>15</v>
      </c>
      <c r="AD241" s="158">
        <v>17</v>
      </c>
      <c r="AE241" s="158"/>
      <c r="AF241" s="158"/>
      <c r="AG241" s="159"/>
      <c r="AH241" s="1036" t="s">
        <v>8</v>
      </c>
      <c r="AI241" s="121">
        <v>6</v>
      </c>
      <c r="AJ241" s="158">
        <v>14</v>
      </c>
      <c r="AK241" s="158">
        <v>15</v>
      </c>
      <c r="AL241" s="158">
        <v>17</v>
      </c>
      <c r="AM241" s="158"/>
      <c r="AN241" s="158"/>
      <c r="AO241" s="159"/>
      <c r="AP241" s="1036" t="s">
        <v>8</v>
      </c>
      <c r="AQ241" s="121">
        <v>6</v>
      </c>
      <c r="AR241" s="158">
        <v>14</v>
      </c>
      <c r="AS241" s="158">
        <v>15</v>
      </c>
      <c r="AT241" s="158">
        <v>17</v>
      </c>
      <c r="AU241" s="158"/>
      <c r="AV241" s="158"/>
      <c r="AW241" s="159"/>
      <c r="AX241" s="1036" t="s">
        <v>8</v>
      </c>
      <c r="AY241" s="121">
        <v>6</v>
      </c>
      <c r="AZ241" s="158">
        <v>14</v>
      </c>
      <c r="BA241" s="158">
        <v>15</v>
      </c>
      <c r="BB241" s="158">
        <v>17</v>
      </c>
      <c r="BC241" s="158"/>
      <c r="BD241" s="158"/>
      <c r="BE241" s="159"/>
      <c r="BF241" s="1036" t="s">
        <v>8</v>
      </c>
      <c r="BG241" s="121">
        <v>6</v>
      </c>
      <c r="BH241" s="405">
        <v>14</v>
      </c>
      <c r="BI241" s="405">
        <v>15</v>
      </c>
      <c r="BJ241" s="405">
        <v>17</v>
      </c>
      <c r="BK241" s="405"/>
      <c r="BL241" s="405"/>
      <c r="BM241" s="406"/>
      <c r="BN241" s="1036" t="s">
        <v>8</v>
      </c>
      <c r="BO241" s="121">
        <v>6</v>
      </c>
      <c r="BP241" s="405">
        <v>14</v>
      </c>
      <c r="BQ241" s="405">
        <v>15</v>
      </c>
      <c r="BR241" s="405">
        <v>17</v>
      </c>
      <c r="BS241" s="405"/>
      <c r="BT241" s="405"/>
      <c r="BU241" s="406"/>
      <c r="BV241" s="1036" t="s">
        <v>8</v>
      </c>
      <c r="BW241" s="84"/>
      <c r="BX241" s="84"/>
      <c r="BY241" s="84"/>
      <c r="BZ241" s="84"/>
      <c r="CA241" s="84"/>
      <c r="CB241" s="84"/>
      <c r="CC241" s="84"/>
      <c r="CD241" s="84"/>
      <c r="CE241" s="84"/>
      <c r="CF241" s="84"/>
      <c r="CG241" s="84"/>
      <c r="CH241" s="84"/>
      <c r="CI241" s="84"/>
      <c r="CJ241" s="84"/>
      <c r="CK241" s="199" t="s">
        <v>24</v>
      </c>
      <c r="CL241" s="200"/>
      <c r="CM241" s="199" t="str">
        <f>+CK241</f>
        <v>Bhalusana</v>
      </c>
      <c r="CN241" s="200"/>
      <c r="CO241" s="199" t="str">
        <f>+CM241</f>
        <v>Bhalusana</v>
      </c>
      <c r="CP241" s="200"/>
      <c r="CQ241" s="199" t="str">
        <f>+CO241</f>
        <v>Bhalusana</v>
      </c>
      <c r="CR241" s="200"/>
      <c r="CS241" s="199" t="str">
        <f>+CQ241</f>
        <v>Bhalusana</v>
      </c>
      <c r="CT241" s="200"/>
      <c r="CU241" s="449" t="str">
        <f>+CS241</f>
        <v>Bhalusana</v>
      </c>
      <c r="CV241" s="450"/>
      <c r="CW241" s="199" t="str">
        <f>+CY241</f>
        <v>Bhalusana</v>
      </c>
      <c r="CX241" s="200"/>
      <c r="CY241" s="199" t="str">
        <f>+CU241</f>
        <v>Bhalusana</v>
      </c>
      <c r="CZ241" s="200"/>
      <c r="DA241" s="199" t="str">
        <f>+CW241</f>
        <v>Bhalusana</v>
      </c>
      <c r="DB241" s="200"/>
      <c r="DE241"/>
      <c r="DF241"/>
      <c r="DH241" s="65"/>
      <c r="DI241" s="65"/>
      <c r="DJ241" s="65"/>
      <c r="DK241" s="65"/>
      <c r="DL241" s="65"/>
      <c r="DM241" s="65"/>
      <c r="DN241" s="65"/>
    </row>
    <row r="242" spans="1:118" ht="57" customHeight="1" thickBot="1">
      <c r="A242" s="20" t="s">
        <v>9</v>
      </c>
      <c r="B242" s="110" t="s">
        <v>10</v>
      </c>
      <c r="C242" s="272" t="s">
        <v>25</v>
      </c>
      <c r="D242" s="273" t="s">
        <v>26</v>
      </c>
      <c r="E242" s="274" t="s">
        <v>27</v>
      </c>
      <c r="F242" s="275" t="s">
        <v>28</v>
      </c>
      <c r="G242" s="262"/>
      <c r="H242" s="262"/>
      <c r="I242" s="265"/>
      <c r="J242" s="1037"/>
      <c r="K242" s="272" t="s">
        <v>25</v>
      </c>
      <c r="L242" s="273" t="s">
        <v>26</v>
      </c>
      <c r="M242" s="274" t="s">
        <v>27</v>
      </c>
      <c r="N242" s="275" t="s">
        <v>28</v>
      </c>
      <c r="O242" s="262"/>
      <c r="P242" s="262"/>
      <c r="Q242" s="265"/>
      <c r="R242" s="1037"/>
      <c r="S242" s="272" t="s">
        <v>25</v>
      </c>
      <c r="T242" s="273" t="s">
        <v>26</v>
      </c>
      <c r="U242" s="274" t="s">
        <v>27</v>
      </c>
      <c r="V242" s="275" t="s">
        <v>28</v>
      </c>
      <c r="W242" s="262"/>
      <c r="X242" s="262"/>
      <c r="Y242" s="265"/>
      <c r="Z242" s="1037"/>
      <c r="AA242" s="272" t="s">
        <v>25</v>
      </c>
      <c r="AB242" s="273" t="s">
        <v>26</v>
      </c>
      <c r="AC242" s="274" t="s">
        <v>27</v>
      </c>
      <c r="AD242" s="275" t="s">
        <v>28</v>
      </c>
      <c r="AE242" s="262"/>
      <c r="AF242" s="262"/>
      <c r="AG242" s="265"/>
      <c r="AH242" s="1037"/>
      <c r="AI242" s="272" t="s">
        <v>25</v>
      </c>
      <c r="AJ242" s="273" t="s">
        <v>26</v>
      </c>
      <c r="AK242" s="274" t="s">
        <v>27</v>
      </c>
      <c r="AL242" s="275" t="s">
        <v>28</v>
      </c>
      <c r="AM242" s="262"/>
      <c r="AN242" s="262"/>
      <c r="AO242" s="265"/>
      <c r="AP242" s="1037"/>
      <c r="AQ242" s="272" t="s">
        <v>25</v>
      </c>
      <c r="AR242" s="273" t="s">
        <v>26</v>
      </c>
      <c r="AS242" s="274" t="s">
        <v>27</v>
      </c>
      <c r="AT242" s="275" t="s">
        <v>28</v>
      </c>
      <c r="AU242" s="262"/>
      <c r="AV242" s="262"/>
      <c r="AW242" s="265"/>
      <c r="AX242" s="1037"/>
      <c r="AY242" s="272" t="s">
        <v>25</v>
      </c>
      <c r="AZ242" s="273" t="s">
        <v>26</v>
      </c>
      <c r="BA242" s="274" t="s">
        <v>27</v>
      </c>
      <c r="BB242" s="275" t="s">
        <v>28</v>
      </c>
      <c r="BC242" s="262"/>
      <c r="BD242" s="262"/>
      <c r="BE242" s="265"/>
      <c r="BF242" s="1037"/>
      <c r="BG242" s="272" t="s">
        <v>25</v>
      </c>
      <c r="BH242" s="273" t="s">
        <v>26</v>
      </c>
      <c r="BI242" s="274" t="s">
        <v>27</v>
      </c>
      <c r="BJ242" s="275" t="s">
        <v>28</v>
      </c>
      <c r="BK242" s="262"/>
      <c r="BL242" s="262"/>
      <c r="BM242" s="265"/>
      <c r="BN242" s="1037"/>
      <c r="BO242" s="272" t="s">
        <v>25</v>
      </c>
      <c r="BP242" s="273" t="s">
        <v>26</v>
      </c>
      <c r="BQ242" s="274" t="s">
        <v>27</v>
      </c>
      <c r="BR242" s="275" t="s">
        <v>28</v>
      </c>
      <c r="BS242" s="262"/>
      <c r="BT242" s="262"/>
      <c r="BU242" s="265"/>
      <c r="BV242" s="1037"/>
      <c r="BW242" s="84"/>
      <c r="BX242" s="84"/>
      <c r="BY242" s="84"/>
      <c r="BZ242" s="84"/>
      <c r="CA242" s="84"/>
      <c r="CB242" s="84"/>
      <c r="CC242" s="84"/>
      <c r="CD242" s="84"/>
      <c r="CE242" s="84"/>
      <c r="CF242" s="84"/>
      <c r="CG242" s="84"/>
      <c r="CH242" s="84"/>
      <c r="CI242" s="84"/>
      <c r="CJ242" s="84"/>
      <c r="CK242" s="202" t="s">
        <v>2</v>
      </c>
      <c r="CL242" s="203"/>
      <c r="CM242" s="202" t="s">
        <v>80</v>
      </c>
      <c r="CN242" s="203"/>
      <c r="CO242" s="202" t="s">
        <v>79</v>
      </c>
      <c r="CP242" s="203"/>
      <c r="CQ242" s="202" t="s">
        <v>5</v>
      </c>
      <c r="CR242" s="203"/>
      <c r="CS242" s="202" t="s">
        <v>6</v>
      </c>
      <c r="CT242" s="203"/>
      <c r="CU242" s="1043" t="s">
        <v>206</v>
      </c>
      <c r="CV242" s="1044"/>
      <c r="CW242" s="202" t="s">
        <v>133</v>
      </c>
      <c r="CX242" s="203"/>
      <c r="CY242" s="202" t="s">
        <v>90</v>
      </c>
      <c r="CZ242" s="203"/>
      <c r="DA242" s="204" t="s">
        <v>136</v>
      </c>
      <c r="DB242" s="205"/>
      <c r="DE242"/>
      <c r="DF242"/>
      <c r="DH242" s="65"/>
      <c r="DI242" s="65"/>
      <c r="DJ242" s="65"/>
      <c r="DK242" s="65"/>
      <c r="DL242" s="65"/>
      <c r="DM242" s="65"/>
      <c r="DN242" s="65"/>
    </row>
    <row r="243" spans="1:118" s="84" customFormat="1" ht="15">
      <c r="A243" s="78">
        <v>1</v>
      </c>
      <c r="B243" s="79" t="s">
        <v>365</v>
      </c>
      <c r="C243" s="80">
        <v>5</v>
      </c>
      <c r="D243" s="81">
        <v>13</v>
      </c>
      <c r="E243" s="669">
        <v>51</v>
      </c>
      <c r="F243" s="81">
        <v>1</v>
      </c>
      <c r="G243" s="81" t="s">
        <v>113</v>
      </c>
      <c r="H243" s="81" t="s">
        <v>113</v>
      </c>
      <c r="I243" s="222" t="s">
        <v>113</v>
      </c>
      <c r="J243" s="82">
        <f>SUM(C243:I243)</f>
        <v>70</v>
      </c>
      <c r="K243" s="80">
        <v>0</v>
      </c>
      <c r="L243" s="81">
        <v>1</v>
      </c>
      <c r="M243" s="81">
        <v>5</v>
      </c>
      <c r="N243" s="81">
        <v>0</v>
      </c>
      <c r="O243" s="81" t="s">
        <v>113</v>
      </c>
      <c r="P243" s="81" t="s">
        <v>113</v>
      </c>
      <c r="Q243" s="222" t="s">
        <v>113</v>
      </c>
      <c r="R243" s="82">
        <f>SUM(K243:Q243)</f>
        <v>6</v>
      </c>
      <c r="S243" s="80">
        <v>0</v>
      </c>
      <c r="T243" s="81">
        <v>0</v>
      </c>
      <c r="U243" s="81">
        <v>0</v>
      </c>
      <c r="V243" s="81">
        <v>0</v>
      </c>
      <c r="W243" s="81" t="s">
        <v>113</v>
      </c>
      <c r="X243" s="81" t="s">
        <v>113</v>
      </c>
      <c r="Y243" s="222" t="s">
        <v>113</v>
      </c>
      <c r="Z243" s="82">
        <f>SUM(S243:Y243)</f>
        <v>0</v>
      </c>
      <c r="AA243" s="80" t="s">
        <v>113</v>
      </c>
      <c r="AB243" s="81" t="s">
        <v>113</v>
      </c>
      <c r="AC243" s="81" t="s">
        <v>113</v>
      </c>
      <c r="AD243" s="81" t="s">
        <v>113</v>
      </c>
      <c r="AE243" s="81" t="s">
        <v>113</v>
      </c>
      <c r="AF243" s="81" t="s">
        <v>113</v>
      </c>
      <c r="AG243" s="222" t="s">
        <v>113</v>
      </c>
      <c r="AH243" s="82">
        <f>SUM(AA243:AG243)</f>
        <v>0</v>
      </c>
      <c r="AI243" s="80" t="s">
        <v>113</v>
      </c>
      <c r="AJ243" s="81" t="s">
        <v>113</v>
      </c>
      <c r="AK243" s="81" t="s">
        <v>113</v>
      </c>
      <c r="AL243" s="81" t="s">
        <v>113</v>
      </c>
      <c r="AM243" s="81" t="s">
        <v>113</v>
      </c>
      <c r="AN243" s="81" t="s">
        <v>113</v>
      </c>
      <c r="AO243" s="222" t="s">
        <v>113</v>
      </c>
      <c r="AP243" s="82">
        <f>SUM(AI243:AO243)</f>
        <v>0</v>
      </c>
      <c r="AQ243" s="80" t="s">
        <v>113</v>
      </c>
      <c r="AR243" s="81" t="s">
        <v>113</v>
      </c>
      <c r="AS243" s="81" t="s">
        <v>113</v>
      </c>
      <c r="AT243" s="81" t="s">
        <v>113</v>
      </c>
      <c r="AU243" s="81" t="s">
        <v>113</v>
      </c>
      <c r="AV243" s="81" t="s">
        <v>113</v>
      </c>
      <c r="AW243" s="222" t="s">
        <v>113</v>
      </c>
      <c r="AX243" s="82">
        <f>SUM(AQ243:AW243)</f>
        <v>0</v>
      </c>
      <c r="AY243" s="80" t="s">
        <v>113</v>
      </c>
      <c r="AZ243" s="81" t="s">
        <v>113</v>
      </c>
      <c r="BA243" s="81" t="s">
        <v>113</v>
      </c>
      <c r="BB243" s="81" t="s">
        <v>113</v>
      </c>
      <c r="BC243" s="81" t="s">
        <v>113</v>
      </c>
      <c r="BD243" s="81" t="s">
        <v>113</v>
      </c>
      <c r="BE243" s="222" t="s">
        <v>113</v>
      </c>
      <c r="BF243" s="82">
        <f>SUM(AY243:BE243)</f>
        <v>0</v>
      </c>
      <c r="BG243" s="490" t="s">
        <v>113</v>
      </c>
      <c r="BH243" s="491" t="s">
        <v>113</v>
      </c>
      <c r="BI243" s="491" t="s">
        <v>113</v>
      </c>
      <c r="BJ243" s="491" t="s">
        <v>113</v>
      </c>
      <c r="BK243" s="491" t="s">
        <v>113</v>
      </c>
      <c r="BL243" s="491" t="s">
        <v>113</v>
      </c>
      <c r="BM243" s="498" t="s">
        <v>113</v>
      </c>
      <c r="BN243" s="82">
        <f>SUM(BG243:BM243)</f>
        <v>0</v>
      </c>
      <c r="BO243" s="490" t="s">
        <v>113</v>
      </c>
      <c r="BP243" s="491" t="s">
        <v>113</v>
      </c>
      <c r="BQ243" s="491" t="s">
        <v>113</v>
      </c>
      <c r="BR243" s="491" t="s">
        <v>113</v>
      </c>
      <c r="BS243" s="491" t="s">
        <v>113</v>
      </c>
      <c r="BT243" s="491" t="s">
        <v>113</v>
      </c>
      <c r="BU243" s="498" t="s">
        <v>113</v>
      </c>
      <c r="BV243" s="82">
        <f>SUM(BO243:BU243)</f>
        <v>0</v>
      </c>
      <c r="CK243" s="206">
        <f>+J243</f>
        <v>70</v>
      </c>
      <c r="CL243" s="215" t="str">
        <f>+B243</f>
        <v>DHAVAL JOSHI [B]</v>
      </c>
      <c r="CM243" s="206">
        <f>+R243</f>
        <v>6</v>
      </c>
      <c r="CN243" s="215" t="str">
        <f>+B243</f>
        <v>DHAVAL JOSHI [B]</v>
      </c>
      <c r="CO243" s="206">
        <f>+Z243</f>
        <v>0</v>
      </c>
      <c r="CP243" s="207" t="str">
        <f>+B243</f>
        <v>DHAVAL JOSHI [B]</v>
      </c>
      <c r="CQ243" s="208">
        <f>+AH243</f>
        <v>0</v>
      </c>
      <c r="CR243" s="207" t="str">
        <f>+B243</f>
        <v>DHAVAL JOSHI [B]</v>
      </c>
      <c r="CS243" s="208">
        <f>+AP243</f>
        <v>0</v>
      </c>
      <c r="CT243" s="207" t="str">
        <f>+B243</f>
        <v>DHAVAL JOSHI [B]</v>
      </c>
      <c r="CU243" s="1045">
        <f>SUM(AQ274:AW274)</f>
        <v>10</v>
      </c>
      <c r="CV243" s="451"/>
      <c r="CW243" s="208">
        <f>+BF243</f>
        <v>0</v>
      </c>
      <c r="CX243" s="207" t="str">
        <f t="shared" ref="CX243:CX272" si="354">+B243</f>
        <v>DHAVAL JOSHI [B]</v>
      </c>
      <c r="CY243" s="206">
        <f>CS243+CU243+CW243</f>
        <v>10</v>
      </c>
      <c r="CZ243" s="207" t="str">
        <f t="shared" ref="CZ243:CZ272" si="355">+B243</f>
        <v>DHAVAL JOSHI [B]</v>
      </c>
      <c r="DA243" s="208">
        <f>CQ243+CU243</f>
        <v>10</v>
      </c>
      <c r="DB243" s="207" t="str">
        <f>+B243</f>
        <v>DHAVAL JOSHI [B]</v>
      </c>
      <c r="DE243"/>
      <c r="DF243"/>
    </row>
    <row r="244" spans="1:118" s="84" customFormat="1" ht="15">
      <c r="A244" s="85">
        <v>2</v>
      </c>
      <c r="B244" s="86" t="s">
        <v>366</v>
      </c>
      <c r="C244" s="87">
        <v>4</v>
      </c>
      <c r="D244" s="88">
        <v>16</v>
      </c>
      <c r="E244" s="88">
        <v>21</v>
      </c>
      <c r="F244" s="88">
        <v>3</v>
      </c>
      <c r="G244" s="88" t="s">
        <v>113</v>
      </c>
      <c r="H244" s="88" t="s">
        <v>113</v>
      </c>
      <c r="I244" s="89" t="s">
        <v>113</v>
      </c>
      <c r="J244" s="90">
        <f t="shared" ref="J244:J273" si="356">SUM(C244:I244)</f>
        <v>44</v>
      </c>
      <c r="K244" s="87">
        <v>1</v>
      </c>
      <c r="L244" s="88">
        <v>0</v>
      </c>
      <c r="M244" s="88">
        <v>1</v>
      </c>
      <c r="N244" s="88" t="s">
        <v>113</v>
      </c>
      <c r="O244" s="88" t="s">
        <v>113</v>
      </c>
      <c r="P244" s="88" t="s">
        <v>113</v>
      </c>
      <c r="Q244" s="89" t="s">
        <v>113</v>
      </c>
      <c r="R244" s="90">
        <f t="shared" ref="R244:R272" si="357">SUM(K244:Q244)</f>
        <v>2</v>
      </c>
      <c r="S244" s="87">
        <v>0</v>
      </c>
      <c r="T244" s="88">
        <v>0</v>
      </c>
      <c r="U244" s="88">
        <v>0</v>
      </c>
      <c r="V244" s="88" t="s">
        <v>113</v>
      </c>
      <c r="W244" s="88" t="s">
        <v>113</v>
      </c>
      <c r="X244" s="88" t="s">
        <v>113</v>
      </c>
      <c r="Y244" s="89" t="s">
        <v>113</v>
      </c>
      <c r="Z244" s="90">
        <f t="shared" ref="Z244:Z272" si="358">SUM(S244:Y244)</f>
        <v>0</v>
      </c>
      <c r="AA244" s="87">
        <v>1</v>
      </c>
      <c r="AB244" s="88">
        <v>0</v>
      </c>
      <c r="AC244" s="88">
        <v>0</v>
      </c>
      <c r="AD244" s="88">
        <v>2</v>
      </c>
      <c r="AE244" s="88" t="s">
        <v>113</v>
      </c>
      <c r="AF244" s="88" t="s">
        <v>113</v>
      </c>
      <c r="AG244" s="89" t="s">
        <v>113</v>
      </c>
      <c r="AH244" s="90">
        <f t="shared" ref="AH244:AH272" si="359">SUM(AA244:AG244)</f>
        <v>3</v>
      </c>
      <c r="AI244" s="87" t="s">
        <v>113</v>
      </c>
      <c r="AJ244" s="88" t="s">
        <v>113</v>
      </c>
      <c r="AK244" s="88" t="s">
        <v>113</v>
      </c>
      <c r="AL244" s="88" t="s">
        <v>113</v>
      </c>
      <c r="AM244" s="88" t="s">
        <v>113</v>
      </c>
      <c r="AN244" s="88" t="s">
        <v>113</v>
      </c>
      <c r="AO244" s="89" t="s">
        <v>113</v>
      </c>
      <c r="AP244" s="90">
        <f t="shared" ref="AP244:AP272" si="360">SUM(AI244:AO244)</f>
        <v>0</v>
      </c>
      <c r="AQ244" s="87" t="s">
        <v>113</v>
      </c>
      <c r="AR244" s="88" t="s">
        <v>113</v>
      </c>
      <c r="AS244" s="88" t="s">
        <v>113</v>
      </c>
      <c r="AT244" s="88" t="s">
        <v>113</v>
      </c>
      <c r="AU244" s="88" t="s">
        <v>113</v>
      </c>
      <c r="AV244" s="88" t="s">
        <v>113</v>
      </c>
      <c r="AW244" s="89" t="s">
        <v>113</v>
      </c>
      <c r="AX244" s="90">
        <f t="shared" ref="AX244" si="361">SUM(AQ244:AW244)</f>
        <v>0</v>
      </c>
      <c r="AY244" s="87" t="s">
        <v>113</v>
      </c>
      <c r="AZ244" s="88" t="s">
        <v>113</v>
      </c>
      <c r="BA244" s="88" t="s">
        <v>113</v>
      </c>
      <c r="BB244" s="88" t="s">
        <v>113</v>
      </c>
      <c r="BC244" s="88" t="s">
        <v>113</v>
      </c>
      <c r="BD244" s="88" t="s">
        <v>113</v>
      </c>
      <c r="BE244" s="89" t="s">
        <v>113</v>
      </c>
      <c r="BF244" s="90">
        <f t="shared" ref="BF244:BF272" si="362">SUM(AY244:BE244)</f>
        <v>0</v>
      </c>
      <c r="BG244" s="87">
        <v>3</v>
      </c>
      <c r="BH244" s="88">
        <v>2</v>
      </c>
      <c r="BI244" s="88">
        <v>1</v>
      </c>
      <c r="BJ244" s="88">
        <v>2</v>
      </c>
      <c r="BK244" s="88" t="s">
        <v>113</v>
      </c>
      <c r="BL244" s="88" t="s">
        <v>113</v>
      </c>
      <c r="BM244" s="89" t="s">
        <v>113</v>
      </c>
      <c r="BN244" s="90">
        <f t="shared" ref="BN244:BN272" si="363">SUM(BG244:BM244)</f>
        <v>8</v>
      </c>
      <c r="BO244" s="87">
        <v>19</v>
      </c>
      <c r="BP244" s="88">
        <v>12</v>
      </c>
      <c r="BQ244" s="88">
        <v>11</v>
      </c>
      <c r="BR244" s="88">
        <v>10</v>
      </c>
      <c r="BS244" s="88" t="s">
        <v>113</v>
      </c>
      <c r="BT244" s="88" t="s">
        <v>113</v>
      </c>
      <c r="BU244" s="89" t="s">
        <v>113</v>
      </c>
      <c r="BV244" s="90">
        <f t="shared" ref="BV244:BV272" si="364">SUM(BO244:BU244)</f>
        <v>52</v>
      </c>
      <c r="CK244" s="209">
        <f t="shared" ref="CK244:CK272" si="365">+J244</f>
        <v>44</v>
      </c>
      <c r="CL244" s="216" t="str">
        <f t="shared" ref="CL244:CL272" si="366">+B244</f>
        <v>RONAK JOSHI [B]</v>
      </c>
      <c r="CM244" s="209">
        <f t="shared" ref="CM244:CM272" si="367">+R244</f>
        <v>2</v>
      </c>
      <c r="CN244" s="216" t="str">
        <f t="shared" ref="CN244:CN272" si="368">+B244</f>
        <v>RONAK JOSHI [B]</v>
      </c>
      <c r="CO244" s="209">
        <f t="shared" ref="CO244:CO272" si="369">+Z244</f>
        <v>0</v>
      </c>
      <c r="CP244" s="210" t="str">
        <f t="shared" ref="CP244:CP272" si="370">+B244</f>
        <v>RONAK JOSHI [B]</v>
      </c>
      <c r="CQ244" s="208">
        <f t="shared" ref="CQ244:CQ273" si="371">+AH244</f>
        <v>3</v>
      </c>
      <c r="CR244" s="210" t="str">
        <f t="shared" ref="CR244:CR272" si="372">+B244</f>
        <v>RONAK JOSHI [B]</v>
      </c>
      <c r="CS244" s="208">
        <f t="shared" ref="CS244:CS272" si="373">+AP244</f>
        <v>0</v>
      </c>
      <c r="CT244" s="210" t="str">
        <f t="shared" ref="CT244:CT272" si="374">+B244</f>
        <v>RONAK JOSHI [B]</v>
      </c>
      <c r="CU244" s="1046"/>
      <c r="CV244" s="452"/>
      <c r="CW244" s="208">
        <f t="shared" ref="CW244:CW272" si="375">+BF244</f>
        <v>0</v>
      </c>
      <c r="CX244" s="207" t="str">
        <f t="shared" si="354"/>
        <v>RONAK JOSHI [B]</v>
      </c>
      <c r="CY244" s="209">
        <f t="shared" ref="CY244:CY272" si="376">CS244+CU244+CW244</f>
        <v>0</v>
      </c>
      <c r="CZ244" s="207" t="str">
        <f t="shared" si="355"/>
        <v>RONAK JOSHI [B]</v>
      </c>
      <c r="DA244" s="211">
        <f t="shared" ref="DA244:DA272" si="377">CQ244+CU244</f>
        <v>3</v>
      </c>
      <c r="DB244" s="210" t="str">
        <f t="shared" ref="DB244:DB272" si="378">+B244</f>
        <v>RONAK JOSHI [B]</v>
      </c>
      <c r="DE244"/>
      <c r="DF244"/>
    </row>
    <row r="245" spans="1:118" s="84" customFormat="1" ht="15">
      <c r="A245" s="78">
        <v>3</v>
      </c>
      <c r="B245" s="86" t="s">
        <v>367</v>
      </c>
      <c r="C245" s="87">
        <v>60</v>
      </c>
      <c r="D245" s="88">
        <v>38</v>
      </c>
      <c r="E245" s="669">
        <v>26</v>
      </c>
      <c r="F245" s="88">
        <v>50</v>
      </c>
      <c r="G245" s="88" t="s">
        <v>113</v>
      </c>
      <c r="H245" s="88" t="s">
        <v>113</v>
      </c>
      <c r="I245" s="89" t="s">
        <v>113</v>
      </c>
      <c r="J245" s="90">
        <f t="shared" si="356"/>
        <v>174</v>
      </c>
      <c r="K245" s="87">
        <v>8</v>
      </c>
      <c r="L245" s="88">
        <v>4</v>
      </c>
      <c r="M245" s="88">
        <v>1</v>
      </c>
      <c r="N245" s="88">
        <v>7</v>
      </c>
      <c r="O245" s="88" t="s">
        <v>113</v>
      </c>
      <c r="P245" s="88" t="s">
        <v>113</v>
      </c>
      <c r="Q245" s="89" t="s">
        <v>113</v>
      </c>
      <c r="R245" s="90">
        <f t="shared" si="357"/>
        <v>20</v>
      </c>
      <c r="S245" s="87">
        <v>0</v>
      </c>
      <c r="T245" s="88">
        <v>0</v>
      </c>
      <c r="U245" s="88">
        <v>1</v>
      </c>
      <c r="V245" s="88">
        <v>0</v>
      </c>
      <c r="W245" s="88" t="s">
        <v>113</v>
      </c>
      <c r="X245" s="88" t="s">
        <v>113</v>
      </c>
      <c r="Y245" s="89" t="s">
        <v>113</v>
      </c>
      <c r="Z245" s="90">
        <f t="shared" si="358"/>
        <v>1</v>
      </c>
      <c r="AA245" s="87">
        <v>0</v>
      </c>
      <c r="AB245" s="88">
        <v>0</v>
      </c>
      <c r="AC245" s="88">
        <v>3</v>
      </c>
      <c r="AD245" s="88">
        <v>1</v>
      </c>
      <c r="AE245" s="88" t="s">
        <v>113</v>
      </c>
      <c r="AF245" s="88" t="s">
        <v>113</v>
      </c>
      <c r="AG245" s="89" t="s">
        <v>113</v>
      </c>
      <c r="AH245" s="90">
        <f t="shared" si="359"/>
        <v>4</v>
      </c>
      <c r="AI245" s="87" t="s">
        <v>113</v>
      </c>
      <c r="AJ245" s="88" t="s">
        <v>113</v>
      </c>
      <c r="AK245" s="88">
        <v>1</v>
      </c>
      <c r="AL245" s="88" t="s">
        <v>113</v>
      </c>
      <c r="AM245" s="88" t="s">
        <v>113</v>
      </c>
      <c r="AN245" s="88" t="s">
        <v>113</v>
      </c>
      <c r="AO245" s="89" t="s">
        <v>113</v>
      </c>
      <c r="AP245" s="90">
        <f t="shared" si="360"/>
        <v>1</v>
      </c>
      <c r="AQ245" s="87" t="s">
        <v>169</v>
      </c>
      <c r="AR245" s="88" t="s">
        <v>168</v>
      </c>
      <c r="AS245" s="88" t="s">
        <v>168</v>
      </c>
      <c r="AT245" s="88" t="s">
        <v>113</v>
      </c>
      <c r="AU245" s="88" t="s">
        <v>113</v>
      </c>
      <c r="AV245" s="88" t="s">
        <v>113</v>
      </c>
      <c r="AW245" s="89" t="s">
        <v>113</v>
      </c>
      <c r="AX245" s="90" t="s">
        <v>173</v>
      </c>
      <c r="AY245" s="87">
        <v>1</v>
      </c>
      <c r="AZ245" s="88" t="s">
        <v>113</v>
      </c>
      <c r="BA245" s="88" t="s">
        <v>113</v>
      </c>
      <c r="BB245" s="88" t="s">
        <v>113</v>
      </c>
      <c r="BC245" s="88" t="s">
        <v>113</v>
      </c>
      <c r="BD245" s="88" t="s">
        <v>113</v>
      </c>
      <c r="BE245" s="89" t="s">
        <v>113</v>
      </c>
      <c r="BF245" s="90">
        <f t="shared" si="362"/>
        <v>1</v>
      </c>
      <c r="BG245" s="87">
        <v>4</v>
      </c>
      <c r="BH245" s="88">
        <v>4</v>
      </c>
      <c r="BI245" s="88">
        <v>4</v>
      </c>
      <c r="BJ245" s="88">
        <v>4</v>
      </c>
      <c r="BK245" s="88" t="s">
        <v>113</v>
      </c>
      <c r="BL245" s="88" t="s">
        <v>113</v>
      </c>
      <c r="BM245" s="89" t="s">
        <v>113</v>
      </c>
      <c r="BN245" s="90">
        <f t="shared" si="363"/>
        <v>16</v>
      </c>
      <c r="BO245" s="87">
        <v>24</v>
      </c>
      <c r="BP245" s="88">
        <v>27</v>
      </c>
      <c r="BQ245" s="88">
        <v>26</v>
      </c>
      <c r="BR245" s="88">
        <v>25</v>
      </c>
      <c r="BS245" s="88" t="s">
        <v>113</v>
      </c>
      <c r="BT245" s="88" t="s">
        <v>113</v>
      </c>
      <c r="BU245" s="89" t="s">
        <v>113</v>
      </c>
      <c r="BV245" s="90">
        <f t="shared" si="364"/>
        <v>102</v>
      </c>
      <c r="CK245" s="209">
        <f t="shared" si="365"/>
        <v>174</v>
      </c>
      <c r="CL245" s="216" t="str">
        <f t="shared" si="366"/>
        <v>KARAN JOSHI [B]</v>
      </c>
      <c r="CM245" s="209">
        <f t="shared" si="367"/>
        <v>20</v>
      </c>
      <c r="CN245" s="216" t="str">
        <f t="shared" si="368"/>
        <v>KARAN JOSHI [B]</v>
      </c>
      <c r="CO245" s="209">
        <f t="shared" si="369"/>
        <v>1</v>
      </c>
      <c r="CP245" s="210" t="str">
        <f t="shared" si="370"/>
        <v>KARAN JOSHI [B]</v>
      </c>
      <c r="CQ245" s="208">
        <f t="shared" si="371"/>
        <v>4</v>
      </c>
      <c r="CR245" s="210" t="str">
        <f t="shared" si="372"/>
        <v>KARAN JOSHI [B]</v>
      </c>
      <c r="CS245" s="208">
        <f t="shared" si="373"/>
        <v>1</v>
      </c>
      <c r="CT245" s="210" t="str">
        <f t="shared" si="374"/>
        <v>KARAN JOSHI [B]</v>
      </c>
      <c r="CU245" s="1046"/>
      <c r="CV245" s="452"/>
      <c r="CW245" s="208">
        <f t="shared" si="375"/>
        <v>1</v>
      </c>
      <c r="CX245" s="207" t="str">
        <f t="shared" si="354"/>
        <v>KARAN JOSHI [B]</v>
      </c>
      <c r="CY245" s="209">
        <f t="shared" si="376"/>
        <v>2</v>
      </c>
      <c r="CZ245" s="207" t="str">
        <f t="shared" si="355"/>
        <v>KARAN JOSHI [B]</v>
      </c>
      <c r="DA245" s="211">
        <f t="shared" si="377"/>
        <v>4</v>
      </c>
      <c r="DB245" s="210" t="str">
        <f t="shared" si="378"/>
        <v>KARAN JOSHI [B]</v>
      </c>
      <c r="DE245"/>
      <c r="DF245"/>
    </row>
    <row r="246" spans="1:118" s="84" customFormat="1" ht="15">
      <c r="A246" s="85">
        <v>4</v>
      </c>
      <c r="B246" s="86" t="s">
        <v>368</v>
      </c>
      <c r="C246" s="87">
        <v>21</v>
      </c>
      <c r="D246" s="88">
        <v>8</v>
      </c>
      <c r="E246" s="88" t="s">
        <v>113</v>
      </c>
      <c r="F246" s="88">
        <v>39</v>
      </c>
      <c r="G246" s="88" t="s">
        <v>113</v>
      </c>
      <c r="H246" s="88" t="s">
        <v>113</v>
      </c>
      <c r="I246" s="89" t="s">
        <v>113</v>
      </c>
      <c r="J246" s="90">
        <f t="shared" si="356"/>
        <v>68</v>
      </c>
      <c r="K246" s="87">
        <v>2</v>
      </c>
      <c r="L246" s="88">
        <v>1</v>
      </c>
      <c r="M246" s="88" t="s">
        <v>113</v>
      </c>
      <c r="N246" s="88">
        <v>3</v>
      </c>
      <c r="O246" s="88" t="s">
        <v>113</v>
      </c>
      <c r="P246" s="88" t="s">
        <v>113</v>
      </c>
      <c r="Q246" s="89" t="s">
        <v>113</v>
      </c>
      <c r="R246" s="90">
        <f t="shared" si="357"/>
        <v>6</v>
      </c>
      <c r="S246" s="87">
        <v>0</v>
      </c>
      <c r="T246" s="88">
        <v>0</v>
      </c>
      <c r="U246" s="88" t="s">
        <v>113</v>
      </c>
      <c r="V246" s="88">
        <v>1</v>
      </c>
      <c r="W246" s="88" t="s">
        <v>113</v>
      </c>
      <c r="X246" s="88" t="s">
        <v>113</v>
      </c>
      <c r="Y246" s="89" t="s">
        <v>113</v>
      </c>
      <c r="Z246" s="90">
        <f t="shared" si="358"/>
        <v>1</v>
      </c>
      <c r="AA246" s="87" t="s">
        <v>113</v>
      </c>
      <c r="AB246" s="88" t="s">
        <v>113</v>
      </c>
      <c r="AC246" s="88" t="s">
        <v>113</v>
      </c>
      <c r="AD246" s="88" t="s">
        <v>113</v>
      </c>
      <c r="AE246" s="88" t="s">
        <v>113</v>
      </c>
      <c r="AF246" s="88" t="s">
        <v>113</v>
      </c>
      <c r="AG246" s="89" t="s">
        <v>113</v>
      </c>
      <c r="AH246" s="90">
        <f t="shared" si="359"/>
        <v>0</v>
      </c>
      <c r="AI246" s="87" t="s">
        <v>113</v>
      </c>
      <c r="AJ246" s="88" t="s">
        <v>113</v>
      </c>
      <c r="AK246" s="88" t="s">
        <v>113</v>
      </c>
      <c r="AL246" s="88" t="s">
        <v>113</v>
      </c>
      <c r="AM246" s="88" t="s">
        <v>113</v>
      </c>
      <c r="AN246" s="88" t="s">
        <v>113</v>
      </c>
      <c r="AO246" s="89" t="s">
        <v>113</v>
      </c>
      <c r="AP246" s="90">
        <f t="shared" si="360"/>
        <v>0</v>
      </c>
      <c r="AQ246" s="87" t="s">
        <v>113</v>
      </c>
      <c r="AR246" s="88" t="s">
        <v>113</v>
      </c>
      <c r="AS246" s="88" t="s">
        <v>113</v>
      </c>
      <c r="AT246" s="88" t="s">
        <v>113</v>
      </c>
      <c r="AU246" s="88" t="s">
        <v>113</v>
      </c>
      <c r="AV246" s="88" t="s">
        <v>113</v>
      </c>
      <c r="AW246" s="89" t="s">
        <v>113</v>
      </c>
      <c r="AX246" s="90">
        <f t="shared" ref="AX246" si="379">SUM(AQ246:AW246)</f>
        <v>0</v>
      </c>
      <c r="AY246" s="87" t="s">
        <v>113</v>
      </c>
      <c r="AZ246" s="88" t="s">
        <v>113</v>
      </c>
      <c r="BA246" s="88" t="s">
        <v>113</v>
      </c>
      <c r="BB246" s="88" t="s">
        <v>113</v>
      </c>
      <c r="BC246" s="88" t="s">
        <v>113</v>
      </c>
      <c r="BD246" s="88" t="s">
        <v>113</v>
      </c>
      <c r="BE246" s="89" t="s">
        <v>113</v>
      </c>
      <c r="BF246" s="90">
        <f t="shared" si="362"/>
        <v>0</v>
      </c>
      <c r="BG246" s="87" t="s">
        <v>113</v>
      </c>
      <c r="BH246" s="88" t="s">
        <v>113</v>
      </c>
      <c r="BI246" s="88" t="s">
        <v>113</v>
      </c>
      <c r="BJ246" s="88" t="s">
        <v>113</v>
      </c>
      <c r="BK246" s="88" t="s">
        <v>113</v>
      </c>
      <c r="BL246" s="88" t="s">
        <v>113</v>
      </c>
      <c r="BM246" s="89" t="s">
        <v>113</v>
      </c>
      <c r="BN246" s="90">
        <f t="shared" si="363"/>
        <v>0</v>
      </c>
      <c r="BO246" s="87" t="s">
        <v>113</v>
      </c>
      <c r="BP246" s="88" t="s">
        <v>113</v>
      </c>
      <c r="BQ246" s="88" t="s">
        <v>113</v>
      </c>
      <c r="BR246" s="88" t="s">
        <v>113</v>
      </c>
      <c r="BS246" s="88" t="s">
        <v>113</v>
      </c>
      <c r="BT246" s="88" t="s">
        <v>113</v>
      </c>
      <c r="BU246" s="89" t="s">
        <v>113</v>
      </c>
      <c r="BV246" s="90">
        <f t="shared" si="364"/>
        <v>0</v>
      </c>
      <c r="CK246" s="209">
        <f t="shared" si="365"/>
        <v>68</v>
      </c>
      <c r="CL246" s="216" t="str">
        <f t="shared" si="366"/>
        <v>KETAN JOSHI [B]</v>
      </c>
      <c r="CM246" s="209">
        <f t="shared" si="367"/>
        <v>6</v>
      </c>
      <c r="CN246" s="216" t="str">
        <f t="shared" si="368"/>
        <v>KETAN JOSHI [B]</v>
      </c>
      <c r="CO246" s="209">
        <f t="shared" si="369"/>
        <v>1</v>
      </c>
      <c r="CP246" s="210" t="str">
        <f t="shared" si="370"/>
        <v>KETAN JOSHI [B]</v>
      </c>
      <c r="CQ246" s="208">
        <f t="shared" si="371"/>
        <v>0</v>
      </c>
      <c r="CR246" s="210" t="str">
        <f t="shared" si="372"/>
        <v>KETAN JOSHI [B]</v>
      </c>
      <c r="CS246" s="208">
        <f t="shared" si="373"/>
        <v>0</v>
      </c>
      <c r="CT246" s="210" t="str">
        <f t="shared" si="374"/>
        <v>KETAN JOSHI [B]</v>
      </c>
      <c r="CU246" s="1046"/>
      <c r="CV246" s="452"/>
      <c r="CW246" s="208">
        <f t="shared" si="375"/>
        <v>0</v>
      </c>
      <c r="CX246" s="207" t="str">
        <f t="shared" si="354"/>
        <v>KETAN JOSHI [B]</v>
      </c>
      <c r="CY246" s="209">
        <f t="shared" si="376"/>
        <v>0</v>
      </c>
      <c r="CZ246" s="207" t="str">
        <f t="shared" si="355"/>
        <v>KETAN JOSHI [B]</v>
      </c>
      <c r="DA246" s="211">
        <f t="shared" si="377"/>
        <v>0</v>
      </c>
      <c r="DB246" s="210" t="str">
        <f t="shared" si="378"/>
        <v>KETAN JOSHI [B]</v>
      </c>
      <c r="DE246"/>
      <c r="DF246"/>
    </row>
    <row r="247" spans="1:118" s="84" customFormat="1" ht="15">
      <c r="A247" s="78">
        <v>5</v>
      </c>
      <c r="B247" s="86" t="s">
        <v>369</v>
      </c>
      <c r="C247" s="434">
        <v>2</v>
      </c>
      <c r="D247" s="88">
        <v>6</v>
      </c>
      <c r="E247" s="88" t="s">
        <v>113</v>
      </c>
      <c r="F247" s="88" t="s">
        <v>113</v>
      </c>
      <c r="G247" s="88" t="s">
        <v>113</v>
      </c>
      <c r="H247" s="88" t="s">
        <v>113</v>
      </c>
      <c r="I247" s="89" t="s">
        <v>113</v>
      </c>
      <c r="J247" s="90">
        <f t="shared" si="356"/>
        <v>8</v>
      </c>
      <c r="K247" s="87">
        <v>0</v>
      </c>
      <c r="L247" s="88">
        <v>1</v>
      </c>
      <c r="M247" s="88" t="s">
        <v>113</v>
      </c>
      <c r="N247" s="88" t="s">
        <v>113</v>
      </c>
      <c r="O247" s="88" t="s">
        <v>113</v>
      </c>
      <c r="P247" s="88" t="s">
        <v>113</v>
      </c>
      <c r="Q247" s="89" t="s">
        <v>113</v>
      </c>
      <c r="R247" s="90">
        <f t="shared" si="357"/>
        <v>1</v>
      </c>
      <c r="S247" s="87">
        <v>0</v>
      </c>
      <c r="T247" s="88">
        <v>0</v>
      </c>
      <c r="U247" s="88" t="s">
        <v>113</v>
      </c>
      <c r="V247" s="88" t="s">
        <v>113</v>
      </c>
      <c r="W247" s="88" t="s">
        <v>113</v>
      </c>
      <c r="X247" s="88" t="s">
        <v>113</v>
      </c>
      <c r="Y247" s="89" t="s">
        <v>113</v>
      </c>
      <c r="Z247" s="90">
        <f t="shared" si="358"/>
        <v>0</v>
      </c>
      <c r="AA247" s="87">
        <v>0</v>
      </c>
      <c r="AB247" s="88">
        <v>0</v>
      </c>
      <c r="AC247" s="88">
        <v>2</v>
      </c>
      <c r="AD247" s="88" t="s">
        <v>113</v>
      </c>
      <c r="AE247" s="88" t="s">
        <v>113</v>
      </c>
      <c r="AF247" s="88" t="s">
        <v>113</v>
      </c>
      <c r="AG247" s="89" t="s">
        <v>113</v>
      </c>
      <c r="AH247" s="90">
        <f t="shared" si="359"/>
        <v>2</v>
      </c>
      <c r="AI247" s="87" t="s">
        <v>113</v>
      </c>
      <c r="AJ247" s="88" t="s">
        <v>113</v>
      </c>
      <c r="AK247" s="88" t="s">
        <v>113</v>
      </c>
      <c r="AL247" s="88" t="s">
        <v>113</v>
      </c>
      <c r="AM247" s="88" t="s">
        <v>113</v>
      </c>
      <c r="AN247" s="88" t="s">
        <v>113</v>
      </c>
      <c r="AO247" s="89" t="s">
        <v>113</v>
      </c>
      <c r="AP247" s="90">
        <f t="shared" si="360"/>
        <v>0</v>
      </c>
      <c r="AQ247" s="87" t="s">
        <v>170</v>
      </c>
      <c r="AR247" s="88" t="s">
        <v>113</v>
      </c>
      <c r="AS247" s="88" t="s">
        <v>113</v>
      </c>
      <c r="AT247" s="88" t="s">
        <v>113</v>
      </c>
      <c r="AU247" s="88" t="s">
        <v>113</v>
      </c>
      <c r="AV247" s="88" t="s">
        <v>113</v>
      </c>
      <c r="AW247" s="89" t="s">
        <v>113</v>
      </c>
      <c r="AX247" s="90" t="s">
        <v>170</v>
      </c>
      <c r="AY247" s="87" t="s">
        <v>113</v>
      </c>
      <c r="AZ247" s="88" t="s">
        <v>113</v>
      </c>
      <c r="BA247" s="88" t="s">
        <v>113</v>
      </c>
      <c r="BB247" s="88" t="s">
        <v>113</v>
      </c>
      <c r="BC247" s="88" t="s">
        <v>113</v>
      </c>
      <c r="BD247" s="88" t="s">
        <v>113</v>
      </c>
      <c r="BE247" s="89" t="s">
        <v>113</v>
      </c>
      <c r="BF247" s="90">
        <f t="shared" si="362"/>
        <v>0</v>
      </c>
      <c r="BG247" s="87">
        <v>4</v>
      </c>
      <c r="BH247" s="88">
        <v>4</v>
      </c>
      <c r="BI247" s="88">
        <v>3</v>
      </c>
      <c r="BJ247" s="88" t="s">
        <v>113</v>
      </c>
      <c r="BK247" s="88" t="s">
        <v>113</v>
      </c>
      <c r="BL247" s="88" t="s">
        <v>113</v>
      </c>
      <c r="BM247" s="89" t="s">
        <v>113</v>
      </c>
      <c r="BN247" s="90">
        <f t="shared" si="363"/>
        <v>11</v>
      </c>
      <c r="BO247" s="87">
        <v>21</v>
      </c>
      <c r="BP247" s="88">
        <v>26</v>
      </c>
      <c r="BQ247" s="88">
        <v>18</v>
      </c>
      <c r="BR247" s="88" t="s">
        <v>113</v>
      </c>
      <c r="BS247" s="88" t="s">
        <v>113</v>
      </c>
      <c r="BT247" s="88" t="s">
        <v>113</v>
      </c>
      <c r="BU247" s="89" t="s">
        <v>113</v>
      </c>
      <c r="BV247" s="90">
        <f t="shared" si="364"/>
        <v>65</v>
      </c>
      <c r="CK247" s="209">
        <f t="shared" si="365"/>
        <v>8</v>
      </c>
      <c r="CL247" s="216" t="str">
        <f t="shared" si="366"/>
        <v>TUSHAR JOSHI [B]</v>
      </c>
      <c r="CM247" s="209">
        <f t="shared" si="367"/>
        <v>1</v>
      </c>
      <c r="CN247" s="216" t="str">
        <f t="shared" si="368"/>
        <v>TUSHAR JOSHI [B]</v>
      </c>
      <c r="CO247" s="209">
        <f t="shared" si="369"/>
        <v>0</v>
      </c>
      <c r="CP247" s="210" t="str">
        <f t="shared" si="370"/>
        <v>TUSHAR JOSHI [B]</v>
      </c>
      <c r="CQ247" s="208">
        <f t="shared" si="371"/>
        <v>2</v>
      </c>
      <c r="CR247" s="210" t="str">
        <f t="shared" si="372"/>
        <v>TUSHAR JOSHI [B]</v>
      </c>
      <c r="CS247" s="208">
        <f t="shared" si="373"/>
        <v>0</v>
      </c>
      <c r="CT247" s="210" t="str">
        <f t="shared" si="374"/>
        <v>TUSHAR JOSHI [B]</v>
      </c>
      <c r="CU247" s="1046"/>
      <c r="CV247" s="452"/>
      <c r="CW247" s="208">
        <f t="shared" si="375"/>
        <v>0</v>
      </c>
      <c r="CX247" s="207" t="str">
        <f t="shared" si="354"/>
        <v>TUSHAR JOSHI [B]</v>
      </c>
      <c r="CY247" s="209">
        <f t="shared" si="376"/>
        <v>0</v>
      </c>
      <c r="CZ247" s="207" t="str">
        <f t="shared" si="355"/>
        <v>TUSHAR JOSHI [B]</v>
      </c>
      <c r="DA247" s="211">
        <f t="shared" si="377"/>
        <v>2</v>
      </c>
      <c r="DB247" s="210" t="str">
        <f t="shared" si="378"/>
        <v>TUSHAR JOSHI [B]</v>
      </c>
      <c r="DE247"/>
      <c r="DF247"/>
    </row>
    <row r="248" spans="1:118" s="84" customFormat="1" ht="15">
      <c r="A248" s="85">
        <v>6</v>
      </c>
      <c r="B248" s="86" t="s">
        <v>370</v>
      </c>
      <c r="C248" s="434">
        <v>0</v>
      </c>
      <c r="D248" s="88">
        <v>1</v>
      </c>
      <c r="E248" s="88" t="s">
        <v>113</v>
      </c>
      <c r="F248" s="88">
        <v>1</v>
      </c>
      <c r="G248" s="88" t="s">
        <v>113</v>
      </c>
      <c r="H248" s="88" t="s">
        <v>113</v>
      </c>
      <c r="I248" s="89" t="s">
        <v>113</v>
      </c>
      <c r="J248" s="90">
        <f t="shared" si="356"/>
        <v>2</v>
      </c>
      <c r="K248" s="87">
        <v>0</v>
      </c>
      <c r="L248" s="88" t="s">
        <v>113</v>
      </c>
      <c r="M248" s="88" t="s">
        <v>113</v>
      </c>
      <c r="N248" s="88">
        <v>0</v>
      </c>
      <c r="O248" s="88" t="s">
        <v>113</v>
      </c>
      <c r="P248" s="88" t="s">
        <v>113</v>
      </c>
      <c r="Q248" s="89" t="s">
        <v>113</v>
      </c>
      <c r="R248" s="90">
        <f t="shared" si="357"/>
        <v>0</v>
      </c>
      <c r="S248" s="87">
        <v>0</v>
      </c>
      <c r="T248" s="88" t="s">
        <v>113</v>
      </c>
      <c r="U248" s="88" t="s">
        <v>113</v>
      </c>
      <c r="V248" s="88">
        <v>0</v>
      </c>
      <c r="W248" s="88" t="s">
        <v>113</v>
      </c>
      <c r="X248" s="88" t="s">
        <v>113</v>
      </c>
      <c r="Y248" s="89" t="s">
        <v>113</v>
      </c>
      <c r="Z248" s="90">
        <f t="shared" si="358"/>
        <v>0</v>
      </c>
      <c r="AA248" s="87">
        <v>2</v>
      </c>
      <c r="AB248" s="88">
        <v>0</v>
      </c>
      <c r="AC248" s="88">
        <v>1</v>
      </c>
      <c r="AD248" s="88">
        <v>0</v>
      </c>
      <c r="AE248" s="88" t="s">
        <v>113</v>
      </c>
      <c r="AF248" s="88" t="s">
        <v>113</v>
      </c>
      <c r="AG248" s="89" t="s">
        <v>113</v>
      </c>
      <c r="AH248" s="90">
        <f t="shared" si="359"/>
        <v>3</v>
      </c>
      <c r="AI248" s="87" t="s">
        <v>113</v>
      </c>
      <c r="AJ248" s="88" t="s">
        <v>113</v>
      </c>
      <c r="AK248" s="88" t="s">
        <v>113</v>
      </c>
      <c r="AL248" s="88" t="s">
        <v>113</v>
      </c>
      <c r="AM248" s="88" t="s">
        <v>113</v>
      </c>
      <c r="AN248" s="88" t="s">
        <v>113</v>
      </c>
      <c r="AO248" s="89" t="s">
        <v>113</v>
      </c>
      <c r="AP248" s="90">
        <f t="shared" si="360"/>
        <v>0</v>
      </c>
      <c r="AQ248" s="87" t="s">
        <v>169</v>
      </c>
      <c r="AR248" s="88" t="s">
        <v>113</v>
      </c>
      <c r="AS248" s="88" t="s">
        <v>113</v>
      </c>
      <c r="AT248" s="88" t="s">
        <v>113</v>
      </c>
      <c r="AU248" s="88" t="s">
        <v>113</v>
      </c>
      <c r="AV248" s="88" t="s">
        <v>113</v>
      </c>
      <c r="AW248" s="89" t="s">
        <v>113</v>
      </c>
      <c r="AX248" s="90" t="s">
        <v>169</v>
      </c>
      <c r="AY248" s="87" t="s">
        <v>113</v>
      </c>
      <c r="AZ248" s="88" t="s">
        <v>113</v>
      </c>
      <c r="BA248" s="88" t="s">
        <v>113</v>
      </c>
      <c r="BB248" s="88" t="s">
        <v>113</v>
      </c>
      <c r="BC248" s="88" t="s">
        <v>113</v>
      </c>
      <c r="BD248" s="88" t="s">
        <v>113</v>
      </c>
      <c r="BE248" s="89" t="s">
        <v>113</v>
      </c>
      <c r="BF248" s="90">
        <f t="shared" si="362"/>
        <v>0</v>
      </c>
      <c r="BG248" s="87">
        <v>4</v>
      </c>
      <c r="BH248" s="88">
        <v>4</v>
      </c>
      <c r="BI248" s="88">
        <v>4</v>
      </c>
      <c r="BJ248" s="88">
        <v>4</v>
      </c>
      <c r="BK248" s="88" t="s">
        <v>113</v>
      </c>
      <c r="BL248" s="88" t="s">
        <v>113</v>
      </c>
      <c r="BM248" s="89" t="s">
        <v>113</v>
      </c>
      <c r="BN248" s="90">
        <f t="shared" si="363"/>
        <v>16</v>
      </c>
      <c r="BO248" s="87">
        <v>17</v>
      </c>
      <c r="BP248" s="88">
        <v>34</v>
      </c>
      <c r="BQ248" s="88">
        <v>31</v>
      </c>
      <c r="BR248" s="88">
        <v>22</v>
      </c>
      <c r="BS248" s="88" t="s">
        <v>113</v>
      </c>
      <c r="BT248" s="88" t="s">
        <v>113</v>
      </c>
      <c r="BU248" s="89" t="s">
        <v>113</v>
      </c>
      <c r="BV248" s="90">
        <f t="shared" si="364"/>
        <v>104</v>
      </c>
      <c r="CK248" s="209">
        <f t="shared" si="365"/>
        <v>2</v>
      </c>
      <c r="CL248" s="216" t="str">
        <f t="shared" si="366"/>
        <v>VISHAL JOSHI [B]</v>
      </c>
      <c r="CM248" s="209">
        <f t="shared" si="367"/>
        <v>0</v>
      </c>
      <c r="CN248" s="216" t="str">
        <f t="shared" si="368"/>
        <v>VISHAL JOSHI [B]</v>
      </c>
      <c r="CO248" s="209">
        <f t="shared" si="369"/>
        <v>0</v>
      </c>
      <c r="CP248" s="210" t="str">
        <f t="shared" si="370"/>
        <v>VISHAL JOSHI [B]</v>
      </c>
      <c r="CQ248" s="208">
        <f t="shared" si="371"/>
        <v>3</v>
      </c>
      <c r="CR248" s="210" t="str">
        <f t="shared" si="372"/>
        <v>VISHAL JOSHI [B]</v>
      </c>
      <c r="CS248" s="208">
        <f t="shared" si="373"/>
        <v>0</v>
      </c>
      <c r="CT248" s="210" t="str">
        <f t="shared" si="374"/>
        <v>VISHAL JOSHI [B]</v>
      </c>
      <c r="CU248" s="1046"/>
      <c r="CV248" s="452"/>
      <c r="CW248" s="208">
        <f t="shared" si="375"/>
        <v>0</v>
      </c>
      <c r="CX248" s="207" t="str">
        <f t="shared" si="354"/>
        <v>VISHAL JOSHI [B]</v>
      </c>
      <c r="CY248" s="209">
        <f t="shared" si="376"/>
        <v>0</v>
      </c>
      <c r="CZ248" s="207" t="str">
        <f t="shared" si="355"/>
        <v>VISHAL JOSHI [B]</v>
      </c>
      <c r="DA248" s="211">
        <f t="shared" si="377"/>
        <v>3</v>
      </c>
      <c r="DB248" s="210" t="str">
        <f t="shared" si="378"/>
        <v>VISHAL JOSHI [B]</v>
      </c>
      <c r="DE248"/>
      <c r="DF248"/>
    </row>
    <row r="249" spans="1:118" s="84" customFormat="1" ht="15">
      <c r="A249" s="78">
        <v>7</v>
      </c>
      <c r="B249" s="86" t="s">
        <v>371</v>
      </c>
      <c r="C249" s="87" t="s">
        <v>113</v>
      </c>
      <c r="D249" s="88" t="s">
        <v>113</v>
      </c>
      <c r="E249" s="88" t="s">
        <v>113</v>
      </c>
      <c r="F249" s="88">
        <v>0</v>
      </c>
      <c r="G249" s="88" t="s">
        <v>113</v>
      </c>
      <c r="H249" s="88" t="s">
        <v>113</v>
      </c>
      <c r="I249" s="89" t="s">
        <v>113</v>
      </c>
      <c r="J249" s="90">
        <f t="shared" si="356"/>
        <v>0</v>
      </c>
      <c r="K249" s="87" t="s">
        <v>113</v>
      </c>
      <c r="L249" s="88" t="s">
        <v>113</v>
      </c>
      <c r="M249" s="88" t="s">
        <v>113</v>
      </c>
      <c r="N249" s="88">
        <v>0</v>
      </c>
      <c r="O249" s="88" t="s">
        <v>113</v>
      </c>
      <c r="P249" s="88" t="s">
        <v>113</v>
      </c>
      <c r="Q249" s="89" t="s">
        <v>113</v>
      </c>
      <c r="R249" s="90">
        <f t="shared" si="357"/>
        <v>0</v>
      </c>
      <c r="S249" s="87">
        <v>0</v>
      </c>
      <c r="T249" s="88" t="s">
        <v>113</v>
      </c>
      <c r="U249" s="88" t="s">
        <v>113</v>
      </c>
      <c r="V249" s="88">
        <v>0</v>
      </c>
      <c r="W249" s="88" t="s">
        <v>113</v>
      </c>
      <c r="X249" s="88" t="s">
        <v>113</v>
      </c>
      <c r="Y249" s="89" t="s">
        <v>113</v>
      </c>
      <c r="Z249" s="90">
        <f t="shared" si="358"/>
        <v>0</v>
      </c>
      <c r="AA249" s="87">
        <v>2</v>
      </c>
      <c r="AB249" s="88">
        <v>0</v>
      </c>
      <c r="AC249" s="88" t="s">
        <v>113</v>
      </c>
      <c r="AD249" s="88">
        <v>2</v>
      </c>
      <c r="AE249" s="88" t="s">
        <v>113</v>
      </c>
      <c r="AF249" s="88" t="s">
        <v>113</v>
      </c>
      <c r="AG249" s="89" t="s">
        <v>113</v>
      </c>
      <c r="AH249" s="90">
        <f t="shared" si="359"/>
        <v>4</v>
      </c>
      <c r="AI249" s="87" t="s">
        <v>113</v>
      </c>
      <c r="AJ249" s="88" t="s">
        <v>113</v>
      </c>
      <c r="AK249" s="88" t="s">
        <v>113</v>
      </c>
      <c r="AL249" s="88" t="s">
        <v>113</v>
      </c>
      <c r="AM249" s="88" t="s">
        <v>113</v>
      </c>
      <c r="AN249" s="88" t="s">
        <v>113</v>
      </c>
      <c r="AO249" s="89" t="s">
        <v>113</v>
      </c>
      <c r="AP249" s="90">
        <f t="shared" si="360"/>
        <v>0</v>
      </c>
      <c r="AQ249" s="87" t="s">
        <v>169</v>
      </c>
      <c r="AR249" s="88" t="s">
        <v>168</v>
      </c>
      <c r="AS249" s="88" t="s">
        <v>113</v>
      </c>
      <c r="AT249" s="88" t="s">
        <v>113</v>
      </c>
      <c r="AU249" s="88" t="s">
        <v>113</v>
      </c>
      <c r="AV249" s="88" t="s">
        <v>113</v>
      </c>
      <c r="AW249" s="89" t="s">
        <v>113</v>
      </c>
      <c r="AX249" s="90" t="s">
        <v>207</v>
      </c>
      <c r="AY249" s="87" t="s">
        <v>113</v>
      </c>
      <c r="AZ249" s="88" t="s">
        <v>113</v>
      </c>
      <c r="BA249" s="88" t="s">
        <v>113</v>
      </c>
      <c r="BB249" s="88" t="s">
        <v>113</v>
      </c>
      <c r="BC249" s="88" t="s">
        <v>113</v>
      </c>
      <c r="BD249" s="88" t="s">
        <v>113</v>
      </c>
      <c r="BE249" s="89" t="s">
        <v>113</v>
      </c>
      <c r="BF249" s="90">
        <f t="shared" si="362"/>
        <v>0</v>
      </c>
      <c r="BG249" s="87">
        <v>3</v>
      </c>
      <c r="BH249" s="88">
        <v>1</v>
      </c>
      <c r="BI249" s="88" t="s">
        <v>113</v>
      </c>
      <c r="BJ249" s="88">
        <v>3</v>
      </c>
      <c r="BK249" s="88" t="s">
        <v>113</v>
      </c>
      <c r="BL249" s="88" t="s">
        <v>113</v>
      </c>
      <c r="BM249" s="89" t="s">
        <v>113</v>
      </c>
      <c r="BN249" s="90">
        <f t="shared" si="363"/>
        <v>7</v>
      </c>
      <c r="BO249" s="87">
        <v>13</v>
      </c>
      <c r="BP249" s="88">
        <v>11</v>
      </c>
      <c r="BQ249" s="88" t="s">
        <v>113</v>
      </c>
      <c r="BR249" s="88">
        <v>30</v>
      </c>
      <c r="BS249" s="88" t="s">
        <v>113</v>
      </c>
      <c r="BT249" s="88" t="s">
        <v>113</v>
      </c>
      <c r="BU249" s="89" t="s">
        <v>113</v>
      </c>
      <c r="BV249" s="90">
        <f t="shared" si="364"/>
        <v>54</v>
      </c>
      <c r="CK249" s="209">
        <f t="shared" ref="CK249:CK268" si="380">+J249</f>
        <v>0</v>
      </c>
      <c r="CL249" s="216" t="str">
        <f t="shared" ref="CL249:CL268" si="381">+B249</f>
        <v>NIRAV JOSHI [B]</v>
      </c>
      <c r="CM249" s="209">
        <f t="shared" ref="CM249:CM268" si="382">+R249</f>
        <v>0</v>
      </c>
      <c r="CN249" s="216" t="str">
        <f t="shared" ref="CN249:CN268" si="383">+B249</f>
        <v>NIRAV JOSHI [B]</v>
      </c>
      <c r="CO249" s="209">
        <f t="shared" ref="CO249:CO268" si="384">+Z249</f>
        <v>0</v>
      </c>
      <c r="CP249" s="210" t="str">
        <f t="shared" ref="CP249:CP268" si="385">+B249</f>
        <v>NIRAV JOSHI [B]</v>
      </c>
      <c r="CQ249" s="208">
        <f t="shared" ref="CQ249:CQ268" si="386">+AH249</f>
        <v>4</v>
      </c>
      <c r="CR249" s="210" t="str">
        <f t="shared" ref="CR249:CR268" si="387">+B249</f>
        <v>NIRAV JOSHI [B]</v>
      </c>
      <c r="CS249" s="208">
        <f t="shared" si="373"/>
        <v>0</v>
      </c>
      <c r="CT249" s="210" t="str">
        <f t="shared" ref="CT249:CT268" si="388">+B249</f>
        <v>NIRAV JOSHI [B]</v>
      </c>
      <c r="CU249" s="1046"/>
      <c r="CV249" s="452"/>
      <c r="CW249" s="208">
        <f t="shared" si="375"/>
        <v>0</v>
      </c>
      <c r="CX249" s="207" t="str">
        <f t="shared" ref="CX249:CX268" si="389">+B249</f>
        <v>NIRAV JOSHI [B]</v>
      </c>
      <c r="CY249" s="209">
        <f t="shared" ref="CY249:CY268" si="390">CS249+CU249+CW249</f>
        <v>0</v>
      </c>
      <c r="CZ249" s="207" t="str">
        <f t="shared" ref="CZ249:CZ268" si="391">+B249</f>
        <v>NIRAV JOSHI [B]</v>
      </c>
      <c r="DA249" s="211">
        <f t="shared" ref="DA249:DA268" si="392">CQ249+CU249</f>
        <v>4</v>
      </c>
      <c r="DB249" s="210" t="str">
        <f t="shared" ref="DB249:DB268" si="393">+B249</f>
        <v>NIRAV JOSHI [B]</v>
      </c>
      <c r="DE249"/>
      <c r="DF249"/>
    </row>
    <row r="250" spans="1:118" s="84" customFormat="1" ht="15">
      <c r="A250" s="85">
        <v>8</v>
      </c>
      <c r="B250" s="86" t="s">
        <v>372</v>
      </c>
      <c r="C250" s="87" t="s">
        <v>113</v>
      </c>
      <c r="D250" s="669">
        <v>19</v>
      </c>
      <c r="E250" s="88" t="s">
        <v>113</v>
      </c>
      <c r="F250" s="88">
        <v>0</v>
      </c>
      <c r="G250" s="88" t="s">
        <v>113</v>
      </c>
      <c r="H250" s="88" t="s">
        <v>113</v>
      </c>
      <c r="I250" s="89" t="s">
        <v>113</v>
      </c>
      <c r="J250" s="90">
        <f t="shared" si="356"/>
        <v>19</v>
      </c>
      <c r="K250" s="87" t="s">
        <v>113</v>
      </c>
      <c r="L250" s="88">
        <v>2</v>
      </c>
      <c r="M250" s="88" t="s">
        <v>113</v>
      </c>
      <c r="N250" s="88">
        <v>0</v>
      </c>
      <c r="O250" s="88" t="s">
        <v>113</v>
      </c>
      <c r="P250" s="88" t="s">
        <v>113</v>
      </c>
      <c r="Q250" s="89" t="s">
        <v>113</v>
      </c>
      <c r="R250" s="90">
        <f t="shared" si="357"/>
        <v>2</v>
      </c>
      <c r="S250" s="87" t="s">
        <v>113</v>
      </c>
      <c r="T250" s="88">
        <v>0</v>
      </c>
      <c r="U250" s="88" t="s">
        <v>113</v>
      </c>
      <c r="V250" s="88">
        <v>0</v>
      </c>
      <c r="W250" s="88" t="s">
        <v>113</v>
      </c>
      <c r="X250" s="88" t="s">
        <v>113</v>
      </c>
      <c r="Y250" s="89" t="s">
        <v>113</v>
      </c>
      <c r="Z250" s="90">
        <f t="shared" si="358"/>
        <v>0</v>
      </c>
      <c r="AA250" s="87">
        <v>0</v>
      </c>
      <c r="AB250" s="88">
        <v>0</v>
      </c>
      <c r="AC250" s="88">
        <v>1</v>
      </c>
      <c r="AD250" s="88">
        <v>1</v>
      </c>
      <c r="AE250" s="88" t="s">
        <v>113</v>
      </c>
      <c r="AF250" s="88" t="s">
        <v>113</v>
      </c>
      <c r="AG250" s="89" t="s">
        <v>113</v>
      </c>
      <c r="AH250" s="90">
        <f t="shared" si="359"/>
        <v>2</v>
      </c>
      <c r="AI250" s="87" t="s">
        <v>113</v>
      </c>
      <c r="AJ250" s="88" t="s">
        <v>113</v>
      </c>
      <c r="AK250" s="88" t="s">
        <v>113</v>
      </c>
      <c r="AL250" s="88" t="s">
        <v>113</v>
      </c>
      <c r="AM250" s="88" t="s">
        <v>113</v>
      </c>
      <c r="AN250" s="88" t="s">
        <v>113</v>
      </c>
      <c r="AO250" s="89" t="s">
        <v>113</v>
      </c>
      <c r="AP250" s="90">
        <f t="shared" si="360"/>
        <v>0</v>
      </c>
      <c r="AQ250" s="87" t="s">
        <v>169</v>
      </c>
      <c r="AR250" s="88" t="s">
        <v>113</v>
      </c>
      <c r="AS250" s="88" t="s">
        <v>113</v>
      </c>
      <c r="AT250" s="88" t="s">
        <v>113</v>
      </c>
      <c r="AU250" s="88" t="s">
        <v>113</v>
      </c>
      <c r="AV250" s="88" t="s">
        <v>113</v>
      </c>
      <c r="AW250" s="89" t="s">
        <v>113</v>
      </c>
      <c r="AX250" s="90" t="s">
        <v>169</v>
      </c>
      <c r="AY250" s="87" t="s">
        <v>113</v>
      </c>
      <c r="AZ250" s="88" t="s">
        <v>113</v>
      </c>
      <c r="BA250" s="88" t="s">
        <v>113</v>
      </c>
      <c r="BB250" s="88" t="s">
        <v>113</v>
      </c>
      <c r="BC250" s="88" t="s">
        <v>113</v>
      </c>
      <c r="BD250" s="88" t="s">
        <v>113</v>
      </c>
      <c r="BE250" s="89" t="s">
        <v>113</v>
      </c>
      <c r="BF250" s="90">
        <f t="shared" si="362"/>
        <v>0</v>
      </c>
      <c r="BG250" s="87">
        <v>1</v>
      </c>
      <c r="BH250" s="88">
        <v>1</v>
      </c>
      <c r="BI250" s="88">
        <v>4</v>
      </c>
      <c r="BJ250" s="88">
        <v>4</v>
      </c>
      <c r="BK250" s="88" t="s">
        <v>113</v>
      </c>
      <c r="BL250" s="88" t="s">
        <v>113</v>
      </c>
      <c r="BM250" s="89" t="s">
        <v>113</v>
      </c>
      <c r="BN250" s="90">
        <f t="shared" si="363"/>
        <v>10</v>
      </c>
      <c r="BO250" s="87">
        <v>4</v>
      </c>
      <c r="BP250" s="88">
        <v>8</v>
      </c>
      <c r="BQ250" s="88">
        <v>11</v>
      </c>
      <c r="BR250" s="88">
        <v>31</v>
      </c>
      <c r="BS250" s="88" t="s">
        <v>113</v>
      </c>
      <c r="BT250" s="88" t="s">
        <v>113</v>
      </c>
      <c r="BU250" s="89" t="s">
        <v>113</v>
      </c>
      <c r="BV250" s="90">
        <f t="shared" si="364"/>
        <v>54</v>
      </c>
      <c r="CK250" s="209">
        <f t="shared" si="380"/>
        <v>19</v>
      </c>
      <c r="CL250" s="216" t="str">
        <f t="shared" si="381"/>
        <v>VEDANT JOSHI [B]</v>
      </c>
      <c r="CM250" s="209">
        <f t="shared" si="382"/>
        <v>2</v>
      </c>
      <c r="CN250" s="216" t="str">
        <f t="shared" si="383"/>
        <v>VEDANT JOSHI [B]</v>
      </c>
      <c r="CO250" s="209">
        <f t="shared" si="384"/>
        <v>0</v>
      </c>
      <c r="CP250" s="210" t="str">
        <f t="shared" si="385"/>
        <v>VEDANT JOSHI [B]</v>
      </c>
      <c r="CQ250" s="208">
        <f t="shared" si="386"/>
        <v>2</v>
      </c>
      <c r="CR250" s="210" t="str">
        <f t="shared" si="387"/>
        <v>VEDANT JOSHI [B]</v>
      </c>
      <c r="CS250" s="208">
        <f t="shared" si="373"/>
        <v>0</v>
      </c>
      <c r="CT250" s="210" t="str">
        <f t="shared" si="388"/>
        <v>VEDANT JOSHI [B]</v>
      </c>
      <c r="CU250" s="1046"/>
      <c r="CV250" s="452"/>
      <c r="CW250" s="208">
        <f t="shared" si="375"/>
        <v>0</v>
      </c>
      <c r="CX250" s="207" t="str">
        <f t="shared" si="389"/>
        <v>VEDANT JOSHI [B]</v>
      </c>
      <c r="CY250" s="209">
        <f t="shared" si="390"/>
        <v>0</v>
      </c>
      <c r="CZ250" s="207" t="str">
        <f t="shared" si="391"/>
        <v>VEDANT JOSHI [B]</v>
      </c>
      <c r="DA250" s="211">
        <f t="shared" si="392"/>
        <v>2</v>
      </c>
      <c r="DB250" s="210" t="str">
        <f t="shared" si="393"/>
        <v>VEDANT JOSHI [B]</v>
      </c>
      <c r="DE250"/>
      <c r="DF250"/>
    </row>
    <row r="251" spans="1:118" s="84" customFormat="1" ht="15">
      <c r="A251" s="78">
        <v>9</v>
      </c>
      <c r="B251" s="86" t="s">
        <v>373</v>
      </c>
      <c r="C251" s="87" t="s">
        <v>113</v>
      </c>
      <c r="D251" s="88">
        <v>1</v>
      </c>
      <c r="E251" s="88" t="s">
        <v>113</v>
      </c>
      <c r="F251" s="88">
        <v>2</v>
      </c>
      <c r="G251" s="88" t="s">
        <v>113</v>
      </c>
      <c r="H251" s="88" t="s">
        <v>113</v>
      </c>
      <c r="I251" s="89" t="s">
        <v>113</v>
      </c>
      <c r="J251" s="90">
        <f t="shared" si="356"/>
        <v>3</v>
      </c>
      <c r="K251" s="87" t="s">
        <v>113</v>
      </c>
      <c r="L251" s="88">
        <v>0</v>
      </c>
      <c r="M251" s="88" t="s">
        <v>113</v>
      </c>
      <c r="N251" s="88">
        <v>0</v>
      </c>
      <c r="O251" s="88" t="s">
        <v>113</v>
      </c>
      <c r="P251" s="88" t="s">
        <v>113</v>
      </c>
      <c r="Q251" s="89" t="s">
        <v>113</v>
      </c>
      <c r="R251" s="90">
        <f t="shared" si="357"/>
        <v>0</v>
      </c>
      <c r="S251" s="87" t="s">
        <v>113</v>
      </c>
      <c r="T251" s="88">
        <v>0</v>
      </c>
      <c r="U251" s="88" t="s">
        <v>113</v>
      </c>
      <c r="V251" s="88">
        <v>0</v>
      </c>
      <c r="W251" s="88" t="s">
        <v>113</v>
      </c>
      <c r="X251" s="88" t="s">
        <v>113</v>
      </c>
      <c r="Y251" s="89" t="s">
        <v>113</v>
      </c>
      <c r="Z251" s="90">
        <f t="shared" si="358"/>
        <v>0</v>
      </c>
      <c r="AA251" s="87">
        <v>0</v>
      </c>
      <c r="AB251" s="88" t="s">
        <v>113</v>
      </c>
      <c r="AC251" s="88" t="s">
        <v>113</v>
      </c>
      <c r="AD251" s="88" t="s">
        <v>113</v>
      </c>
      <c r="AE251" s="88" t="s">
        <v>113</v>
      </c>
      <c r="AF251" s="88" t="s">
        <v>113</v>
      </c>
      <c r="AG251" s="89" t="s">
        <v>113</v>
      </c>
      <c r="AH251" s="90">
        <f t="shared" si="359"/>
        <v>0</v>
      </c>
      <c r="AI251" s="87" t="s">
        <v>113</v>
      </c>
      <c r="AJ251" s="88">
        <v>1</v>
      </c>
      <c r="AK251" s="88">
        <v>1</v>
      </c>
      <c r="AL251" s="88" t="s">
        <v>113</v>
      </c>
      <c r="AM251" s="88" t="s">
        <v>113</v>
      </c>
      <c r="AN251" s="88" t="s">
        <v>113</v>
      </c>
      <c r="AO251" s="89" t="s">
        <v>113</v>
      </c>
      <c r="AP251" s="90">
        <f t="shared" si="360"/>
        <v>2</v>
      </c>
      <c r="AQ251" s="87" t="s">
        <v>113</v>
      </c>
      <c r="AR251" s="88" t="s">
        <v>113</v>
      </c>
      <c r="AS251" s="88" t="s">
        <v>113</v>
      </c>
      <c r="AT251" s="88" t="s">
        <v>160</v>
      </c>
      <c r="AU251" s="88" t="s">
        <v>113</v>
      </c>
      <c r="AV251" s="88" t="s">
        <v>113</v>
      </c>
      <c r="AW251" s="89" t="s">
        <v>113</v>
      </c>
      <c r="AX251" s="90" t="s">
        <v>160</v>
      </c>
      <c r="AY251" s="87" t="s">
        <v>113</v>
      </c>
      <c r="AZ251" s="88" t="s">
        <v>113</v>
      </c>
      <c r="BA251" s="88" t="s">
        <v>113</v>
      </c>
      <c r="BB251" s="88" t="s">
        <v>113</v>
      </c>
      <c r="BC251" s="88" t="s">
        <v>113</v>
      </c>
      <c r="BD251" s="88" t="s">
        <v>113</v>
      </c>
      <c r="BE251" s="89" t="s">
        <v>113</v>
      </c>
      <c r="BF251" s="90">
        <f t="shared" si="362"/>
        <v>0</v>
      </c>
      <c r="BG251" s="87">
        <v>1</v>
      </c>
      <c r="BH251" s="88" t="s">
        <v>113</v>
      </c>
      <c r="BI251" s="88" t="s">
        <v>113</v>
      </c>
      <c r="BJ251" s="88" t="s">
        <v>113</v>
      </c>
      <c r="BK251" s="88" t="s">
        <v>113</v>
      </c>
      <c r="BL251" s="88" t="s">
        <v>113</v>
      </c>
      <c r="BM251" s="89" t="s">
        <v>113</v>
      </c>
      <c r="BN251" s="90">
        <f t="shared" si="363"/>
        <v>1</v>
      </c>
      <c r="BO251" s="87">
        <v>17</v>
      </c>
      <c r="BP251" s="88" t="s">
        <v>113</v>
      </c>
      <c r="BQ251" s="88" t="s">
        <v>113</v>
      </c>
      <c r="BR251" s="88" t="s">
        <v>113</v>
      </c>
      <c r="BS251" s="88" t="s">
        <v>113</v>
      </c>
      <c r="BT251" s="88" t="s">
        <v>113</v>
      </c>
      <c r="BU251" s="89" t="s">
        <v>113</v>
      </c>
      <c r="BV251" s="90">
        <f t="shared" si="364"/>
        <v>17</v>
      </c>
      <c r="CK251" s="209">
        <f t="shared" si="380"/>
        <v>3</v>
      </c>
      <c r="CL251" s="216" t="str">
        <f t="shared" si="381"/>
        <v>SAGAR JOSHI [B]</v>
      </c>
      <c r="CM251" s="209">
        <f t="shared" si="382"/>
        <v>0</v>
      </c>
      <c r="CN251" s="216" t="str">
        <f t="shared" si="383"/>
        <v>SAGAR JOSHI [B]</v>
      </c>
      <c r="CO251" s="209">
        <f t="shared" si="384"/>
        <v>0</v>
      </c>
      <c r="CP251" s="210" t="str">
        <f t="shared" si="385"/>
        <v>SAGAR JOSHI [B]</v>
      </c>
      <c r="CQ251" s="208">
        <f t="shared" si="386"/>
        <v>0</v>
      </c>
      <c r="CR251" s="210" t="str">
        <f t="shared" si="387"/>
        <v>SAGAR JOSHI [B]</v>
      </c>
      <c r="CS251" s="208">
        <f t="shared" si="373"/>
        <v>2</v>
      </c>
      <c r="CT251" s="210" t="str">
        <f t="shared" si="388"/>
        <v>SAGAR JOSHI [B]</v>
      </c>
      <c r="CU251" s="1046"/>
      <c r="CV251" s="452"/>
      <c r="CW251" s="208">
        <f t="shared" si="375"/>
        <v>0</v>
      </c>
      <c r="CX251" s="207" t="str">
        <f t="shared" si="389"/>
        <v>SAGAR JOSHI [B]</v>
      </c>
      <c r="CY251" s="209">
        <f t="shared" si="390"/>
        <v>2</v>
      </c>
      <c r="CZ251" s="207" t="str">
        <f t="shared" si="391"/>
        <v>SAGAR JOSHI [B]</v>
      </c>
      <c r="DA251" s="211">
        <f t="shared" si="392"/>
        <v>0</v>
      </c>
      <c r="DB251" s="210" t="str">
        <f t="shared" si="393"/>
        <v>SAGAR JOSHI [B]</v>
      </c>
      <c r="DE251"/>
      <c r="DF251"/>
    </row>
    <row r="252" spans="1:118" s="84" customFormat="1" ht="15">
      <c r="A252" s="85">
        <v>10</v>
      </c>
      <c r="B252" s="86" t="s">
        <v>420</v>
      </c>
      <c r="C252" s="87" t="s">
        <v>113</v>
      </c>
      <c r="D252" s="669">
        <v>12</v>
      </c>
      <c r="E252" s="88" t="s">
        <v>113</v>
      </c>
      <c r="F252" s="88">
        <v>20</v>
      </c>
      <c r="G252" s="88" t="s">
        <v>113</v>
      </c>
      <c r="H252" s="88" t="s">
        <v>113</v>
      </c>
      <c r="I252" s="89" t="s">
        <v>113</v>
      </c>
      <c r="J252" s="90">
        <f t="shared" si="356"/>
        <v>32</v>
      </c>
      <c r="K252" s="87" t="s">
        <v>113</v>
      </c>
      <c r="L252" s="88">
        <v>2</v>
      </c>
      <c r="M252" s="88" t="s">
        <v>113</v>
      </c>
      <c r="N252" s="88">
        <v>3</v>
      </c>
      <c r="O252" s="88" t="s">
        <v>113</v>
      </c>
      <c r="P252" s="88" t="s">
        <v>113</v>
      </c>
      <c r="Q252" s="89" t="s">
        <v>113</v>
      </c>
      <c r="R252" s="90">
        <f t="shared" si="357"/>
        <v>5</v>
      </c>
      <c r="S252" s="87" t="s">
        <v>113</v>
      </c>
      <c r="T252" s="88">
        <v>0</v>
      </c>
      <c r="U252" s="88" t="s">
        <v>113</v>
      </c>
      <c r="V252" s="88">
        <v>1</v>
      </c>
      <c r="W252" s="88" t="s">
        <v>113</v>
      </c>
      <c r="X252" s="88" t="s">
        <v>113</v>
      </c>
      <c r="Y252" s="89" t="s">
        <v>113</v>
      </c>
      <c r="Z252" s="90">
        <f t="shared" si="358"/>
        <v>1</v>
      </c>
      <c r="AA252" s="87" t="s">
        <v>113</v>
      </c>
      <c r="AB252" s="88">
        <v>1</v>
      </c>
      <c r="AC252" s="88">
        <v>2</v>
      </c>
      <c r="AD252" s="88">
        <v>0</v>
      </c>
      <c r="AE252" s="88" t="s">
        <v>113</v>
      </c>
      <c r="AF252" s="88" t="s">
        <v>113</v>
      </c>
      <c r="AG252" s="89" t="s">
        <v>113</v>
      </c>
      <c r="AH252" s="90">
        <f t="shared" si="359"/>
        <v>3</v>
      </c>
      <c r="AI252" s="87" t="s">
        <v>113</v>
      </c>
      <c r="AJ252" s="88" t="s">
        <v>113</v>
      </c>
      <c r="AK252" s="88" t="s">
        <v>113</v>
      </c>
      <c r="AL252" s="88" t="s">
        <v>113</v>
      </c>
      <c r="AM252" s="88" t="s">
        <v>113</v>
      </c>
      <c r="AN252" s="88" t="s">
        <v>113</v>
      </c>
      <c r="AO252" s="89" t="s">
        <v>113</v>
      </c>
      <c r="AP252" s="90">
        <f t="shared" si="360"/>
        <v>0</v>
      </c>
      <c r="AQ252" s="87" t="s">
        <v>113</v>
      </c>
      <c r="AR252" s="88" t="s">
        <v>113</v>
      </c>
      <c r="AS252" s="88" t="s">
        <v>113</v>
      </c>
      <c r="AT252" s="88" t="s">
        <v>168</v>
      </c>
      <c r="AU252" s="88" t="s">
        <v>113</v>
      </c>
      <c r="AV252" s="88" t="s">
        <v>113</v>
      </c>
      <c r="AW252" s="89" t="s">
        <v>113</v>
      </c>
      <c r="AX252" s="90" t="s">
        <v>168</v>
      </c>
      <c r="AY252" s="87" t="s">
        <v>113</v>
      </c>
      <c r="AZ252" s="88" t="s">
        <v>113</v>
      </c>
      <c r="BA252" s="88" t="s">
        <v>113</v>
      </c>
      <c r="BB252" s="88" t="s">
        <v>113</v>
      </c>
      <c r="BC252" s="88" t="s">
        <v>113</v>
      </c>
      <c r="BD252" s="88" t="s">
        <v>113</v>
      </c>
      <c r="BE252" s="89" t="s">
        <v>113</v>
      </c>
      <c r="BF252" s="90">
        <f t="shared" si="362"/>
        <v>0</v>
      </c>
      <c r="BG252" s="87" t="s">
        <v>113</v>
      </c>
      <c r="BH252" s="88">
        <v>4</v>
      </c>
      <c r="BI252" s="88">
        <v>4</v>
      </c>
      <c r="BJ252" s="88">
        <v>3</v>
      </c>
      <c r="BK252" s="88" t="s">
        <v>113</v>
      </c>
      <c r="BL252" s="88" t="s">
        <v>113</v>
      </c>
      <c r="BM252" s="89" t="s">
        <v>113</v>
      </c>
      <c r="BN252" s="90">
        <f t="shared" si="363"/>
        <v>11</v>
      </c>
      <c r="BO252" s="87" t="s">
        <v>113</v>
      </c>
      <c r="BP252" s="88">
        <v>38</v>
      </c>
      <c r="BQ252" s="88">
        <v>22</v>
      </c>
      <c r="BR252" s="88">
        <v>30</v>
      </c>
      <c r="BS252" s="88" t="s">
        <v>113</v>
      </c>
      <c r="BT252" s="88" t="s">
        <v>113</v>
      </c>
      <c r="BU252" s="89" t="s">
        <v>113</v>
      </c>
      <c r="BV252" s="90">
        <f t="shared" si="364"/>
        <v>90</v>
      </c>
      <c r="CK252" s="209">
        <f t="shared" si="380"/>
        <v>32</v>
      </c>
      <c r="CL252" s="216" t="str">
        <f t="shared" si="381"/>
        <v>AAKASH JOSHI [B]</v>
      </c>
      <c r="CM252" s="209">
        <f t="shared" si="382"/>
        <v>5</v>
      </c>
      <c r="CN252" s="216" t="str">
        <f t="shared" si="383"/>
        <v>AAKASH JOSHI [B]</v>
      </c>
      <c r="CO252" s="209">
        <f t="shared" si="384"/>
        <v>1</v>
      </c>
      <c r="CP252" s="210" t="str">
        <f t="shared" si="385"/>
        <v>AAKASH JOSHI [B]</v>
      </c>
      <c r="CQ252" s="208">
        <f t="shared" si="386"/>
        <v>3</v>
      </c>
      <c r="CR252" s="210" t="str">
        <f t="shared" si="387"/>
        <v>AAKASH JOSHI [B]</v>
      </c>
      <c r="CS252" s="208">
        <f t="shared" si="373"/>
        <v>0</v>
      </c>
      <c r="CT252" s="210" t="str">
        <f t="shared" si="388"/>
        <v>AAKASH JOSHI [B]</v>
      </c>
      <c r="CU252" s="1046"/>
      <c r="CV252" s="452"/>
      <c r="CW252" s="208">
        <f t="shared" si="375"/>
        <v>0</v>
      </c>
      <c r="CX252" s="207" t="str">
        <f t="shared" si="389"/>
        <v>AAKASH JOSHI [B]</v>
      </c>
      <c r="CY252" s="209">
        <f t="shared" si="390"/>
        <v>0</v>
      </c>
      <c r="CZ252" s="207" t="str">
        <f t="shared" si="391"/>
        <v>AAKASH JOSHI [B]</v>
      </c>
      <c r="DA252" s="211">
        <f t="shared" si="392"/>
        <v>3</v>
      </c>
      <c r="DB252" s="210" t="str">
        <f t="shared" si="393"/>
        <v>AAKASH JOSHI [B]</v>
      </c>
      <c r="DE252"/>
      <c r="DF252"/>
    </row>
    <row r="253" spans="1:118" s="84" customFormat="1" ht="15">
      <c r="A253" s="78">
        <v>11</v>
      </c>
      <c r="B253" s="86" t="s">
        <v>433</v>
      </c>
      <c r="C253" s="87" t="s">
        <v>113</v>
      </c>
      <c r="D253" s="88" t="s">
        <v>113</v>
      </c>
      <c r="E253" s="88" t="s">
        <v>113</v>
      </c>
      <c r="F253" s="88">
        <v>0</v>
      </c>
      <c r="G253" s="88" t="s">
        <v>113</v>
      </c>
      <c r="H253" s="88" t="s">
        <v>113</v>
      </c>
      <c r="I253" s="89" t="s">
        <v>113</v>
      </c>
      <c r="J253" s="90">
        <f t="shared" si="356"/>
        <v>0</v>
      </c>
      <c r="K253" s="87" t="s">
        <v>113</v>
      </c>
      <c r="L253" s="88" t="s">
        <v>113</v>
      </c>
      <c r="M253" s="88" t="s">
        <v>113</v>
      </c>
      <c r="N253" s="88">
        <v>0</v>
      </c>
      <c r="O253" s="88" t="s">
        <v>113</v>
      </c>
      <c r="P253" s="88" t="s">
        <v>113</v>
      </c>
      <c r="Q253" s="89" t="s">
        <v>113</v>
      </c>
      <c r="R253" s="90">
        <f t="shared" si="357"/>
        <v>0</v>
      </c>
      <c r="S253" s="87" t="s">
        <v>113</v>
      </c>
      <c r="T253" s="88" t="s">
        <v>113</v>
      </c>
      <c r="U253" s="88" t="s">
        <v>113</v>
      </c>
      <c r="V253" s="88">
        <v>0</v>
      </c>
      <c r="W253" s="88" t="s">
        <v>113</v>
      </c>
      <c r="X253" s="88" t="s">
        <v>113</v>
      </c>
      <c r="Y253" s="89" t="s">
        <v>113</v>
      </c>
      <c r="Z253" s="90">
        <f t="shared" si="358"/>
        <v>0</v>
      </c>
      <c r="AA253" s="87" t="s">
        <v>113</v>
      </c>
      <c r="AB253" s="88" t="s">
        <v>113</v>
      </c>
      <c r="AC253" s="88" t="s">
        <v>113</v>
      </c>
      <c r="AD253" s="88" t="s">
        <v>113</v>
      </c>
      <c r="AE253" s="88" t="s">
        <v>113</v>
      </c>
      <c r="AF253" s="88" t="s">
        <v>113</v>
      </c>
      <c r="AG253" s="89" t="s">
        <v>113</v>
      </c>
      <c r="AH253" s="90">
        <f t="shared" si="359"/>
        <v>0</v>
      </c>
      <c r="AI253" s="87" t="s">
        <v>113</v>
      </c>
      <c r="AJ253" s="88" t="s">
        <v>113</v>
      </c>
      <c r="AK253" s="88">
        <v>1</v>
      </c>
      <c r="AL253" s="88" t="s">
        <v>113</v>
      </c>
      <c r="AM253" s="88" t="s">
        <v>113</v>
      </c>
      <c r="AN253" s="88" t="s">
        <v>113</v>
      </c>
      <c r="AO253" s="89" t="s">
        <v>113</v>
      </c>
      <c r="AP253" s="90">
        <f t="shared" si="360"/>
        <v>1</v>
      </c>
      <c r="AQ253" s="87" t="s">
        <v>113</v>
      </c>
      <c r="AR253" s="88" t="s">
        <v>113</v>
      </c>
      <c r="AS253" s="88" t="s">
        <v>113</v>
      </c>
      <c r="AT253" s="88" t="s">
        <v>113</v>
      </c>
      <c r="AU253" s="88" t="s">
        <v>113</v>
      </c>
      <c r="AV253" s="88" t="s">
        <v>113</v>
      </c>
      <c r="AW253" s="89" t="s">
        <v>113</v>
      </c>
      <c r="AX253" s="90">
        <f t="shared" ref="AX253:AX254" si="394">SUM(AQ253:AW253)</f>
        <v>0</v>
      </c>
      <c r="AY253" s="87" t="s">
        <v>113</v>
      </c>
      <c r="AZ253" s="88" t="s">
        <v>113</v>
      </c>
      <c r="BA253" s="88" t="s">
        <v>113</v>
      </c>
      <c r="BB253" s="88" t="s">
        <v>113</v>
      </c>
      <c r="BC253" s="88" t="s">
        <v>113</v>
      </c>
      <c r="BD253" s="88" t="s">
        <v>113</v>
      </c>
      <c r="BE253" s="89" t="s">
        <v>113</v>
      </c>
      <c r="BF253" s="90">
        <f t="shared" si="362"/>
        <v>0</v>
      </c>
      <c r="BG253" s="87" t="s">
        <v>113</v>
      </c>
      <c r="BH253" s="88" t="s">
        <v>113</v>
      </c>
      <c r="BI253" s="88" t="s">
        <v>113</v>
      </c>
      <c r="BJ253" s="88" t="s">
        <v>113</v>
      </c>
      <c r="BK253" s="88" t="s">
        <v>113</v>
      </c>
      <c r="BL253" s="88" t="s">
        <v>113</v>
      </c>
      <c r="BM253" s="89" t="s">
        <v>113</v>
      </c>
      <c r="BN253" s="90">
        <f t="shared" si="363"/>
        <v>0</v>
      </c>
      <c r="BO253" s="87" t="s">
        <v>113</v>
      </c>
      <c r="BP253" s="88" t="s">
        <v>113</v>
      </c>
      <c r="BQ253" s="88" t="s">
        <v>113</v>
      </c>
      <c r="BR253" s="88" t="s">
        <v>113</v>
      </c>
      <c r="BS253" s="88" t="s">
        <v>113</v>
      </c>
      <c r="BT253" s="88" t="s">
        <v>113</v>
      </c>
      <c r="BU253" s="89" t="s">
        <v>113</v>
      </c>
      <c r="BV253" s="90">
        <f t="shared" si="364"/>
        <v>0</v>
      </c>
      <c r="CK253" s="209">
        <f t="shared" si="380"/>
        <v>0</v>
      </c>
      <c r="CL253" s="216" t="str">
        <f t="shared" si="381"/>
        <v>DUSHYANT JOSHI [B]</v>
      </c>
      <c r="CM253" s="209">
        <f t="shared" si="382"/>
        <v>0</v>
      </c>
      <c r="CN253" s="216" t="str">
        <f t="shared" si="383"/>
        <v>DUSHYANT JOSHI [B]</v>
      </c>
      <c r="CO253" s="209">
        <f t="shared" si="384"/>
        <v>0</v>
      </c>
      <c r="CP253" s="210" t="str">
        <f t="shared" si="385"/>
        <v>DUSHYANT JOSHI [B]</v>
      </c>
      <c r="CQ253" s="208">
        <f t="shared" si="386"/>
        <v>0</v>
      </c>
      <c r="CR253" s="210" t="str">
        <f t="shared" si="387"/>
        <v>DUSHYANT JOSHI [B]</v>
      </c>
      <c r="CS253" s="208">
        <f t="shared" si="373"/>
        <v>1</v>
      </c>
      <c r="CT253" s="210" t="str">
        <f t="shared" si="388"/>
        <v>DUSHYANT JOSHI [B]</v>
      </c>
      <c r="CU253" s="1046"/>
      <c r="CV253" s="452"/>
      <c r="CW253" s="208">
        <f t="shared" si="375"/>
        <v>0</v>
      </c>
      <c r="CX253" s="207" t="str">
        <f t="shared" si="389"/>
        <v>DUSHYANT JOSHI [B]</v>
      </c>
      <c r="CY253" s="209">
        <f t="shared" si="390"/>
        <v>1</v>
      </c>
      <c r="CZ253" s="207" t="str">
        <f t="shared" si="391"/>
        <v>DUSHYANT JOSHI [B]</v>
      </c>
      <c r="DA253" s="211">
        <f t="shared" si="392"/>
        <v>0</v>
      </c>
      <c r="DB253" s="210" t="str">
        <f t="shared" si="393"/>
        <v>DUSHYANT JOSHI [B]</v>
      </c>
      <c r="DE253"/>
      <c r="DF253"/>
    </row>
    <row r="254" spans="1:118" s="84" customFormat="1" ht="15.75" thickBot="1">
      <c r="A254" s="85">
        <v>12</v>
      </c>
      <c r="B254" s="86" t="s">
        <v>440</v>
      </c>
      <c r="C254" s="87" t="s">
        <v>113</v>
      </c>
      <c r="D254" s="88" t="s">
        <v>113</v>
      </c>
      <c r="E254" s="88" t="s">
        <v>113</v>
      </c>
      <c r="F254" s="669">
        <v>1</v>
      </c>
      <c r="G254" s="88" t="s">
        <v>113</v>
      </c>
      <c r="H254" s="88" t="s">
        <v>113</v>
      </c>
      <c r="I254" s="89" t="s">
        <v>113</v>
      </c>
      <c r="J254" s="90">
        <f t="shared" si="356"/>
        <v>1</v>
      </c>
      <c r="K254" s="87" t="s">
        <v>113</v>
      </c>
      <c r="L254" s="88" t="s">
        <v>113</v>
      </c>
      <c r="M254" s="88" t="s">
        <v>113</v>
      </c>
      <c r="N254" s="88">
        <v>0</v>
      </c>
      <c r="O254" s="88" t="s">
        <v>113</v>
      </c>
      <c r="P254" s="88" t="s">
        <v>113</v>
      </c>
      <c r="Q254" s="89" t="s">
        <v>113</v>
      </c>
      <c r="R254" s="90">
        <f t="shared" si="357"/>
        <v>0</v>
      </c>
      <c r="S254" s="87" t="s">
        <v>113</v>
      </c>
      <c r="T254" s="88" t="s">
        <v>113</v>
      </c>
      <c r="U254" s="88" t="s">
        <v>113</v>
      </c>
      <c r="V254" s="88">
        <v>0</v>
      </c>
      <c r="W254" s="88" t="s">
        <v>113</v>
      </c>
      <c r="X254" s="88" t="s">
        <v>113</v>
      </c>
      <c r="Y254" s="89" t="s">
        <v>113</v>
      </c>
      <c r="Z254" s="90">
        <f t="shared" si="358"/>
        <v>0</v>
      </c>
      <c r="AA254" s="87" t="s">
        <v>113</v>
      </c>
      <c r="AB254" s="88" t="s">
        <v>113</v>
      </c>
      <c r="AC254" s="88" t="s">
        <v>113</v>
      </c>
      <c r="AD254" s="88" t="s">
        <v>113</v>
      </c>
      <c r="AE254" s="88" t="s">
        <v>113</v>
      </c>
      <c r="AF254" s="88" t="s">
        <v>113</v>
      </c>
      <c r="AG254" s="89" t="s">
        <v>113</v>
      </c>
      <c r="AH254" s="90">
        <f t="shared" si="359"/>
        <v>0</v>
      </c>
      <c r="AI254" s="87" t="s">
        <v>113</v>
      </c>
      <c r="AJ254" s="88" t="s">
        <v>113</v>
      </c>
      <c r="AK254" s="88" t="s">
        <v>113</v>
      </c>
      <c r="AL254" s="88" t="s">
        <v>113</v>
      </c>
      <c r="AM254" s="88" t="s">
        <v>113</v>
      </c>
      <c r="AN254" s="88" t="s">
        <v>113</v>
      </c>
      <c r="AO254" s="89" t="s">
        <v>113</v>
      </c>
      <c r="AP254" s="90">
        <f t="shared" si="360"/>
        <v>0</v>
      </c>
      <c r="AQ254" s="87" t="s">
        <v>113</v>
      </c>
      <c r="AR254" s="88" t="s">
        <v>113</v>
      </c>
      <c r="AS254" s="88" t="s">
        <v>113</v>
      </c>
      <c r="AT254" s="88" t="s">
        <v>113</v>
      </c>
      <c r="AU254" s="88" t="s">
        <v>113</v>
      </c>
      <c r="AV254" s="88" t="s">
        <v>113</v>
      </c>
      <c r="AW254" s="89" t="s">
        <v>113</v>
      </c>
      <c r="AX254" s="90">
        <f t="shared" si="394"/>
        <v>0</v>
      </c>
      <c r="AY254" s="87" t="s">
        <v>113</v>
      </c>
      <c r="AZ254" s="88" t="s">
        <v>113</v>
      </c>
      <c r="BA254" s="88" t="s">
        <v>113</v>
      </c>
      <c r="BB254" s="88" t="s">
        <v>113</v>
      </c>
      <c r="BC254" s="88" t="s">
        <v>113</v>
      </c>
      <c r="BD254" s="88" t="s">
        <v>113</v>
      </c>
      <c r="BE254" s="89" t="s">
        <v>113</v>
      </c>
      <c r="BF254" s="90">
        <f t="shared" si="362"/>
        <v>0</v>
      </c>
      <c r="BG254" s="87" t="s">
        <v>113</v>
      </c>
      <c r="BH254" s="88" t="s">
        <v>113</v>
      </c>
      <c r="BI254" s="88" t="s">
        <v>113</v>
      </c>
      <c r="BJ254" s="88" t="s">
        <v>113</v>
      </c>
      <c r="BK254" s="88" t="s">
        <v>113</v>
      </c>
      <c r="BL254" s="88" t="s">
        <v>113</v>
      </c>
      <c r="BM254" s="89" t="s">
        <v>113</v>
      </c>
      <c r="BN254" s="90">
        <f t="shared" si="363"/>
        <v>0</v>
      </c>
      <c r="BO254" s="87" t="s">
        <v>113</v>
      </c>
      <c r="BP254" s="88" t="s">
        <v>113</v>
      </c>
      <c r="BQ254" s="88" t="s">
        <v>113</v>
      </c>
      <c r="BR254" s="88" t="s">
        <v>113</v>
      </c>
      <c r="BS254" s="88" t="s">
        <v>113</v>
      </c>
      <c r="BT254" s="88" t="s">
        <v>113</v>
      </c>
      <c r="BU254" s="89" t="s">
        <v>113</v>
      </c>
      <c r="BV254" s="90">
        <f t="shared" si="364"/>
        <v>0</v>
      </c>
      <c r="CK254" s="209">
        <f t="shared" si="380"/>
        <v>1</v>
      </c>
      <c r="CL254" s="216" t="str">
        <f t="shared" si="381"/>
        <v>PAWAN JOSHI [B]</v>
      </c>
      <c r="CM254" s="209">
        <f t="shared" si="382"/>
        <v>0</v>
      </c>
      <c r="CN254" s="216" t="str">
        <f t="shared" si="383"/>
        <v>PAWAN JOSHI [B]</v>
      </c>
      <c r="CO254" s="209">
        <f t="shared" si="384"/>
        <v>0</v>
      </c>
      <c r="CP254" s="210" t="str">
        <f t="shared" si="385"/>
        <v>PAWAN JOSHI [B]</v>
      </c>
      <c r="CQ254" s="208">
        <f t="shared" si="386"/>
        <v>0</v>
      </c>
      <c r="CR254" s="210" t="str">
        <f t="shared" si="387"/>
        <v>PAWAN JOSHI [B]</v>
      </c>
      <c r="CS254" s="208">
        <f t="shared" si="373"/>
        <v>0</v>
      </c>
      <c r="CT254" s="210" t="str">
        <f t="shared" si="388"/>
        <v>PAWAN JOSHI [B]</v>
      </c>
      <c r="CU254" s="1046"/>
      <c r="CV254" s="452"/>
      <c r="CW254" s="208">
        <f t="shared" si="375"/>
        <v>0</v>
      </c>
      <c r="CX254" s="207" t="str">
        <f t="shared" si="389"/>
        <v>PAWAN JOSHI [B]</v>
      </c>
      <c r="CY254" s="209">
        <f t="shared" si="390"/>
        <v>0</v>
      </c>
      <c r="CZ254" s="207" t="str">
        <f t="shared" si="391"/>
        <v>PAWAN JOSHI [B]</v>
      </c>
      <c r="DA254" s="211">
        <f t="shared" si="392"/>
        <v>0</v>
      </c>
      <c r="DB254" s="210" t="str">
        <f t="shared" si="393"/>
        <v>PAWAN JOSHI [B]</v>
      </c>
      <c r="DE254"/>
      <c r="DF254"/>
    </row>
    <row r="255" spans="1:118" s="84" customFormat="1" ht="15" hidden="1" customHeight="1" thickBot="1">
      <c r="A255" s="78">
        <v>13</v>
      </c>
      <c r="B255" s="86" t="s">
        <v>113</v>
      </c>
      <c r="C255" s="87" t="s">
        <v>113</v>
      </c>
      <c r="D255" s="88" t="s">
        <v>113</v>
      </c>
      <c r="E255" s="88" t="s">
        <v>113</v>
      </c>
      <c r="F255" s="88" t="s">
        <v>113</v>
      </c>
      <c r="G255" s="88" t="s">
        <v>113</v>
      </c>
      <c r="H255" s="88" t="s">
        <v>113</v>
      </c>
      <c r="I255" s="89" t="s">
        <v>113</v>
      </c>
      <c r="J255" s="90">
        <f t="shared" si="356"/>
        <v>0</v>
      </c>
      <c r="K255" s="87" t="s">
        <v>113</v>
      </c>
      <c r="L255" s="88" t="s">
        <v>113</v>
      </c>
      <c r="M255" s="88" t="s">
        <v>113</v>
      </c>
      <c r="N255" s="88" t="s">
        <v>113</v>
      </c>
      <c r="O255" s="88" t="s">
        <v>113</v>
      </c>
      <c r="P255" s="88" t="s">
        <v>113</v>
      </c>
      <c r="Q255" s="89" t="s">
        <v>113</v>
      </c>
      <c r="R255" s="90">
        <f t="shared" si="357"/>
        <v>0</v>
      </c>
      <c r="S255" s="87" t="s">
        <v>113</v>
      </c>
      <c r="T255" s="88" t="s">
        <v>113</v>
      </c>
      <c r="U255" s="88" t="s">
        <v>113</v>
      </c>
      <c r="V255" s="88" t="s">
        <v>113</v>
      </c>
      <c r="W255" s="88" t="s">
        <v>113</v>
      </c>
      <c r="X255" s="88" t="s">
        <v>113</v>
      </c>
      <c r="Y255" s="89" t="s">
        <v>113</v>
      </c>
      <c r="Z255" s="90">
        <f t="shared" si="358"/>
        <v>0</v>
      </c>
      <c r="AA255" s="87" t="s">
        <v>113</v>
      </c>
      <c r="AB255" s="88" t="s">
        <v>113</v>
      </c>
      <c r="AC255" s="88" t="s">
        <v>113</v>
      </c>
      <c r="AD255" s="88" t="s">
        <v>113</v>
      </c>
      <c r="AE255" s="88" t="s">
        <v>113</v>
      </c>
      <c r="AF255" s="88" t="s">
        <v>113</v>
      </c>
      <c r="AG255" s="89" t="s">
        <v>113</v>
      </c>
      <c r="AH255" s="90">
        <f t="shared" si="359"/>
        <v>0</v>
      </c>
      <c r="AI255" s="87" t="s">
        <v>113</v>
      </c>
      <c r="AJ255" s="88" t="s">
        <v>113</v>
      </c>
      <c r="AK255" s="88" t="s">
        <v>113</v>
      </c>
      <c r="AL255" s="88" t="s">
        <v>113</v>
      </c>
      <c r="AM255" s="88" t="s">
        <v>113</v>
      </c>
      <c r="AN255" s="88" t="s">
        <v>113</v>
      </c>
      <c r="AO255" s="89" t="s">
        <v>113</v>
      </c>
      <c r="AP255" s="90">
        <f t="shared" si="360"/>
        <v>0</v>
      </c>
      <c r="AQ255" s="87" t="s">
        <v>113</v>
      </c>
      <c r="AR255" s="88" t="s">
        <v>113</v>
      </c>
      <c r="AS255" s="88" t="s">
        <v>113</v>
      </c>
      <c r="AT255" s="88" t="s">
        <v>113</v>
      </c>
      <c r="AU255" s="88" t="s">
        <v>113</v>
      </c>
      <c r="AV255" s="88" t="s">
        <v>113</v>
      </c>
      <c r="AW255" s="89" t="s">
        <v>113</v>
      </c>
      <c r="AX255" s="90">
        <f t="shared" ref="AX255:AX272" si="395">SUM(AQ255:AW255)</f>
        <v>0</v>
      </c>
      <c r="AY255" s="87" t="s">
        <v>113</v>
      </c>
      <c r="AZ255" s="88" t="s">
        <v>113</v>
      </c>
      <c r="BA255" s="88" t="s">
        <v>113</v>
      </c>
      <c r="BB255" s="88" t="s">
        <v>113</v>
      </c>
      <c r="BC255" s="88" t="s">
        <v>113</v>
      </c>
      <c r="BD255" s="88" t="s">
        <v>113</v>
      </c>
      <c r="BE255" s="89" t="s">
        <v>113</v>
      </c>
      <c r="BF255" s="90">
        <f t="shared" si="362"/>
        <v>0</v>
      </c>
      <c r="BG255" s="87" t="s">
        <v>113</v>
      </c>
      <c r="BH255" s="88" t="s">
        <v>113</v>
      </c>
      <c r="BI255" s="88" t="s">
        <v>113</v>
      </c>
      <c r="BJ255" s="88" t="s">
        <v>113</v>
      </c>
      <c r="BK255" s="88" t="s">
        <v>113</v>
      </c>
      <c r="BL255" s="88" t="s">
        <v>113</v>
      </c>
      <c r="BM255" s="89" t="s">
        <v>113</v>
      </c>
      <c r="BN255" s="90">
        <f t="shared" si="363"/>
        <v>0</v>
      </c>
      <c r="BO255" s="87" t="s">
        <v>113</v>
      </c>
      <c r="BP255" s="88" t="s">
        <v>113</v>
      </c>
      <c r="BQ255" s="88" t="s">
        <v>113</v>
      </c>
      <c r="BR255" s="88" t="s">
        <v>113</v>
      </c>
      <c r="BS255" s="88" t="s">
        <v>113</v>
      </c>
      <c r="BT255" s="88" t="s">
        <v>113</v>
      </c>
      <c r="BU255" s="89" t="s">
        <v>113</v>
      </c>
      <c r="BV255" s="90">
        <f t="shared" si="364"/>
        <v>0</v>
      </c>
      <c r="CK255" s="209">
        <f t="shared" si="380"/>
        <v>0</v>
      </c>
      <c r="CL255" s="216" t="str">
        <f t="shared" si="381"/>
        <v>-</v>
      </c>
      <c r="CM255" s="209">
        <f t="shared" si="382"/>
        <v>0</v>
      </c>
      <c r="CN255" s="216" t="str">
        <f t="shared" si="383"/>
        <v>-</v>
      </c>
      <c r="CO255" s="209">
        <f t="shared" si="384"/>
        <v>0</v>
      </c>
      <c r="CP255" s="210" t="str">
        <f t="shared" si="385"/>
        <v>-</v>
      </c>
      <c r="CQ255" s="208">
        <f t="shared" si="386"/>
        <v>0</v>
      </c>
      <c r="CR255" s="210" t="str">
        <f t="shared" si="387"/>
        <v>-</v>
      </c>
      <c r="CS255" s="208">
        <f t="shared" si="373"/>
        <v>0</v>
      </c>
      <c r="CT255" s="210" t="str">
        <f t="shared" si="388"/>
        <v>-</v>
      </c>
      <c r="CU255" s="1046"/>
      <c r="CV255" s="452"/>
      <c r="CW255" s="208">
        <f t="shared" si="375"/>
        <v>0</v>
      </c>
      <c r="CX255" s="207" t="str">
        <f t="shared" si="389"/>
        <v>-</v>
      </c>
      <c r="CY255" s="209">
        <f t="shared" si="390"/>
        <v>0</v>
      </c>
      <c r="CZ255" s="207" t="str">
        <f t="shared" si="391"/>
        <v>-</v>
      </c>
      <c r="DA255" s="211">
        <f t="shared" si="392"/>
        <v>0</v>
      </c>
      <c r="DB255" s="210" t="str">
        <f t="shared" si="393"/>
        <v>-</v>
      </c>
      <c r="DE255" s="315" t="s">
        <v>171</v>
      </c>
      <c r="DF255" s="408">
        <v>2</v>
      </c>
    </row>
    <row r="256" spans="1:118" s="84" customFormat="1" ht="15" hidden="1" customHeight="1" thickBot="1">
      <c r="A256" s="85">
        <v>14</v>
      </c>
      <c r="B256" s="86" t="s">
        <v>113</v>
      </c>
      <c r="C256" s="87" t="s">
        <v>113</v>
      </c>
      <c r="D256" s="88" t="s">
        <v>113</v>
      </c>
      <c r="E256" s="88" t="s">
        <v>113</v>
      </c>
      <c r="F256" s="88" t="s">
        <v>113</v>
      </c>
      <c r="G256" s="88" t="s">
        <v>113</v>
      </c>
      <c r="H256" s="88" t="s">
        <v>113</v>
      </c>
      <c r="I256" s="89" t="s">
        <v>113</v>
      </c>
      <c r="J256" s="90">
        <f t="shared" si="356"/>
        <v>0</v>
      </c>
      <c r="K256" s="87" t="s">
        <v>113</v>
      </c>
      <c r="L256" s="88" t="s">
        <v>113</v>
      </c>
      <c r="M256" s="88" t="s">
        <v>113</v>
      </c>
      <c r="N256" s="88" t="s">
        <v>113</v>
      </c>
      <c r="O256" s="88" t="s">
        <v>113</v>
      </c>
      <c r="P256" s="88" t="s">
        <v>113</v>
      </c>
      <c r="Q256" s="89" t="s">
        <v>113</v>
      </c>
      <c r="R256" s="90">
        <f t="shared" si="357"/>
        <v>0</v>
      </c>
      <c r="S256" s="87" t="s">
        <v>113</v>
      </c>
      <c r="T256" s="88" t="s">
        <v>113</v>
      </c>
      <c r="U256" s="88" t="s">
        <v>113</v>
      </c>
      <c r="V256" s="88" t="s">
        <v>113</v>
      </c>
      <c r="W256" s="88" t="s">
        <v>113</v>
      </c>
      <c r="X256" s="88" t="s">
        <v>113</v>
      </c>
      <c r="Y256" s="89" t="s">
        <v>113</v>
      </c>
      <c r="Z256" s="90">
        <f t="shared" si="358"/>
        <v>0</v>
      </c>
      <c r="AA256" s="87" t="s">
        <v>113</v>
      </c>
      <c r="AB256" s="88" t="s">
        <v>113</v>
      </c>
      <c r="AC256" s="88" t="s">
        <v>113</v>
      </c>
      <c r="AD256" s="88" t="s">
        <v>113</v>
      </c>
      <c r="AE256" s="88" t="s">
        <v>113</v>
      </c>
      <c r="AF256" s="88" t="s">
        <v>113</v>
      </c>
      <c r="AG256" s="89" t="s">
        <v>113</v>
      </c>
      <c r="AH256" s="90">
        <f t="shared" si="359"/>
        <v>0</v>
      </c>
      <c r="AI256" s="87" t="s">
        <v>113</v>
      </c>
      <c r="AJ256" s="88" t="s">
        <v>113</v>
      </c>
      <c r="AK256" s="88" t="s">
        <v>113</v>
      </c>
      <c r="AL256" s="88" t="s">
        <v>113</v>
      </c>
      <c r="AM256" s="88" t="s">
        <v>113</v>
      </c>
      <c r="AN256" s="88" t="s">
        <v>113</v>
      </c>
      <c r="AO256" s="89" t="s">
        <v>113</v>
      </c>
      <c r="AP256" s="90">
        <f t="shared" si="360"/>
        <v>0</v>
      </c>
      <c r="AQ256" s="87" t="s">
        <v>113</v>
      </c>
      <c r="AR256" s="88" t="s">
        <v>113</v>
      </c>
      <c r="AS256" s="88" t="s">
        <v>113</v>
      </c>
      <c r="AT256" s="88" t="s">
        <v>113</v>
      </c>
      <c r="AU256" s="88" t="s">
        <v>113</v>
      </c>
      <c r="AV256" s="88" t="s">
        <v>113</v>
      </c>
      <c r="AW256" s="89" t="s">
        <v>113</v>
      </c>
      <c r="AX256" s="90">
        <f t="shared" si="395"/>
        <v>0</v>
      </c>
      <c r="AY256" s="87" t="s">
        <v>113</v>
      </c>
      <c r="AZ256" s="88" t="s">
        <v>113</v>
      </c>
      <c r="BA256" s="88" t="s">
        <v>113</v>
      </c>
      <c r="BB256" s="88" t="s">
        <v>113</v>
      </c>
      <c r="BC256" s="88" t="s">
        <v>113</v>
      </c>
      <c r="BD256" s="88" t="s">
        <v>113</v>
      </c>
      <c r="BE256" s="89" t="s">
        <v>113</v>
      </c>
      <c r="BF256" s="90">
        <f t="shared" si="362"/>
        <v>0</v>
      </c>
      <c r="BG256" s="87" t="s">
        <v>113</v>
      </c>
      <c r="BH256" s="88" t="s">
        <v>113</v>
      </c>
      <c r="BI256" s="88" t="s">
        <v>113</v>
      </c>
      <c r="BJ256" s="88" t="s">
        <v>113</v>
      </c>
      <c r="BK256" s="88" t="s">
        <v>113</v>
      </c>
      <c r="BL256" s="88" t="s">
        <v>113</v>
      </c>
      <c r="BM256" s="89" t="s">
        <v>113</v>
      </c>
      <c r="BN256" s="90">
        <f t="shared" si="363"/>
        <v>0</v>
      </c>
      <c r="BO256" s="87" t="s">
        <v>113</v>
      </c>
      <c r="BP256" s="88" t="s">
        <v>113</v>
      </c>
      <c r="BQ256" s="88" t="s">
        <v>113</v>
      </c>
      <c r="BR256" s="88" t="s">
        <v>113</v>
      </c>
      <c r="BS256" s="88" t="s">
        <v>113</v>
      </c>
      <c r="BT256" s="88" t="s">
        <v>113</v>
      </c>
      <c r="BU256" s="89" t="s">
        <v>113</v>
      </c>
      <c r="BV256" s="90">
        <f t="shared" si="364"/>
        <v>0</v>
      </c>
      <c r="CK256" s="209">
        <f t="shared" si="380"/>
        <v>0</v>
      </c>
      <c r="CL256" s="216" t="str">
        <f t="shared" si="381"/>
        <v>-</v>
      </c>
      <c r="CM256" s="209">
        <f t="shared" si="382"/>
        <v>0</v>
      </c>
      <c r="CN256" s="216" t="str">
        <f t="shared" si="383"/>
        <v>-</v>
      </c>
      <c r="CO256" s="209">
        <f t="shared" si="384"/>
        <v>0</v>
      </c>
      <c r="CP256" s="210" t="str">
        <f t="shared" si="385"/>
        <v>-</v>
      </c>
      <c r="CQ256" s="208">
        <f t="shared" si="386"/>
        <v>0</v>
      </c>
      <c r="CR256" s="210" t="str">
        <f t="shared" si="387"/>
        <v>-</v>
      </c>
      <c r="CS256" s="208">
        <f t="shared" si="373"/>
        <v>0</v>
      </c>
      <c r="CT256" s="210" t="str">
        <f t="shared" si="388"/>
        <v>-</v>
      </c>
      <c r="CU256" s="1046"/>
      <c r="CV256" s="452"/>
      <c r="CW256" s="208">
        <f t="shared" si="375"/>
        <v>0</v>
      </c>
      <c r="CX256" s="207" t="str">
        <f t="shared" si="389"/>
        <v>-</v>
      </c>
      <c r="CY256" s="209">
        <f t="shared" si="390"/>
        <v>0</v>
      </c>
      <c r="CZ256" s="207" t="str">
        <f t="shared" si="391"/>
        <v>-</v>
      </c>
      <c r="DA256" s="211">
        <f t="shared" si="392"/>
        <v>0</v>
      </c>
      <c r="DB256" s="210" t="str">
        <f t="shared" si="393"/>
        <v>-</v>
      </c>
      <c r="DE256" s="315" t="s">
        <v>172</v>
      </c>
      <c r="DF256" s="408">
        <v>2.5</v>
      </c>
    </row>
    <row r="257" spans="1:110" s="84" customFormat="1" ht="15" hidden="1" customHeight="1" thickBot="1">
      <c r="A257" s="78">
        <v>15</v>
      </c>
      <c r="B257" s="86" t="s">
        <v>113</v>
      </c>
      <c r="C257" s="87" t="s">
        <v>113</v>
      </c>
      <c r="D257" s="88" t="s">
        <v>113</v>
      </c>
      <c r="E257" s="88" t="s">
        <v>113</v>
      </c>
      <c r="F257" s="88" t="s">
        <v>113</v>
      </c>
      <c r="G257" s="88" t="s">
        <v>113</v>
      </c>
      <c r="H257" s="88" t="s">
        <v>113</v>
      </c>
      <c r="I257" s="89" t="s">
        <v>113</v>
      </c>
      <c r="J257" s="90">
        <f t="shared" si="356"/>
        <v>0</v>
      </c>
      <c r="K257" s="87" t="s">
        <v>113</v>
      </c>
      <c r="L257" s="88" t="s">
        <v>113</v>
      </c>
      <c r="M257" s="88" t="s">
        <v>113</v>
      </c>
      <c r="N257" s="88" t="s">
        <v>113</v>
      </c>
      <c r="O257" s="88" t="s">
        <v>113</v>
      </c>
      <c r="P257" s="88" t="s">
        <v>113</v>
      </c>
      <c r="Q257" s="89" t="s">
        <v>113</v>
      </c>
      <c r="R257" s="90">
        <f t="shared" si="357"/>
        <v>0</v>
      </c>
      <c r="S257" s="87" t="s">
        <v>113</v>
      </c>
      <c r="T257" s="88" t="s">
        <v>113</v>
      </c>
      <c r="U257" s="88" t="s">
        <v>113</v>
      </c>
      <c r="V257" s="88" t="s">
        <v>113</v>
      </c>
      <c r="W257" s="88" t="s">
        <v>113</v>
      </c>
      <c r="X257" s="88" t="s">
        <v>113</v>
      </c>
      <c r="Y257" s="89" t="s">
        <v>113</v>
      </c>
      <c r="Z257" s="90">
        <f t="shared" si="358"/>
        <v>0</v>
      </c>
      <c r="AA257" s="87" t="s">
        <v>113</v>
      </c>
      <c r="AB257" s="88" t="s">
        <v>113</v>
      </c>
      <c r="AC257" s="88" t="s">
        <v>113</v>
      </c>
      <c r="AD257" s="88" t="s">
        <v>113</v>
      </c>
      <c r="AE257" s="88" t="s">
        <v>113</v>
      </c>
      <c r="AF257" s="88" t="s">
        <v>113</v>
      </c>
      <c r="AG257" s="89" t="s">
        <v>113</v>
      </c>
      <c r="AH257" s="90">
        <f t="shared" si="359"/>
        <v>0</v>
      </c>
      <c r="AI257" s="87" t="s">
        <v>113</v>
      </c>
      <c r="AJ257" s="88" t="s">
        <v>113</v>
      </c>
      <c r="AK257" s="88" t="s">
        <v>113</v>
      </c>
      <c r="AL257" s="88" t="s">
        <v>113</v>
      </c>
      <c r="AM257" s="88" t="s">
        <v>113</v>
      </c>
      <c r="AN257" s="88" t="s">
        <v>113</v>
      </c>
      <c r="AO257" s="89" t="s">
        <v>113</v>
      </c>
      <c r="AP257" s="90">
        <f t="shared" si="360"/>
        <v>0</v>
      </c>
      <c r="AQ257" s="87" t="s">
        <v>113</v>
      </c>
      <c r="AR257" s="88" t="s">
        <v>113</v>
      </c>
      <c r="AS257" s="88" t="s">
        <v>113</v>
      </c>
      <c r="AT257" s="88" t="s">
        <v>113</v>
      </c>
      <c r="AU257" s="88" t="s">
        <v>113</v>
      </c>
      <c r="AV257" s="88" t="s">
        <v>113</v>
      </c>
      <c r="AW257" s="89" t="s">
        <v>113</v>
      </c>
      <c r="AX257" s="90">
        <f t="shared" si="395"/>
        <v>0</v>
      </c>
      <c r="AY257" s="87" t="s">
        <v>113</v>
      </c>
      <c r="AZ257" s="88" t="s">
        <v>113</v>
      </c>
      <c r="BA257" s="88" t="s">
        <v>113</v>
      </c>
      <c r="BB257" s="88" t="s">
        <v>113</v>
      </c>
      <c r="BC257" s="88" t="s">
        <v>113</v>
      </c>
      <c r="BD257" s="88" t="s">
        <v>113</v>
      </c>
      <c r="BE257" s="89" t="s">
        <v>113</v>
      </c>
      <c r="BF257" s="90">
        <f t="shared" si="362"/>
        <v>0</v>
      </c>
      <c r="BG257" s="87" t="s">
        <v>113</v>
      </c>
      <c r="BH257" s="88" t="s">
        <v>113</v>
      </c>
      <c r="BI257" s="88" t="s">
        <v>113</v>
      </c>
      <c r="BJ257" s="88" t="s">
        <v>113</v>
      </c>
      <c r="BK257" s="88" t="s">
        <v>113</v>
      </c>
      <c r="BL257" s="88" t="s">
        <v>113</v>
      </c>
      <c r="BM257" s="89" t="s">
        <v>113</v>
      </c>
      <c r="BN257" s="90">
        <f t="shared" si="363"/>
        <v>0</v>
      </c>
      <c r="BO257" s="87" t="s">
        <v>113</v>
      </c>
      <c r="BP257" s="88" t="s">
        <v>113</v>
      </c>
      <c r="BQ257" s="88" t="s">
        <v>113</v>
      </c>
      <c r="BR257" s="88" t="s">
        <v>113</v>
      </c>
      <c r="BS257" s="88" t="s">
        <v>113</v>
      </c>
      <c r="BT257" s="88" t="s">
        <v>113</v>
      </c>
      <c r="BU257" s="89" t="s">
        <v>113</v>
      </c>
      <c r="BV257" s="90">
        <f t="shared" si="364"/>
        <v>0</v>
      </c>
      <c r="CK257" s="209">
        <f t="shared" si="380"/>
        <v>0</v>
      </c>
      <c r="CL257" s="216" t="str">
        <f t="shared" si="381"/>
        <v>-</v>
      </c>
      <c r="CM257" s="209">
        <f t="shared" si="382"/>
        <v>0</v>
      </c>
      <c r="CN257" s="216" t="str">
        <f t="shared" si="383"/>
        <v>-</v>
      </c>
      <c r="CO257" s="209">
        <f t="shared" si="384"/>
        <v>0</v>
      </c>
      <c r="CP257" s="210" t="str">
        <f t="shared" si="385"/>
        <v>-</v>
      </c>
      <c r="CQ257" s="208">
        <f t="shared" si="386"/>
        <v>0</v>
      </c>
      <c r="CR257" s="210" t="str">
        <f t="shared" si="387"/>
        <v>-</v>
      </c>
      <c r="CS257" s="208">
        <f t="shared" si="373"/>
        <v>0</v>
      </c>
      <c r="CT257" s="210" t="str">
        <f t="shared" si="388"/>
        <v>-</v>
      </c>
      <c r="CU257" s="1046"/>
      <c r="CV257" s="452"/>
      <c r="CW257" s="208">
        <f t="shared" si="375"/>
        <v>0</v>
      </c>
      <c r="CX257" s="207" t="str">
        <f t="shared" si="389"/>
        <v>-</v>
      </c>
      <c r="CY257" s="209">
        <f t="shared" si="390"/>
        <v>0</v>
      </c>
      <c r="CZ257" s="207" t="str">
        <f t="shared" si="391"/>
        <v>-</v>
      </c>
      <c r="DA257" s="211">
        <f t="shared" si="392"/>
        <v>0</v>
      </c>
      <c r="DB257" s="210" t="str">
        <f t="shared" si="393"/>
        <v>-</v>
      </c>
      <c r="DE257" s="315" t="s">
        <v>173</v>
      </c>
      <c r="DF257" s="408">
        <v>1.5</v>
      </c>
    </row>
    <row r="258" spans="1:110" s="84" customFormat="1" ht="15" hidden="1" customHeight="1" thickBot="1">
      <c r="A258" s="85">
        <v>16</v>
      </c>
      <c r="B258" s="86" t="s">
        <v>113</v>
      </c>
      <c r="C258" s="87" t="s">
        <v>113</v>
      </c>
      <c r="D258" s="88" t="s">
        <v>113</v>
      </c>
      <c r="E258" s="88" t="s">
        <v>113</v>
      </c>
      <c r="F258" s="88" t="s">
        <v>113</v>
      </c>
      <c r="G258" s="88" t="s">
        <v>113</v>
      </c>
      <c r="H258" s="88" t="s">
        <v>113</v>
      </c>
      <c r="I258" s="89" t="s">
        <v>113</v>
      </c>
      <c r="J258" s="90">
        <f t="shared" si="356"/>
        <v>0</v>
      </c>
      <c r="K258" s="87" t="s">
        <v>113</v>
      </c>
      <c r="L258" s="88" t="s">
        <v>113</v>
      </c>
      <c r="M258" s="88" t="s">
        <v>113</v>
      </c>
      <c r="N258" s="88" t="s">
        <v>113</v>
      </c>
      <c r="O258" s="88" t="s">
        <v>113</v>
      </c>
      <c r="P258" s="88" t="s">
        <v>113</v>
      </c>
      <c r="Q258" s="89" t="s">
        <v>113</v>
      </c>
      <c r="R258" s="90">
        <f t="shared" si="357"/>
        <v>0</v>
      </c>
      <c r="S258" s="87" t="s">
        <v>113</v>
      </c>
      <c r="T258" s="88" t="s">
        <v>113</v>
      </c>
      <c r="U258" s="88" t="s">
        <v>113</v>
      </c>
      <c r="V258" s="88" t="s">
        <v>113</v>
      </c>
      <c r="W258" s="88" t="s">
        <v>113</v>
      </c>
      <c r="X258" s="88" t="s">
        <v>113</v>
      </c>
      <c r="Y258" s="89" t="s">
        <v>113</v>
      </c>
      <c r="Z258" s="90">
        <f t="shared" si="358"/>
        <v>0</v>
      </c>
      <c r="AA258" s="87" t="s">
        <v>113</v>
      </c>
      <c r="AB258" s="88" t="s">
        <v>113</v>
      </c>
      <c r="AC258" s="88" t="s">
        <v>113</v>
      </c>
      <c r="AD258" s="88" t="s">
        <v>113</v>
      </c>
      <c r="AE258" s="88" t="s">
        <v>113</v>
      </c>
      <c r="AF258" s="88" t="s">
        <v>113</v>
      </c>
      <c r="AG258" s="89" t="s">
        <v>113</v>
      </c>
      <c r="AH258" s="90">
        <f t="shared" si="359"/>
        <v>0</v>
      </c>
      <c r="AI258" s="87" t="s">
        <v>113</v>
      </c>
      <c r="AJ258" s="88" t="s">
        <v>113</v>
      </c>
      <c r="AK258" s="88" t="s">
        <v>113</v>
      </c>
      <c r="AL258" s="88" t="s">
        <v>113</v>
      </c>
      <c r="AM258" s="88" t="s">
        <v>113</v>
      </c>
      <c r="AN258" s="88" t="s">
        <v>113</v>
      </c>
      <c r="AO258" s="89" t="s">
        <v>113</v>
      </c>
      <c r="AP258" s="90">
        <f t="shared" si="360"/>
        <v>0</v>
      </c>
      <c r="AQ258" s="87" t="s">
        <v>113</v>
      </c>
      <c r="AR258" s="88" t="s">
        <v>113</v>
      </c>
      <c r="AS258" s="88" t="s">
        <v>113</v>
      </c>
      <c r="AT258" s="88" t="s">
        <v>113</v>
      </c>
      <c r="AU258" s="88" t="s">
        <v>113</v>
      </c>
      <c r="AV258" s="88" t="s">
        <v>113</v>
      </c>
      <c r="AW258" s="89" t="s">
        <v>113</v>
      </c>
      <c r="AX258" s="90">
        <f t="shared" si="395"/>
        <v>0</v>
      </c>
      <c r="AY258" s="87" t="s">
        <v>113</v>
      </c>
      <c r="AZ258" s="88" t="s">
        <v>113</v>
      </c>
      <c r="BA258" s="88" t="s">
        <v>113</v>
      </c>
      <c r="BB258" s="88" t="s">
        <v>113</v>
      </c>
      <c r="BC258" s="88" t="s">
        <v>113</v>
      </c>
      <c r="BD258" s="88" t="s">
        <v>113</v>
      </c>
      <c r="BE258" s="89" t="s">
        <v>113</v>
      </c>
      <c r="BF258" s="90">
        <f t="shared" si="362"/>
        <v>0</v>
      </c>
      <c r="BG258" s="87" t="s">
        <v>113</v>
      </c>
      <c r="BH258" s="88" t="s">
        <v>113</v>
      </c>
      <c r="BI258" s="88" t="s">
        <v>113</v>
      </c>
      <c r="BJ258" s="88" t="s">
        <v>113</v>
      </c>
      <c r="BK258" s="88" t="s">
        <v>113</v>
      </c>
      <c r="BL258" s="88" t="s">
        <v>113</v>
      </c>
      <c r="BM258" s="89" t="s">
        <v>113</v>
      </c>
      <c r="BN258" s="90">
        <f t="shared" si="363"/>
        <v>0</v>
      </c>
      <c r="BO258" s="87" t="s">
        <v>113</v>
      </c>
      <c r="BP258" s="88" t="s">
        <v>113</v>
      </c>
      <c r="BQ258" s="88" t="s">
        <v>113</v>
      </c>
      <c r="BR258" s="88" t="s">
        <v>113</v>
      </c>
      <c r="BS258" s="88" t="s">
        <v>113</v>
      </c>
      <c r="BT258" s="88" t="s">
        <v>113</v>
      </c>
      <c r="BU258" s="89" t="s">
        <v>113</v>
      </c>
      <c r="BV258" s="90">
        <f t="shared" si="364"/>
        <v>0</v>
      </c>
      <c r="CK258" s="209">
        <f t="shared" si="380"/>
        <v>0</v>
      </c>
      <c r="CL258" s="216" t="str">
        <f t="shared" si="381"/>
        <v>-</v>
      </c>
      <c r="CM258" s="209">
        <f t="shared" si="382"/>
        <v>0</v>
      </c>
      <c r="CN258" s="216" t="str">
        <f t="shared" si="383"/>
        <v>-</v>
      </c>
      <c r="CO258" s="209">
        <f t="shared" si="384"/>
        <v>0</v>
      </c>
      <c r="CP258" s="210" t="str">
        <f t="shared" si="385"/>
        <v>-</v>
      </c>
      <c r="CQ258" s="208">
        <f t="shared" si="386"/>
        <v>0</v>
      </c>
      <c r="CR258" s="210" t="str">
        <f t="shared" si="387"/>
        <v>-</v>
      </c>
      <c r="CS258" s="208">
        <f t="shared" si="373"/>
        <v>0</v>
      </c>
      <c r="CT258" s="210" t="str">
        <f t="shared" si="388"/>
        <v>-</v>
      </c>
      <c r="CU258" s="1046"/>
      <c r="CV258" s="452"/>
      <c r="CW258" s="208">
        <f t="shared" si="375"/>
        <v>0</v>
      </c>
      <c r="CX258" s="207" t="str">
        <f t="shared" si="389"/>
        <v>-</v>
      </c>
      <c r="CY258" s="209">
        <f t="shared" si="390"/>
        <v>0</v>
      </c>
      <c r="CZ258" s="207" t="str">
        <f t="shared" si="391"/>
        <v>-</v>
      </c>
      <c r="DA258" s="211">
        <f t="shared" si="392"/>
        <v>0</v>
      </c>
      <c r="DB258" s="210" t="str">
        <f t="shared" si="393"/>
        <v>-</v>
      </c>
      <c r="DE258" s="315" t="s">
        <v>174</v>
      </c>
      <c r="DF258" s="408">
        <v>2</v>
      </c>
    </row>
    <row r="259" spans="1:110" s="84" customFormat="1" ht="15" hidden="1" customHeight="1" thickBot="1">
      <c r="A259" s="78">
        <v>17</v>
      </c>
      <c r="B259" s="86" t="s">
        <v>113</v>
      </c>
      <c r="C259" s="87" t="s">
        <v>113</v>
      </c>
      <c r="D259" s="88" t="s">
        <v>113</v>
      </c>
      <c r="E259" s="88" t="s">
        <v>113</v>
      </c>
      <c r="F259" s="88" t="s">
        <v>113</v>
      </c>
      <c r="G259" s="88" t="s">
        <v>113</v>
      </c>
      <c r="H259" s="88" t="s">
        <v>113</v>
      </c>
      <c r="I259" s="89" t="s">
        <v>113</v>
      </c>
      <c r="J259" s="90">
        <f t="shared" si="356"/>
        <v>0</v>
      </c>
      <c r="K259" s="87" t="s">
        <v>113</v>
      </c>
      <c r="L259" s="88" t="s">
        <v>113</v>
      </c>
      <c r="M259" s="88" t="s">
        <v>113</v>
      </c>
      <c r="N259" s="88" t="s">
        <v>113</v>
      </c>
      <c r="O259" s="88" t="s">
        <v>113</v>
      </c>
      <c r="P259" s="88" t="s">
        <v>113</v>
      </c>
      <c r="Q259" s="89" t="s">
        <v>113</v>
      </c>
      <c r="R259" s="90">
        <f t="shared" si="357"/>
        <v>0</v>
      </c>
      <c r="S259" s="87" t="s">
        <v>113</v>
      </c>
      <c r="T259" s="88" t="s">
        <v>113</v>
      </c>
      <c r="U259" s="88" t="s">
        <v>113</v>
      </c>
      <c r="V259" s="88" t="s">
        <v>113</v>
      </c>
      <c r="W259" s="88" t="s">
        <v>113</v>
      </c>
      <c r="X259" s="88" t="s">
        <v>113</v>
      </c>
      <c r="Y259" s="89" t="s">
        <v>113</v>
      </c>
      <c r="Z259" s="90">
        <f t="shared" si="358"/>
        <v>0</v>
      </c>
      <c r="AA259" s="87" t="s">
        <v>113</v>
      </c>
      <c r="AB259" s="88" t="s">
        <v>113</v>
      </c>
      <c r="AC259" s="88" t="s">
        <v>113</v>
      </c>
      <c r="AD259" s="88" t="s">
        <v>113</v>
      </c>
      <c r="AE259" s="88" t="s">
        <v>113</v>
      </c>
      <c r="AF259" s="88" t="s">
        <v>113</v>
      </c>
      <c r="AG259" s="89" t="s">
        <v>113</v>
      </c>
      <c r="AH259" s="90">
        <f t="shared" si="359"/>
        <v>0</v>
      </c>
      <c r="AI259" s="87" t="s">
        <v>113</v>
      </c>
      <c r="AJ259" s="88" t="s">
        <v>113</v>
      </c>
      <c r="AK259" s="88" t="s">
        <v>113</v>
      </c>
      <c r="AL259" s="88" t="s">
        <v>113</v>
      </c>
      <c r="AM259" s="88" t="s">
        <v>113</v>
      </c>
      <c r="AN259" s="88" t="s">
        <v>113</v>
      </c>
      <c r="AO259" s="89" t="s">
        <v>113</v>
      </c>
      <c r="AP259" s="90">
        <f t="shared" si="360"/>
        <v>0</v>
      </c>
      <c r="AQ259" s="87" t="s">
        <v>113</v>
      </c>
      <c r="AR259" s="88" t="s">
        <v>113</v>
      </c>
      <c r="AS259" s="88" t="s">
        <v>113</v>
      </c>
      <c r="AT259" s="88" t="s">
        <v>113</v>
      </c>
      <c r="AU259" s="88" t="s">
        <v>113</v>
      </c>
      <c r="AV259" s="88" t="s">
        <v>113</v>
      </c>
      <c r="AW259" s="89" t="s">
        <v>113</v>
      </c>
      <c r="AX259" s="90">
        <f t="shared" si="395"/>
        <v>0</v>
      </c>
      <c r="AY259" s="87" t="s">
        <v>113</v>
      </c>
      <c r="AZ259" s="88" t="s">
        <v>113</v>
      </c>
      <c r="BA259" s="88" t="s">
        <v>113</v>
      </c>
      <c r="BB259" s="88" t="s">
        <v>113</v>
      </c>
      <c r="BC259" s="88" t="s">
        <v>113</v>
      </c>
      <c r="BD259" s="88" t="s">
        <v>113</v>
      </c>
      <c r="BE259" s="89" t="s">
        <v>113</v>
      </c>
      <c r="BF259" s="90">
        <f t="shared" si="362"/>
        <v>0</v>
      </c>
      <c r="BG259" s="87" t="s">
        <v>113</v>
      </c>
      <c r="BH259" s="88" t="s">
        <v>113</v>
      </c>
      <c r="BI259" s="88" t="s">
        <v>113</v>
      </c>
      <c r="BJ259" s="88" t="s">
        <v>113</v>
      </c>
      <c r="BK259" s="88" t="s">
        <v>113</v>
      </c>
      <c r="BL259" s="88" t="s">
        <v>113</v>
      </c>
      <c r="BM259" s="89" t="s">
        <v>113</v>
      </c>
      <c r="BN259" s="90">
        <f t="shared" si="363"/>
        <v>0</v>
      </c>
      <c r="BO259" s="87" t="s">
        <v>113</v>
      </c>
      <c r="BP259" s="88" t="s">
        <v>113</v>
      </c>
      <c r="BQ259" s="88" t="s">
        <v>113</v>
      </c>
      <c r="BR259" s="88" t="s">
        <v>113</v>
      </c>
      <c r="BS259" s="88" t="s">
        <v>113</v>
      </c>
      <c r="BT259" s="88" t="s">
        <v>113</v>
      </c>
      <c r="BU259" s="89" t="s">
        <v>113</v>
      </c>
      <c r="BV259" s="90">
        <f t="shared" si="364"/>
        <v>0</v>
      </c>
      <c r="CK259" s="209">
        <f t="shared" si="380"/>
        <v>0</v>
      </c>
      <c r="CL259" s="216" t="str">
        <f t="shared" si="381"/>
        <v>-</v>
      </c>
      <c r="CM259" s="209">
        <f t="shared" si="382"/>
        <v>0</v>
      </c>
      <c r="CN259" s="216" t="str">
        <f t="shared" si="383"/>
        <v>-</v>
      </c>
      <c r="CO259" s="209">
        <f t="shared" si="384"/>
        <v>0</v>
      </c>
      <c r="CP259" s="210" t="str">
        <f t="shared" si="385"/>
        <v>-</v>
      </c>
      <c r="CQ259" s="208">
        <f t="shared" si="386"/>
        <v>0</v>
      </c>
      <c r="CR259" s="210" t="str">
        <f t="shared" si="387"/>
        <v>-</v>
      </c>
      <c r="CS259" s="208">
        <f t="shared" si="373"/>
        <v>0</v>
      </c>
      <c r="CT259" s="210" t="str">
        <f t="shared" si="388"/>
        <v>-</v>
      </c>
      <c r="CU259" s="1046"/>
      <c r="CV259" s="452"/>
      <c r="CW259" s="208">
        <f t="shared" si="375"/>
        <v>0</v>
      </c>
      <c r="CX259" s="207" t="str">
        <f t="shared" si="389"/>
        <v>-</v>
      </c>
      <c r="CY259" s="209">
        <f t="shared" si="390"/>
        <v>0</v>
      </c>
      <c r="CZ259" s="207" t="str">
        <f t="shared" si="391"/>
        <v>-</v>
      </c>
      <c r="DA259" s="211">
        <f t="shared" si="392"/>
        <v>0</v>
      </c>
      <c r="DB259" s="210" t="str">
        <f t="shared" si="393"/>
        <v>-</v>
      </c>
      <c r="DE259" s="315" t="s">
        <v>175</v>
      </c>
      <c r="DF259" s="408">
        <v>2.5</v>
      </c>
    </row>
    <row r="260" spans="1:110" s="84" customFormat="1" ht="15" hidden="1" customHeight="1" thickBot="1">
      <c r="A260" s="85">
        <v>18</v>
      </c>
      <c r="B260" s="86" t="s">
        <v>113</v>
      </c>
      <c r="C260" s="87" t="s">
        <v>113</v>
      </c>
      <c r="D260" s="88" t="s">
        <v>113</v>
      </c>
      <c r="E260" s="88" t="s">
        <v>113</v>
      </c>
      <c r="F260" s="88" t="s">
        <v>113</v>
      </c>
      <c r="G260" s="88" t="s">
        <v>113</v>
      </c>
      <c r="H260" s="88" t="s">
        <v>113</v>
      </c>
      <c r="I260" s="89" t="s">
        <v>113</v>
      </c>
      <c r="J260" s="90">
        <f t="shared" si="356"/>
        <v>0</v>
      </c>
      <c r="K260" s="87" t="s">
        <v>113</v>
      </c>
      <c r="L260" s="88" t="s">
        <v>113</v>
      </c>
      <c r="M260" s="88" t="s">
        <v>113</v>
      </c>
      <c r="N260" s="88" t="s">
        <v>113</v>
      </c>
      <c r="O260" s="88" t="s">
        <v>113</v>
      </c>
      <c r="P260" s="88" t="s">
        <v>113</v>
      </c>
      <c r="Q260" s="89" t="s">
        <v>113</v>
      </c>
      <c r="R260" s="90">
        <f t="shared" si="357"/>
        <v>0</v>
      </c>
      <c r="S260" s="87" t="s">
        <v>113</v>
      </c>
      <c r="T260" s="88" t="s">
        <v>113</v>
      </c>
      <c r="U260" s="88" t="s">
        <v>113</v>
      </c>
      <c r="V260" s="88" t="s">
        <v>113</v>
      </c>
      <c r="W260" s="88" t="s">
        <v>113</v>
      </c>
      <c r="X260" s="88" t="s">
        <v>113</v>
      </c>
      <c r="Y260" s="89" t="s">
        <v>113</v>
      </c>
      <c r="Z260" s="90">
        <f t="shared" si="358"/>
        <v>0</v>
      </c>
      <c r="AA260" s="87" t="s">
        <v>113</v>
      </c>
      <c r="AB260" s="88" t="s">
        <v>113</v>
      </c>
      <c r="AC260" s="88" t="s">
        <v>113</v>
      </c>
      <c r="AD260" s="88" t="s">
        <v>113</v>
      </c>
      <c r="AE260" s="88" t="s">
        <v>113</v>
      </c>
      <c r="AF260" s="88" t="s">
        <v>113</v>
      </c>
      <c r="AG260" s="89" t="s">
        <v>113</v>
      </c>
      <c r="AH260" s="90">
        <f t="shared" si="359"/>
        <v>0</v>
      </c>
      <c r="AI260" s="87" t="s">
        <v>113</v>
      </c>
      <c r="AJ260" s="88" t="s">
        <v>113</v>
      </c>
      <c r="AK260" s="88" t="s">
        <v>113</v>
      </c>
      <c r="AL260" s="88" t="s">
        <v>113</v>
      </c>
      <c r="AM260" s="88" t="s">
        <v>113</v>
      </c>
      <c r="AN260" s="88" t="s">
        <v>113</v>
      </c>
      <c r="AO260" s="89" t="s">
        <v>113</v>
      </c>
      <c r="AP260" s="90">
        <f t="shared" si="360"/>
        <v>0</v>
      </c>
      <c r="AQ260" s="87" t="s">
        <v>113</v>
      </c>
      <c r="AR260" s="88" t="s">
        <v>113</v>
      </c>
      <c r="AS260" s="88" t="s">
        <v>113</v>
      </c>
      <c r="AT260" s="88" t="s">
        <v>113</v>
      </c>
      <c r="AU260" s="88" t="s">
        <v>113</v>
      </c>
      <c r="AV260" s="88" t="s">
        <v>113</v>
      </c>
      <c r="AW260" s="89" t="s">
        <v>113</v>
      </c>
      <c r="AX260" s="90">
        <f t="shared" si="395"/>
        <v>0</v>
      </c>
      <c r="AY260" s="87" t="s">
        <v>113</v>
      </c>
      <c r="AZ260" s="88" t="s">
        <v>113</v>
      </c>
      <c r="BA260" s="88" t="s">
        <v>113</v>
      </c>
      <c r="BB260" s="88" t="s">
        <v>113</v>
      </c>
      <c r="BC260" s="88" t="s">
        <v>113</v>
      </c>
      <c r="BD260" s="88" t="s">
        <v>113</v>
      </c>
      <c r="BE260" s="89" t="s">
        <v>113</v>
      </c>
      <c r="BF260" s="90">
        <f t="shared" si="362"/>
        <v>0</v>
      </c>
      <c r="BG260" s="87" t="s">
        <v>113</v>
      </c>
      <c r="BH260" s="88" t="s">
        <v>113</v>
      </c>
      <c r="BI260" s="88" t="s">
        <v>113</v>
      </c>
      <c r="BJ260" s="88" t="s">
        <v>113</v>
      </c>
      <c r="BK260" s="88" t="s">
        <v>113</v>
      </c>
      <c r="BL260" s="88" t="s">
        <v>113</v>
      </c>
      <c r="BM260" s="89" t="s">
        <v>113</v>
      </c>
      <c r="BN260" s="90">
        <f t="shared" si="363"/>
        <v>0</v>
      </c>
      <c r="BO260" s="87" t="s">
        <v>113</v>
      </c>
      <c r="BP260" s="88" t="s">
        <v>113</v>
      </c>
      <c r="BQ260" s="88" t="s">
        <v>113</v>
      </c>
      <c r="BR260" s="88" t="s">
        <v>113</v>
      </c>
      <c r="BS260" s="88" t="s">
        <v>113</v>
      </c>
      <c r="BT260" s="88" t="s">
        <v>113</v>
      </c>
      <c r="BU260" s="89" t="s">
        <v>113</v>
      </c>
      <c r="BV260" s="90">
        <f t="shared" si="364"/>
        <v>0</v>
      </c>
      <c r="CK260" s="209">
        <f t="shared" si="380"/>
        <v>0</v>
      </c>
      <c r="CL260" s="216" t="str">
        <f t="shared" si="381"/>
        <v>-</v>
      </c>
      <c r="CM260" s="209">
        <f t="shared" si="382"/>
        <v>0</v>
      </c>
      <c r="CN260" s="216" t="str">
        <f t="shared" si="383"/>
        <v>-</v>
      </c>
      <c r="CO260" s="209">
        <f t="shared" si="384"/>
        <v>0</v>
      </c>
      <c r="CP260" s="210" t="str">
        <f t="shared" si="385"/>
        <v>-</v>
      </c>
      <c r="CQ260" s="208">
        <f t="shared" si="386"/>
        <v>0</v>
      </c>
      <c r="CR260" s="210" t="str">
        <f t="shared" si="387"/>
        <v>-</v>
      </c>
      <c r="CS260" s="208">
        <f t="shared" si="373"/>
        <v>0</v>
      </c>
      <c r="CT260" s="210" t="str">
        <f t="shared" si="388"/>
        <v>-</v>
      </c>
      <c r="CU260" s="1046"/>
      <c r="CV260" s="452"/>
      <c r="CW260" s="208">
        <f t="shared" si="375"/>
        <v>0</v>
      </c>
      <c r="CX260" s="207" t="str">
        <f t="shared" si="389"/>
        <v>-</v>
      </c>
      <c r="CY260" s="209">
        <f t="shared" si="390"/>
        <v>0</v>
      </c>
      <c r="CZ260" s="207" t="str">
        <f t="shared" si="391"/>
        <v>-</v>
      </c>
      <c r="DA260" s="211">
        <f t="shared" si="392"/>
        <v>0</v>
      </c>
      <c r="DB260" s="210" t="str">
        <f t="shared" si="393"/>
        <v>-</v>
      </c>
      <c r="DE260" s="315" t="s">
        <v>176</v>
      </c>
      <c r="DF260" s="408">
        <v>2</v>
      </c>
    </row>
    <row r="261" spans="1:110" s="84" customFormat="1" ht="15" hidden="1" customHeight="1" thickBot="1">
      <c r="A261" s="78">
        <v>19</v>
      </c>
      <c r="B261" s="86" t="s">
        <v>113</v>
      </c>
      <c r="C261" s="87" t="s">
        <v>113</v>
      </c>
      <c r="D261" s="88" t="s">
        <v>113</v>
      </c>
      <c r="E261" s="88" t="s">
        <v>113</v>
      </c>
      <c r="F261" s="88" t="s">
        <v>113</v>
      </c>
      <c r="G261" s="88" t="s">
        <v>113</v>
      </c>
      <c r="H261" s="88" t="s">
        <v>113</v>
      </c>
      <c r="I261" s="89" t="s">
        <v>113</v>
      </c>
      <c r="J261" s="90">
        <f t="shared" si="356"/>
        <v>0</v>
      </c>
      <c r="K261" s="87" t="s">
        <v>113</v>
      </c>
      <c r="L261" s="88" t="s">
        <v>113</v>
      </c>
      <c r="M261" s="88" t="s">
        <v>113</v>
      </c>
      <c r="N261" s="88" t="s">
        <v>113</v>
      </c>
      <c r="O261" s="88" t="s">
        <v>113</v>
      </c>
      <c r="P261" s="88" t="s">
        <v>113</v>
      </c>
      <c r="Q261" s="89" t="s">
        <v>113</v>
      </c>
      <c r="R261" s="90">
        <f t="shared" si="357"/>
        <v>0</v>
      </c>
      <c r="S261" s="87" t="s">
        <v>113</v>
      </c>
      <c r="T261" s="88" t="s">
        <v>113</v>
      </c>
      <c r="U261" s="88" t="s">
        <v>113</v>
      </c>
      <c r="V261" s="88" t="s">
        <v>113</v>
      </c>
      <c r="W261" s="88" t="s">
        <v>113</v>
      </c>
      <c r="X261" s="88" t="s">
        <v>113</v>
      </c>
      <c r="Y261" s="89" t="s">
        <v>113</v>
      </c>
      <c r="Z261" s="90">
        <f t="shared" si="358"/>
        <v>0</v>
      </c>
      <c r="AA261" s="87" t="s">
        <v>113</v>
      </c>
      <c r="AB261" s="88" t="s">
        <v>113</v>
      </c>
      <c r="AC261" s="88" t="s">
        <v>113</v>
      </c>
      <c r="AD261" s="88" t="s">
        <v>113</v>
      </c>
      <c r="AE261" s="88" t="s">
        <v>113</v>
      </c>
      <c r="AF261" s="88" t="s">
        <v>113</v>
      </c>
      <c r="AG261" s="89" t="s">
        <v>113</v>
      </c>
      <c r="AH261" s="90">
        <f t="shared" si="359"/>
        <v>0</v>
      </c>
      <c r="AI261" s="87" t="s">
        <v>113</v>
      </c>
      <c r="AJ261" s="88" t="s">
        <v>113</v>
      </c>
      <c r="AK261" s="88" t="s">
        <v>113</v>
      </c>
      <c r="AL261" s="88" t="s">
        <v>113</v>
      </c>
      <c r="AM261" s="88" t="s">
        <v>113</v>
      </c>
      <c r="AN261" s="88" t="s">
        <v>113</v>
      </c>
      <c r="AO261" s="89" t="s">
        <v>113</v>
      </c>
      <c r="AP261" s="90">
        <f t="shared" si="360"/>
        <v>0</v>
      </c>
      <c r="AQ261" s="87" t="s">
        <v>113</v>
      </c>
      <c r="AR261" s="88" t="s">
        <v>113</v>
      </c>
      <c r="AS261" s="88" t="s">
        <v>113</v>
      </c>
      <c r="AT261" s="88" t="s">
        <v>113</v>
      </c>
      <c r="AU261" s="88" t="s">
        <v>113</v>
      </c>
      <c r="AV261" s="88" t="s">
        <v>113</v>
      </c>
      <c r="AW261" s="89" t="s">
        <v>113</v>
      </c>
      <c r="AX261" s="90">
        <f t="shared" si="395"/>
        <v>0</v>
      </c>
      <c r="AY261" s="87" t="s">
        <v>113</v>
      </c>
      <c r="AZ261" s="88" t="s">
        <v>113</v>
      </c>
      <c r="BA261" s="88" t="s">
        <v>113</v>
      </c>
      <c r="BB261" s="88" t="s">
        <v>113</v>
      </c>
      <c r="BC261" s="88" t="s">
        <v>113</v>
      </c>
      <c r="BD261" s="88" t="s">
        <v>113</v>
      </c>
      <c r="BE261" s="89" t="s">
        <v>113</v>
      </c>
      <c r="BF261" s="90">
        <f t="shared" si="362"/>
        <v>0</v>
      </c>
      <c r="BG261" s="87" t="s">
        <v>113</v>
      </c>
      <c r="BH261" s="88" t="s">
        <v>113</v>
      </c>
      <c r="BI261" s="88" t="s">
        <v>113</v>
      </c>
      <c r="BJ261" s="88" t="s">
        <v>113</v>
      </c>
      <c r="BK261" s="88" t="s">
        <v>113</v>
      </c>
      <c r="BL261" s="88" t="s">
        <v>113</v>
      </c>
      <c r="BM261" s="89" t="s">
        <v>113</v>
      </c>
      <c r="BN261" s="90">
        <f t="shared" si="363"/>
        <v>0</v>
      </c>
      <c r="BO261" s="87" t="s">
        <v>113</v>
      </c>
      <c r="BP261" s="88" t="s">
        <v>113</v>
      </c>
      <c r="BQ261" s="88" t="s">
        <v>113</v>
      </c>
      <c r="BR261" s="88" t="s">
        <v>113</v>
      </c>
      <c r="BS261" s="88" t="s">
        <v>113</v>
      </c>
      <c r="BT261" s="88" t="s">
        <v>113</v>
      </c>
      <c r="BU261" s="89" t="s">
        <v>113</v>
      </c>
      <c r="BV261" s="90">
        <f t="shared" si="364"/>
        <v>0</v>
      </c>
      <c r="CK261" s="209">
        <f t="shared" si="380"/>
        <v>0</v>
      </c>
      <c r="CL261" s="216" t="str">
        <f t="shared" si="381"/>
        <v>-</v>
      </c>
      <c r="CM261" s="209">
        <f t="shared" si="382"/>
        <v>0</v>
      </c>
      <c r="CN261" s="216" t="str">
        <f t="shared" si="383"/>
        <v>-</v>
      </c>
      <c r="CO261" s="209">
        <f t="shared" si="384"/>
        <v>0</v>
      </c>
      <c r="CP261" s="210" t="str">
        <f t="shared" si="385"/>
        <v>-</v>
      </c>
      <c r="CQ261" s="208">
        <f t="shared" si="386"/>
        <v>0</v>
      </c>
      <c r="CR261" s="210" t="str">
        <f t="shared" si="387"/>
        <v>-</v>
      </c>
      <c r="CS261" s="208">
        <f t="shared" si="373"/>
        <v>0</v>
      </c>
      <c r="CT261" s="210" t="str">
        <f t="shared" si="388"/>
        <v>-</v>
      </c>
      <c r="CU261" s="1046"/>
      <c r="CV261" s="452"/>
      <c r="CW261" s="208">
        <f t="shared" si="375"/>
        <v>0</v>
      </c>
      <c r="CX261" s="207" t="str">
        <f t="shared" si="389"/>
        <v>-</v>
      </c>
      <c r="CY261" s="209">
        <f t="shared" si="390"/>
        <v>0</v>
      </c>
      <c r="CZ261" s="207" t="str">
        <f t="shared" si="391"/>
        <v>-</v>
      </c>
      <c r="DA261" s="211">
        <f t="shared" si="392"/>
        <v>0</v>
      </c>
      <c r="DB261" s="210" t="str">
        <f t="shared" si="393"/>
        <v>-</v>
      </c>
      <c r="DE261" s="316" t="s">
        <v>177</v>
      </c>
      <c r="DF261" s="411">
        <v>2.5</v>
      </c>
    </row>
    <row r="262" spans="1:110" s="84" customFormat="1" ht="15" hidden="1" customHeight="1" thickBot="1">
      <c r="A262" s="85">
        <v>20</v>
      </c>
      <c r="B262" s="86" t="s">
        <v>113</v>
      </c>
      <c r="C262" s="87" t="s">
        <v>113</v>
      </c>
      <c r="D262" s="88" t="s">
        <v>113</v>
      </c>
      <c r="E262" s="88" t="s">
        <v>113</v>
      </c>
      <c r="F262" s="88" t="s">
        <v>113</v>
      </c>
      <c r="G262" s="88" t="s">
        <v>113</v>
      </c>
      <c r="H262" s="88" t="s">
        <v>113</v>
      </c>
      <c r="I262" s="89" t="s">
        <v>113</v>
      </c>
      <c r="J262" s="90">
        <f t="shared" si="356"/>
        <v>0</v>
      </c>
      <c r="K262" s="87" t="s">
        <v>113</v>
      </c>
      <c r="L262" s="88" t="s">
        <v>113</v>
      </c>
      <c r="M262" s="88" t="s">
        <v>113</v>
      </c>
      <c r="N262" s="88" t="s">
        <v>113</v>
      </c>
      <c r="O262" s="88" t="s">
        <v>113</v>
      </c>
      <c r="P262" s="88" t="s">
        <v>113</v>
      </c>
      <c r="Q262" s="89" t="s">
        <v>113</v>
      </c>
      <c r="R262" s="90">
        <f t="shared" si="357"/>
        <v>0</v>
      </c>
      <c r="S262" s="87" t="s">
        <v>113</v>
      </c>
      <c r="T262" s="88" t="s">
        <v>113</v>
      </c>
      <c r="U262" s="88" t="s">
        <v>113</v>
      </c>
      <c r="V262" s="88" t="s">
        <v>113</v>
      </c>
      <c r="W262" s="88" t="s">
        <v>113</v>
      </c>
      <c r="X262" s="88" t="s">
        <v>113</v>
      </c>
      <c r="Y262" s="89" t="s">
        <v>113</v>
      </c>
      <c r="Z262" s="90">
        <f t="shared" si="358"/>
        <v>0</v>
      </c>
      <c r="AA262" s="87" t="s">
        <v>113</v>
      </c>
      <c r="AB262" s="88" t="s">
        <v>113</v>
      </c>
      <c r="AC262" s="88" t="s">
        <v>113</v>
      </c>
      <c r="AD262" s="88" t="s">
        <v>113</v>
      </c>
      <c r="AE262" s="88" t="s">
        <v>113</v>
      </c>
      <c r="AF262" s="88" t="s">
        <v>113</v>
      </c>
      <c r="AG262" s="89" t="s">
        <v>113</v>
      </c>
      <c r="AH262" s="90">
        <f t="shared" si="359"/>
        <v>0</v>
      </c>
      <c r="AI262" s="87" t="s">
        <v>113</v>
      </c>
      <c r="AJ262" s="88" t="s">
        <v>113</v>
      </c>
      <c r="AK262" s="88" t="s">
        <v>113</v>
      </c>
      <c r="AL262" s="88" t="s">
        <v>113</v>
      </c>
      <c r="AM262" s="88" t="s">
        <v>113</v>
      </c>
      <c r="AN262" s="88" t="s">
        <v>113</v>
      </c>
      <c r="AO262" s="89" t="s">
        <v>113</v>
      </c>
      <c r="AP262" s="90">
        <f t="shared" si="360"/>
        <v>0</v>
      </c>
      <c r="AQ262" s="87" t="s">
        <v>113</v>
      </c>
      <c r="AR262" s="88" t="s">
        <v>113</v>
      </c>
      <c r="AS262" s="88" t="s">
        <v>113</v>
      </c>
      <c r="AT262" s="88" t="s">
        <v>113</v>
      </c>
      <c r="AU262" s="88" t="s">
        <v>113</v>
      </c>
      <c r="AV262" s="88" t="s">
        <v>113</v>
      </c>
      <c r="AW262" s="89" t="s">
        <v>113</v>
      </c>
      <c r="AX262" s="90">
        <f t="shared" si="395"/>
        <v>0</v>
      </c>
      <c r="AY262" s="87" t="s">
        <v>113</v>
      </c>
      <c r="AZ262" s="88" t="s">
        <v>113</v>
      </c>
      <c r="BA262" s="88" t="s">
        <v>113</v>
      </c>
      <c r="BB262" s="88" t="s">
        <v>113</v>
      </c>
      <c r="BC262" s="88" t="s">
        <v>113</v>
      </c>
      <c r="BD262" s="88" t="s">
        <v>113</v>
      </c>
      <c r="BE262" s="89" t="s">
        <v>113</v>
      </c>
      <c r="BF262" s="90">
        <f t="shared" si="362"/>
        <v>0</v>
      </c>
      <c r="BG262" s="87" t="s">
        <v>113</v>
      </c>
      <c r="BH262" s="88" t="s">
        <v>113</v>
      </c>
      <c r="BI262" s="88" t="s">
        <v>113</v>
      </c>
      <c r="BJ262" s="88" t="s">
        <v>113</v>
      </c>
      <c r="BK262" s="88" t="s">
        <v>113</v>
      </c>
      <c r="BL262" s="88" t="s">
        <v>113</v>
      </c>
      <c r="BM262" s="89" t="s">
        <v>113</v>
      </c>
      <c r="BN262" s="90">
        <f t="shared" si="363"/>
        <v>0</v>
      </c>
      <c r="BO262" s="87" t="s">
        <v>113</v>
      </c>
      <c r="BP262" s="88" t="s">
        <v>113</v>
      </c>
      <c r="BQ262" s="88" t="s">
        <v>113</v>
      </c>
      <c r="BR262" s="88" t="s">
        <v>113</v>
      </c>
      <c r="BS262" s="88" t="s">
        <v>113</v>
      </c>
      <c r="BT262" s="88" t="s">
        <v>113</v>
      </c>
      <c r="BU262" s="89" t="s">
        <v>113</v>
      </c>
      <c r="BV262" s="90">
        <f t="shared" si="364"/>
        <v>0</v>
      </c>
      <c r="CK262" s="209">
        <f t="shared" si="380"/>
        <v>0</v>
      </c>
      <c r="CL262" s="216" t="str">
        <f t="shared" si="381"/>
        <v>-</v>
      </c>
      <c r="CM262" s="209">
        <f t="shared" si="382"/>
        <v>0</v>
      </c>
      <c r="CN262" s="216" t="str">
        <f t="shared" si="383"/>
        <v>-</v>
      </c>
      <c r="CO262" s="209">
        <f t="shared" si="384"/>
        <v>0</v>
      </c>
      <c r="CP262" s="210" t="str">
        <f t="shared" si="385"/>
        <v>-</v>
      </c>
      <c r="CQ262" s="208">
        <f t="shared" si="386"/>
        <v>0</v>
      </c>
      <c r="CR262" s="210" t="str">
        <f t="shared" si="387"/>
        <v>-</v>
      </c>
      <c r="CS262" s="208">
        <f t="shared" si="373"/>
        <v>0</v>
      </c>
      <c r="CT262" s="210" t="str">
        <f t="shared" si="388"/>
        <v>-</v>
      </c>
      <c r="CU262" s="1046"/>
      <c r="CV262" s="452"/>
      <c r="CW262" s="208">
        <f t="shared" si="375"/>
        <v>0</v>
      </c>
      <c r="CX262" s="207" t="str">
        <f t="shared" si="389"/>
        <v>-</v>
      </c>
      <c r="CY262" s="209">
        <f t="shared" si="390"/>
        <v>0</v>
      </c>
      <c r="CZ262" s="207" t="str">
        <f t="shared" si="391"/>
        <v>-</v>
      </c>
      <c r="DA262" s="211">
        <f t="shared" si="392"/>
        <v>0</v>
      </c>
      <c r="DB262" s="210" t="str">
        <f t="shared" si="393"/>
        <v>-</v>
      </c>
    </row>
    <row r="263" spans="1:110" s="84" customFormat="1" ht="15" hidden="1" customHeight="1" thickBot="1">
      <c r="A263" s="78">
        <v>21</v>
      </c>
      <c r="B263" s="86" t="s">
        <v>113</v>
      </c>
      <c r="C263" s="87" t="s">
        <v>113</v>
      </c>
      <c r="D263" s="88" t="s">
        <v>113</v>
      </c>
      <c r="E263" s="88" t="s">
        <v>113</v>
      </c>
      <c r="F263" s="88" t="s">
        <v>113</v>
      </c>
      <c r="G263" s="88" t="s">
        <v>113</v>
      </c>
      <c r="H263" s="88" t="s">
        <v>113</v>
      </c>
      <c r="I263" s="89" t="s">
        <v>113</v>
      </c>
      <c r="J263" s="90">
        <f t="shared" si="356"/>
        <v>0</v>
      </c>
      <c r="K263" s="87" t="s">
        <v>113</v>
      </c>
      <c r="L263" s="88" t="s">
        <v>113</v>
      </c>
      <c r="M263" s="88" t="s">
        <v>113</v>
      </c>
      <c r="N263" s="88" t="s">
        <v>113</v>
      </c>
      <c r="O263" s="88" t="s">
        <v>113</v>
      </c>
      <c r="P263" s="88" t="s">
        <v>113</v>
      </c>
      <c r="Q263" s="89" t="s">
        <v>113</v>
      </c>
      <c r="R263" s="90">
        <f t="shared" si="357"/>
        <v>0</v>
      </c>
      <c r="S263" s="87" t="s">
        <v>113</v>
      </c>
      <c r="T263" s="88" t="s">
        <v>113</v>
      </c>
      <c r="U263" s="88" t="s">
        <v>113</v>
      </c>
      <c r="V263" s="88" t="s">
        <v>113</v>
      </c>
      <c r="W263" s="88" t="s">
        <v>113</v>
      </c>
      <c r="X263" s="88" t="s">
        <v>113</v>
      </c>
      <c r="Y263" s="89" t="s">
        <v>113</v>
      </c>
      <c r="Z263" s="90">
        <f t="shared" si="358"/>
        <v>0</v>
      </c>
      <c r="AA263" s="87" t="s">
        <v>113</v>
      </c>
      <c r="AB263" s="88" t="s">
        <v>113</v>
      </c>
      <c r="AC263" s="88" t="s">
        <v>113</v>
      </c>
      <c r="AD263" s="88" t="s">
        <v>113</v>
      </c>
      <c r="AE263" s="88" t="s">
        <v>113</v>
      </c>
      <c r="AF263" s="88" t="s">
        <v>113</v>
      </c>
      <c r="AG263" s="89" t="s">
        <v>113</v>
      </c>
      <c r="AH263" s="90">
        <f t="shared" si="359"/>
        <v>0</v>
      </c>
      <c r="AI263" s="87" t="s">
        <v>113</v>
      </c>
      <c r="AJ263" s="88" t="s">
        <v>113</v>
      </c>
      <c r="AK263" s="88" t="s">
        <v>113</v>
      </c>
      <c r="AL263" s="88" t="s">
        <v>113</v>
      </c>
      <c r="AM263" s="88" t="s">
        <v>113</v>
      </c>
      <c r="AN263" s="88" t="s">
        <v>113</v>
      </c>
      <c r="AO263" s="89" t="s">
        <v>113</v>
      </c>
      <c r="AP263" s="90">
        <f t="shared" si="360"/>
        <v>0</v>
      </c>
      <c r="AQ263" s="87" t="s">
        <v>113</v>
      </c>
      <c r="AR263" s="88" t="s">
        <v>113</v>
      </c>
      <c r="AS263" s="88" t="s">
        <v>113</v>
      </c>
      <c r="AT263" s="88" t="s">
        <v>113</v>
      </c>
      <c r="AU263" s="88" t="s">
        <v>113</v>
      </c>
      <c r="AV263" s="88" t="s">
        <v>113</v>
      </c>
      <c r="AW263" s="89" t="s">
        <v>113</v>
      </c>
      <c r="AX263" s="90">
        <f t="shared" si="395"/>
        <v>0</v>
      </c>
      <c r="AY263" s="87" t="s">
        <v>113</v>
      </c>
      <c r="AZ263" s="88" t="s">
        <v>113</v>
      </c>
      <c r="BA263" s="88" t="s">
        <v>113</v>
      </c>
      <c r="BB263" s="88" t="s">
        <v>113</v>
      </c>
      <c r="BC263" s="88" t="s">
        <v>113</v>
      </c>
      <c r="BD263" s="88" t="s">
        <v>113</v>
      </c>
      <c r="BE263" s="89" t="s">
        <v>113</v>
      </c>
      <c r="BF263" s="90">
        <f t="shared" si="362"/>
        <v>0</v>
      </c>
      <c r="BG263" s="87" t="s">
        <v>113</v>
      </c>
      <c r="BH263" s="88" t="s">
        <v>113</v>
      </c>
      <c r="BI263" s="88" t="s">
        <v>113</v>
      </c>
      <c r="BJ263" s="88" t="s">
        <v>113</v>
      </c>
      <c r="BK263" s="88" t="s">
        <v>113</v>
      </c>
      <c r="BL263" s="88" t="s">
        <v>113</v>
      </c>
      <c r="BM263" s="89" t="s">
        <v>113</v>
      </c>
      <c r="BN263" s="90">
        <f t="shared" si="363"/>
        <v>0</v>
      </c>
      <c r="BO263" s="87" t="s">
        <v>113</v>
      </c>
      <c r="BP263" s="88" t="s">
        <v>113</v>
      </c>
      <c r="BQ263" s="88" t="s">
        <v>113</v>
      </c>
      <c r="BR263" s="88" t="s">
        <v>113</v>
      </c>
      <c r="BS263" s="88" t="s">
        <v>113</v>
      </c>
      <c r="BT263" s="88" t="s">
        <v>113</v>
      </c>
      <c r="BU263" s="89" t="s">
        <v>113</v>
      </c>
      <c r="BV263" s="90">
        <f t="shared" si="364"/>
        <v>0</v>
      </c>
      <c r="CK263" s="209">
        <f t="shared" si="380"/>
        <v>0</v>
      </c>
      <c r="CL263" s="216" t="str">
        <f t="shared" si="381"/>
        <v>-</v>
      </c>
      <c r="CM263" s="209">
        <f t="shared" si="382"/>
        <v>0</v>
      </c>
      <c r="CN263" s="216" t="str">
        <f t="shared" si="383"/>
        <v>-</v>
      </c>
      <c r="CO263" s="209">
        <f t="shared" si="384"/>
        <v>0</v>
      </c>
      <c r="CP263" s="210" t="str">
        <f t="shared" si="385"/>
        <v>-</v>
      </c>
      <c r="CQ263" s="208">
        <f t="shared" si="386"/>
        <v>0</v>
      </c>
      <c r="CR263" s="210" t="str">
        <f t="shared" si="387"/>
        <v>-</v>
      </c>
      <c r="CS263" s="208">
        <f t="shared" si="373"/>
        <v>0</v>
      </c>
      <c r="CT263" s="210" t="str">
        <f t="shared" si="388"/>
        <v>-</v>
      </c>
      <c r="CU263" s="1046"/>
      <c r="CV263" s="452"/>
      <c r="CW263" s="208">
        <f t="shared" si="375"/>
        <v>0</v>
      </c>
      <c r="CX263" s="207" t="str">
        <f t="shared" si="389"/>
        <v>-</v>
      </c>
      <c r="CY263" s="209">
        <f t="shared" si="390"/>
        <v>0</v>
      </c>
      <c r="CZ263" s="207" t="str">
        <f t="shared" si="391"/>
        <v>-</v>
      </c>
      <c r="DA263" s="211">
        <f t="shared" si="392"/>
        <v>0</v>
      </c>
      <c r="DB263" s="210" t="str">
        <f t="shared" si="393"/>
        <v>-</v>
      </c>
    </row>
    <row r="264" spans="1:110" s="84" customFormat="1" ht="15" hidden="1" customHeight="1" thickBot="1">
      <c r="A264" s="85">
        <v>22</v>
      </c>
      <c r="B264" s="86" t="s">
        <v>113</v>
      </c>
      <c r="C264" s="87" t="s">
        <v>113</v>
      </c>
      <c r="D264" s="88" t="s">
        <v>113</v>
      </c>
      <c r="E264" s="88" t="s">
        <v>113</v>
      </c>
      <c r="F264" s="88" t="s">
        <v>113</v>
      </c>
      <c r="G264" s="88" t="s">
        <v>113</v>
      </c>
      <c r="H264" s="88" t="s">
        <v>113</v>
      </c>
      <c r="I264" s="89" t="s">
        <v>113</v>
      </c>
      <c r="J264" s="90">
        <f t="shared" si="356"/>
        <v>0</v>
      </c>
      <c r="K264" s="87" t="s">
        <v>113</v>
      </c>
      <c r="L264" s="88" t="s">
        <v>113</v>
      </c>
      <c r="M264" s="88" t="s">
        <v>113</v>
      </c>
      <c r="N264" s="88" t="s">
        <v>113</v>
      </c>
      <c r="O264" s="88" t="s">
        <v>113</v>
      </c>
      <c r="P264" s="88" t="s">
        <v>113</v>
      </c>
      <c r="Q264" s="89" t="s">
        <v>113</v>
      </c>
      <c r="R264" s="90">
        <f t="shared" si="357"/>
        <v>0</v>
      </c>
      <c r="S264" s="87" t="s">
        <v>113</v>
      </c>
      <c r="T264" s="88" t="s">
        <v>113</v>
      </c>
      <c r="U264" s="88" t="s">
        <v>113</v>
      </c>
      <c r="V264" s="88" t="s">
        <v>113</v>
      </c>
      <c r="W264" s="88" t="s">
        <v>113</v>
      </c>
      <c r="X264" s="88" t="s">
        <v>113</v>
      </c>
      <c r="Y264" s="89" t="s">
        <v>113</v>
      </c>
      <c r="Z264" s="90">
        <f t="shared" si="358"/>
        <v>0</v>
      </c>
      <c r="AA264" s="87" t="s">
        <v>113</v>
      </c>
      <c r="AB264" s="88" t="s">
        <v>113</v>
      </c>
      <c r="AC264" s="88" t="s">
        <v>113</v>
      </c>
      <c r="AD264" s="88" t="s">
        <v>113</v>
      </c>
      <c r="AE264" s="88" t="s">
        <v>113</v>
      </c>
      <c r="AF264" s="88" t="s">
        <v>113</v>
      </c>
      <c r="AG264" s="89" t="s">
        <v>113</v>
      </c>
      <c r="AH264" s="90">
        <f t="shared" si="359"/>
        <v>0</v>
      </c>
      <c r="AI264" s="87" t="s">
        <v>113</v>
      </c>
      <c r="AJ264" s="88" t="s">
        <v>113</v>
      </c>
      <c r="AK264" s="88" t="s">
        <v>113</v>
      </c>
      <c r="AL264" s="88" t="s">
        <v>113</v>
      </c>
      <c r="AM264" s="88" t="s">
        <v>113</v>
      </c>
      <c r="AN264" s="88" t="s">
        <v>113</v>
      </c>
      <c r="AO264" s="89" t="s">
        <v>113</v>
      </c>
      <c r="AP264" s="90">
        <f t="shared" si="360"/>
        <v>0</v>
      </c>
      <c r="AQ264" s="87" t="s">
        <v>113</v>
      </c>
      <c r="AR264" s="88" t="s">
        <v>113</v>
      </c>
      <c r="AS264" s="88" t="s">
        <v>113</v>
      </c>
      <c r="AT264" s="88" t="s">
        <v>113</v>
      </c>
      <c r="AU264" s="88" t="s">
        <v>113</v>
      </c>
      <c r="AV264" s="88" t="s">
        <v>113</v>
      </c>
      <c r="AW264" s="89" t="s">
        <v>113</v>
      </c>
      <c r="AX264" s="90">
        <f t="shared" si="395"/>
        <v>0</v>
      </c>
      <c r="AY264" s="87" t="s">
        <v>113</v>
      </c>
      <c r="AZ264" s="88" t="s">
        <v>113</v>
      </c>
      <c r="BA264" s="88" t="s">
        <v>113</v>
      </c>
      <c r="BB264" s="88" t="s">
        <v>113</v>
      </c>
      <c r="BC264" s="88" t="s">
        <v>113</v>
      </c>
      <c r="BD264" s="88" t="s">
        <v>113</v>
      </c>
      <c r="BE264" s="89" t="s">
        <v>113</v>
      </c>
      <c r="BF264" s="90">
        <f t="shared" si="362"/>
        <v>0</v>
      </c>
      <c r="BG264" s="87" t="s">
        <v>113</v>
      </c>
      <c r="BH264" s="88" t="s">
        <v>113</v>
      </c>
      <c r="BI264" s="88" t="s">
        <v>113</v>
      </c>
      <c r="BJ264" s="88" t="s">
        <v>113</v>
      </c>
      <c r="BK264" s="88" t="s">
        <v>113</v>
      </c>
      <c r="BL264" s="88" t="s">
        <v>113</v>
      </c>
      <c r="BM264" s="89" t="s">
        <v>113</v>
      </c>
      <c r="BN264" s="90">
        <f t="shared" si="363"/>
        <v>0</v>
      </c>
      <c r="BO264" s="87" t="s">
        <v>113</v>
      </c>
      <c r="BP264" s="88" t="s">
        <v>113</v>
      </c>
      <c r="BQ264" s="88" t="s">
        <v>113</v>
      </c>
      <c r="BR264" s="88" t="s">
        <v>113</v>
      </c>
      <c r="BS264" s="88" t="s">
        <v>113</v>
      </c>
      <c r="BT264" s="88" t="s">
        <v>113</v>
      </c>
      <c r="BU264" s="89" t="s">
        <v>113</v>
      </c>
      <c r="BV264" s="90">
        <f t="shared" si="364"/>
        <v>0</v>
      </c>
      <c r="CK264" s="209">
        <f t="shared" si="380"/>
        <v>0</v>
      </c>
      <c r="CL264" s="216" t="str">
        <f t="shared" si="381"/>
        <v>-</v>
      </c>
      <c r="CM264" s="209">
        <f t="shared" si="382"/>
        <v>0</v>
      </c>
      <c r="CN264" s="216" t="str">
        <f t="shared" si="383"/>
        <v>-</v>
      </c>
      <c r="CO264" s="209">
        <f t="shared" si="384"/>
        <v>0</v>
      </c>
      <c r="CP264" s="210" t="str">
        <f t="shared" si="385"/>
        <v>-</v>
      </c>
      <c r="CQ264" s="208">
        <f t="shared" si="386"/>
        <v>0</v>
      </c>
      <c r="CR264" s="210" t="str">
        <f t="shared" si="387"/>
        <v>-</v>
      </c>
      <c r="CS264" s="208">
        <f t="shared" si="373"/>
        <v>0</v>
      </c>
      <c r="CT264" s="210" t="str">
        <f t="shared" si="388"/>
        <v>-</v>
      </c>
      <c r="CU264" s="1046"/>
      <c r="CV264" s="452"/>
      <c r="CW264" s="208">
        <f t="shared" si="375"/>
        <v>0</v>
      </c>
      <c r="CX264" s="207" t="str">
        <f t="shared" si="389"/>
        <v>-</v>
      </c>
      <c r="CY264" s="209">
        <f t="shared" si="390"/>
        <v>0</v>
      </c>
      <c r="CZ264" s="207" t="str">
        <f t="shared" si="391"/>
        <v>-</v>
      </c>
      <c r="DA264" s="211">
        <f t="shared" si="392"/>
        <v>0</v>
      </c>
      <c r="DB264" s="210" t="str">
        <f t="shared" si="393"/>
        <v>-</v>
      </c>
    </row>
    <row r="265" spans="1:110" s="84" customFormat="1" ht="15" hidden="1" customHeight="1" thickBot="1">
      <c r="A265" s="78">
        <v>23</v>
      </c>
      <c r="B265" s="86" t="s">
        <v>113</v>
      </c>
      <c r="C265" s="87" t="s">
        <v>113</v>
      </c>
      <c r="D265" s="88" t="s">
        <v>113</v>
      </c>
      <c r="E265" s="88" t="s">
        <v>113</v>
      </c>
      <c r="F265" s="88" t="s">
        <v>113</v>
      </c>
      <c r="G265" s="88" t="s">
        <v>113</v>
      </c>
      <c r="H265" s="88" t="s">
        <v>113</v>
      </c>
      <c r="I265" s="89" t="s">
        <v>113</v>
      </c>
      <c r="J265" s="90">
        <f t="shared" si="356"/>
        <v>0</v>
      </c>
      <c r="K265" s="87" t="s">
        <v>113</v>
      </c>
      <c r="L265" s="88" t="s">
        <v>113</v>
      </c>
      <c r="M265" s="88" t="s">
        <v>113</v>
      </c>
      <c r="N265" s="88" t="s">
        <v>113</v>
      </c>
      <c r="O265" s="88" t="s">
        <v>113</v>
      </c>
      <c r="P265" s="88" t="s">
        <v>113</v>
      </c>
      <c r="Q265" s="89" t="s">
        <v>113</v>
      </c>
      <c r="R265" s="90">
        <f t="shared" si="357"/>
        <v>0</v>
      </c>
      <c r="S265" s="87" t="s">
        <v>113</v>
      </c>
      <c r="T265" s="88" t="s">
        <v>113</v>
      </c>
      <c r="U265" s="88" t="s">
        <v>113</v>
      </c>
      <c r="V265" s="88" t="s">
        <v>113</v>
      </c>
      <c r="W265" s="88" t="s">
        <v>113</v>
      </c>
      <c r="X265" s="88" t="s">
        <v>113</v>
      </c>
      <c r="Y265" s="89" t="s">
        <v>113</v>
      </c>
      <c r="Z265" s="90">
        <f t="shared" si="358"/>
        <v>0</v>
      </c>
      <c r="AA265" s="87" t="s">
        <v>113</v>
      </c>
      <c r="AB265" s="88" t="s">
        <v>113</v>
      </c>
      <c r="AC265" s="88" t="s">
        <v>113</v>
      </c>
      <c r="AD265" s="88" t="s">
        <v>113</v>
      </c>
      <c r="AE265" s="88" t="s">
        <v>113</v>
      </c>
      <c r="AF265" s="88" t="s">
        <v>113</v>
      </c>
      <c r="AG265" s="89" t="s">
        <v>113</v>
      </c>
      <c r="AH265" s="90">
        <f t="shared" si="359"/>
        <v>0</v>
      </c>
      <c r="AI265" s="87" t="s">
        <v>113</v>
      </c>
      <c r="AJ265" s="88" t="s">
        <v>113</v>
      </c>
      <c r="AK265" s="88" t="s">
        <v>113</v>
      </c>
      <c r="AL265" s="88" t="s">
        <v>113</v>
      </c>
      <c r="AM265" s="88" t="s">
        <v>113</v>
      </c>
      <c r="AN265" s="88" t="s">
        <v>113</v>
      </c>
      <c r="AO265" s="89" t="s">
        <v>113</v>
      </c>
      <c r="AP265" s="90">
        <f t="shared" si="360"/>
        <v>0</v>
      </c>
      <c r="AQ265" s="87" t="s">
        <v>113</v>
      </c>
      <c r="AR265" s="88" t="s">
        <v>113</v>
      </c>
      <c r="AS265" s="88" t="s">
        <v>113</v>
      </c>
      <c r="AT265" s="88" t="s">
        <v>113</v>
      </c>
      <c r="AU265" s="88" t="s">
        <v>113</v>
      </c>
      <c r="AV265" s="88" t="s">
        <v>113</v>
      </c>
      <c r="AW265" s="89" t="s">
        <v>113</v>
      </c>
      <c r="AX265" s="90">
        <f t="shared" si="395"/>
        <v>0</v>
      </c>
      <c r="AY265" s="87" t="s">
        <v>113</v>
      </c>
      <c r="AZ265" s="88" t="s">
        <v>113</v>
      </c>
      <c r="BA265" s="88" t="s">
        <v>113</v>
      </c>
      <c r="BB265" s="88" t="s">
        <v>113</v>
      </c>
      <c r="BC265" s="88" t="s">
        <v>113</v>
      </c>
      <c r="BD265" s="88" t="s">
        <v>113</v>
      </c>
      <c r="BE265" s="89" t="s">
        <v>113</v>
      </c>
      <c r="BF265" s="90">
        <f t="shared" si="362"/>
        <v>0</v>
      </c>
      <c r="BG265" s="87" t="s">
        <v>113</v>
      </c>
      <c r="BH265" s="88" t="s">
        <v>113</v>
      </c>
      <c r="BI265" s="88" t="s">
        <v>113</v>
      </c>
      <c r="BJ265" s="88" t="s">
        <v>113</v>
      </c>
      <c r="BK265" s="88" t="s">
        <v>113</v>
      </c>
      <c r="BL265" s="88" t="s">
        <v>113</v>
      </c>
      <c r="BM265" s="89" t="s">
        <v>113</v>
      </c>
      <c r="BN265" s="90">
        <f t="shared" si="363"/>
        <v>0</v>
      </c>
      <c r="BO265" s="87" t="s">
        <v>113</v>
      </c>
      <c r="BP265" s="88" t="s">
        <v>113</v>
      </c>
      <c r="BQ265" s="88" t="s">
        <v>113</v>
      </c>
      <c r="BR265" s="88" t="s">
        <v>113</v>
      </c>
      <c r="BS265" s="88" t="s">
        <v>113</v>
      </c>
      <c r="BT265" s="88" t="s">
        <v>113</v>
      </c>
      <c r="BU265" s="89" t="s">
        <v>113</v>
      </c>
      <c r="BV265" s="90">
        <f t="shared" si="364"/>
        <v>0</v>
      </c>
      <c r="CK265" s="209">
        <f t="shared" si="380"/>
        <v>0</v>
      </c>
      <c r="CL265" s="216" t="str">
        <f t="shared" si="381"/>
        <v>-</v>
      </c>
      <c r="CM265" s="209">
        <f t="shared" si="382"/>
        <v>0</v>
      </c>
      <c r="CN265" s="216" t="str">
        <f t="shared" si="383"/>
        <v>-</v>
      </c>
      <c r="CO265" s="209">
        <f t="shared" si="384"/>
        <v>0</v>
      </c>
      <c r="CP265" s="210" t="str">
        <f t="shared" si="385"/>
        <v>-</v>
      </c>
      <c r="CQ265" s="208">
        <f t="shared" si="386"/>
        <v>0</v>
      </c>
      <c r="CR265" s="210" t="str">
        <f t="shared" si="387"/>
        <v>-</v>
      </c>
      <c r="CS265" s="208">
        <f t="shared" si="373"/>
        <v>0</v>
      </c>
      <c r="CT265" s="210" t="str">
        <f t="shared" si="388"/>
        <v>-</v>
      </c>
      <c r="CU265" s="1046"/>
      <c r="CV265" s="452"/>
      <c r="CW265" s="208">
        <f t="shared" si="375"/>
        <v>0</v>
      </c>
      <c r="CX265" s="207" t="str">
        <f t="shared" si="389"/>
        <v>-</v>
      </c>
      <c r="CY265" s="209">
        <f t="shared" si="390"/>
        <v>0</v>
      </c>
      <c r="CZ265" s="207" t="str">
        <f t="shared" si="391"/>
        <v>-</v>
      </c>
      <c r="DA265" s="211">
        <f t="shared" si="392"/>
        <v>0</v>
      </c>
      <c r="DB265" s="210" t="str">
        <f t="shared" si="393"/>
        <v>-</v>
      </c>
    </row>
    <row r="266" spans="1:110" s="84" customFormat="1" ht="15" hidden="1" customHeight="1" thickBot="1">
      <c r="A266" s="85">
        <v>24</v>
      </c>
      <c r="B266" s="86" t="s">
        <v>113</v>
      </c>
      <c r="C266" s="87" t="s">
        <v>113</v>
      </c>
      <c r="D266" s="88" t="s">
        <v>113</v>
      </c>
      <c r="E266" s="88" t="s">
        <v>113</v>
      </c>
      <c r="F266" s="88" t="s">
        <v>113</v>
      </c>
      <c r="G266" s="88" t="s">
        <v>113</v>
      </c>
      <c r="H266" s="88" t="s">
        <v>113</v>
      </c>
      <c r="I266" s="89" t="s">
        <v>113</v>
      </c>
      <c r="J266" s="90">
        <f t="shared" si="356"/>
        <v>0</v>
      </c>
      <c r="K266" s="87" t="s">
        <v>113</v>
      </c>
      <c r="L266" s="88" t="s">
        <v>113</v>
      </c>
      <c r="M266" s="88" t="s">
        <v>113</v>
      </c>
      <c r="N266" s="88" t="s">
        <v>113</v>
      </c>
      <c r="O266" s="88" t="s">
        <v>113</v>
      </c>
      <c r="P266" s="88" t="s">
        <v>113</v>
      </c>
      <c r="Q266" s="89" t="s">
        <v>113</v>
      </c>
      <c r="R266" s="90">
        <f t="shared" si="357"/>
        <v>0</v>
      </c>
      <c r="S266" s="87" t="s">
        <v>113</v>
      </c>
      <c r="T266" s="88" t="s">
        <v>113</v>
      </c>
      <c r="U266" s="88" t="s">
        <v>113</v>
      </c>
      <c r="V266" s="88" t="s">
        <v>113</v>
      </c>
      <c r="W266" s="88" t="s">
        <v>113</v>
      </c>
      <c r="X266" s="88" t="s">
        <v>113</v>
      </c>
      <c r="Y266" s="89" t="s">
        <v>113</v>
      </c>
      <c r="Z266" s="90">
        <f t="shared" si="358"/>
        <v>0</v>
      </c>
      <c r="AA266" s="87" t="s">
        <v>113</v>
      </c>
      <c r="AB266" s="88" t="s">
        <v>113</v>
      </c>
      <c r="AC266" s="88" t="s">
        <v>113</v>
      </c>
      <c r="AD266" s="88" t="s">
        <v>113</v>
      </c>
      <c r="AE266" s="88" t="s">
        <v>113</v>
      </c>
      <c r="AF266" s="88" t="s">
        <v>113</v>
      </c>
      <c r="AG266" s="89" t="s">
        <v>113</v>
      </c>
      <c r="AH266" s="90">
        <f t="shared" si="359"/>
        <v>0</v>
      </c>
      <c r="AI266" s="87" t="s">
        <v>113</v>
      </c>
      <c r="AJ266" s="88" t="s">
        <v>113</v>
      </c>
      <c r="AK266" s="88" t="s">
        <v>113</v>
      </c>
      <c r="AL266" s="88" t="s">
        <v>113</v>
      </c>
      <c r="AM266" s="88" t="s">
        <v>113</v>
      </c>
      <c r="AN266" s="88" t="s">
        <v>113</v>
      </c>
      <c r="AO266" s="89" t="s">
        <v>113</v>
      </c>
      <c r="AP266" s="90">
        <f t="shared" si="360"/>
        <v>0</v>
      </c>
      <c r="AQ266" s="87" t="s">
        <v>113</v>
      </c>
      <c r="AR266" s="88" t="s">
        <v>113</v>
      </c>
      <c r="AS266" s="88" t="s">
        <v>113</v>
      </c>
      <c r="AT266" s="88" t="s">
        <v>113</v>
      </c>
      <c r="AU266" s="88" t="s">
        <v>113</v>
      </c>
      <c r="AV266" s="88" t="s">
        <v>113</v>
      </c>
      <c r="AW266" s="89" t="s">
        <v>113</v>
      </c>
      <c r="AX266" s="90">
        <f t="shared" si="395"/>
        <v>0</v>
      </c>
      <c r="AY266" s="87" t="s">
        <v>113</v>
      </c>
      <c r="AZ266" s="88" t="s">
        <v>113</v>
      </c>
      <c r="BA266" s="88" t="s">
        <v>113</v>
      </c>
      <c r="BB266" s="88" t="s">
        <v>113</v>
      </c>
      <c r="BC266" s="88" t="s">
        <v>113</v>
      </c>
      <c r="BD266" s="88" t="s">
        <v>113</v>
      </c>
      <c r="BE266" s="89" t="s">
        <v>113</v>
      </c>
      <c r="BF266" s="90">
        <f t="shared" si="362"/>
        <v>0</v>
      </c>
      <c r="BG266" s="87" t="s">
        <v>113</v>
      </c>
      <c r="BH266" s="88" t="s">
        <v>113</v>
      </c>
      <c r="BI266" s="88" t="s">
        <v>113</v>
      </c>
      <c r="BJ266" s="88" t="s">
        <v>113</v>
      </c>
      <c r="BK266" s="88" t="s">
        <v>113</v>
      </c>
      <c r="BL266" s="88" t="s">
        <v>113</v>
      </c>
      <c r="BM266" s="89" t="s">
        <v>113</v>
      </c>
      <c r="BN266" s="90">
        <f t="shared" si="363"/>
        <v>0</v>
      </c>
      <c r="BO266" s="87" t="s">
        <v>113</v>
      </c>
      <c r="BP266" s="88" t="s">
        <v>113</v>
      </c>
      <c r="BQ266" s="88" t="s">
        <v>113</v>
      </c>
      <c r="BR266" s="88" t="s">
        <v>113</v>
      </c>
      <c r="BS266" s="88" t="s">
        <v>113</v>
      </c>
      <c r="BT266" s="88" t="s">
        <v>113</v>
      </c>
      <c r="BU266" s="89" t="s">
        <v>113</v>
      </c>
      <c r="BV266" s="90">
        <f t="shared" si="364"/>
        <v>0</v>
      </c>
      <c r="CK266" s="209">
        <f t="shared" si="380"/>
        <v>0</v>
      </c>
      <c r="CL266" s="216" t="str">
        <f t="shared" si="381"/>
        <v>-</v>
      </c>
      <c r="CM266" s="209">
        <f t="shared" si="382"/>
        <v>0</v>
      </c>
      <c r="CN266" s="216" t="str">
        <f t="shared" si="383"/>
        <v>-</v>
      </c>
      <c r="CO266" s="209">
        <f t="shared" si="384"/>
        <v>0</v>
      </c>
      <c r="CP266" s="210" t="str">
        <f t="shared" si="385"/>
        <v>-</v>
      </c>
      <c r="CQ266" s="208">
        <f t="shared" si="386"/>
        <v>0</v>
      </c>
      <c r="CR266" s="210" t="str">
        <f t="shared" si="387"/>
        <v>-</v>
      </c>
      <c r="CS266" s="208">
        <f t="shared" si="373"/>
        <v>0</v>
      </c>
      <c r="CT266" s="210" t="str">
        <f t="shared" si="388"/>
        <v>-</v>
      </c>
      <c r="CU266" s="1046"/>
      <c r="CV266" s="452"/>
      <c r="CW266" s="208">
        <f t="shared" si="375"/>
        <v>0</v>
      </c>
      <c r="CX266" s="207" t="str">
        <f t="shared" si="389"/>
        <v>-</v>
      </c>
      <c r="CY266" s="209">
        <f t="shared" si="390"/>
        <v>0</v>
      </c>
      <c r="CZ266" s="207" t="str">
        <f t="shared" si="391"/>
        <v>-</v>
      </c>
      <c r="DA266" s="211">
        <f t="shared" si="392"/>
        <v>0</v>
      </c>
      <c r="DB266" s="210" t="str">
        <f t="shared" si="393"/>
        <v>-</v>
      </c>
    </row>
    <row r="267" spans="1:110" s="84" customFormat="1" ht="15" hidden="1" customHeight="1" thickBot="1">
      <c r="A267" s="78">
        <v>25</v>
      </c>
      <c r="B267" s="86" t="s">
        <v>113</v>
      </c>
      <c r="C267" s="87" t="s">
        <v>113</v>
      </c>
      <c r="D267" s="88" t="s">
        <v>113</v>
      </c>
      <c r="E267" s="88" t="s">
        <v>113</v>
      </c>
      <c r="F267" s="88" t="s">
        <v>113</v>
      </c>
      <c r="G267" s="88" t="s">
        <v>113</v>
      </c>
      <c r="H267" s="88" t="s">
        <v>113</v>
      </c>
      <c r="I267" s="89" t="s">
        <v>113</v>
      </c>
      <c r="J267" s="90">
        <f t="shared" si="356"/>
        <v>0</v>
      </c>
      <c r="K267" s="87" t="s">
        <v>113</v>
      </c>
      <c r="L267" s="88" t="s">
        <v>113</v>
      </c>
      <c r="M267" s="88" t="s">
        <v>113</v>
      </c>
      <c r="N267" s="88" t="s">
        <v>113</v>
      </c>
      <c r="O267" s="88" t="s">
        <v>113</v>
      </c>
      <c r="P267" s="88" t="s">
        <v>113</v>
      </c>
      <c r="Q267" s="89" t="s">
        <v>113</v>
      </c>
      <c r="R267" s="90">
        <f t="shared" si="357"/>
        <v>0</v>
      </c>
      <c r="S267" s="87" t="s">
        <v>113</v>
      </c>
      <c r="T267" s="88" t="s">
        <v>113</v>
      </c>
      <c r="U267" s="88" t="s">
        <v>113</v>
      </c>
      <c r="V267" s="88" t="s">
        <v>113</v>
      </c>
      <c r="W267" s="88" t="s">
        <v>113</v>
      </c>
      <c r="X267" s="88" t="s">
        <v>113</v>
      </c>
      <c r="Y267" s="89" t="s">
        <v>113</v>
      </c>
      <c r="Z267" s="90">
        <f t="shared" si="358"/>
        <v>0</v>
      </c>
      <c r="AA267" s="87" t="s">
        <v>113</v>
      </c>
      <c r="AB267" s="88" t="s">
        <v>113</v>
      </c>
      <c r="AC267" s="88" t="s">
        <v>113</v>
      </c>
      <c r="AD267" s="88" t="s">
        <v>113</v>
      </c>
      <c r="AE267" s="88" t="s">
        <v>113</v>
      </c>
      <c r="AF267" s="88" t="s">
        <v>113</v>
      </c>
      <c r="AG267" s="89" t="s">
        <v>113</v>
      </c>
      <c r="AH267" s="90">
        <f t="shared" si="359"/>
        <v>0</v>
      </c>
      <c r="AI267" s="87" t="s">
        <v>113</v>
      </c>
      <c r="AJ267" s="88" t="s">
        <v>113</v>
      </c>
      <c r="AK267" s="88" t="s">
        <v>113</v>
      </c>
      <c r="AL267" s="88" t="s">
        <v>113</v>
      </c>
      <c r="AM267" s="88" t="s">
        <v>113</v>
      </c>
      <c r="AN267" s="88" t="s">
        <v>113</v>
      </c>
      <c r="AO267" s="89" t="s">
        <v>113</v>
      </c>
      <c r="AP267" s="90">
        <f t="shared" si="360"/>
        <v>0</v>
      </c>
      <c r="AQ267" s="87" t="s">
        <v>113</v>
      </c>
      <c r="AR267" s="88" t="s">
        <v>113</v>
      </c>
      <c r="AS267" s="88" t="s">
        <v>113</v>
      </c>
      <c r="AT267" s="88" t="s">
        <v>113</v>
      </c>
      <c r="AU267" s="88" t="s">
        <v>113</v>
      </c>
      <c r="AV267" s="88" t="s">
        <v>113</v>
      </c>
      <c r="AW267" s="89" t="s">
        <v>113</v>
      </c>
      <c r="AX267" s="90">
        <f t="shared" si="395"/>
        <v>0</v>
      </c>
      <c r="AY267" s="87" t="s">
        <v>113</v>
      </c>
      <c r="AZ267" s="88" t="s">
        <v>113</v>
      </c>
      <c r="BA267" s="88" t="s">
        <v>113</v>
      </c>
      <c r="BB267" s="88" t="s">
        <v>113</v>
      </c>
      <c r="BC267" s="88" t="s">
        <v>113</v>
      </c>
      <c r="BD267" s="88" t="s">
        <v>113</v>
      </c>
      <c r="BE267" s="89" t="s">
        <v>113</v>
      </c>
      <c r="BF267" s="90">
        <f t="shared" si="362"/>
        <v>0</v>
      </c>
      <c r="BG267" s="87" t="s">
        <v>113</v>
      </c>
      <c r="BH267" s="88" t="s">
        <v>113</v>
      </c>
      <c r="BI267" s="88" t="s">
        <v>113</v>
      </c>
      <c r="BJ267" s="88" t="s">
        <v>113</v>
      </c>
      <c r="BK267" s="88" t="s">
        <v>113</v>
      </c>
      <c r="BL267" s="88" t="s">
        <v>113</v>
      </c>
      <c r="BM267" s="89" t="s">
        <v>113</v>
      </c>
      <c r="BN267" s="90">
        <f t="shared" si="363"/>
        <v>0</v>
      </c>
      <c r="BO267" s="87" t="s">
        <v>113</v>
      </c>
      <c r="BP267" s="88" t="s">
        <v>113</v>
      </c>
      <c r="BQ267" s="88" t="s">
        <v>113</v>
      </c>
      <c r="BR267" s="88" t="s">
        <v>113</v>
      </c>
      <c r="BS267" s="88" t="s">
        <v>113</v>
      </c>
      <c r="BT267" s="88" t="s">
        <v>113</v>
      </c>
      <c r="BU267" s="89" t="s">
        <v>113</v>
      </c>
      <c r="BV267" s="90">
        <f t="shared" si="364"/>
        <v>0</v>
      </c>
      <c r="CK267" s="209">
        <f t="shared" si="380"/>
        <v>0</v>
      </c>
      <c r="CL267" s="216" t="str">
        <f t="shared" si="381"/>
        <v>-</v>
      </c>
      <c r="CM267" s="209">
        <f t="shared" si="382"/>
        <v>0</v>
      </c>
      <c r="CN267" s="216" t="str">
        <f t="shared" si="383"/>
        <v>-</v>
      </c>
      <c r="CO267" s="209">
        <f t="shared" si="384"/>
        <v>0</v>
      </c>
      <c r="CP267" s="210" t="str">
        <f t="shared" si="385"/>
        <v>-</v>
      </c>
      <c r="CQ267" s="208">
        <f t="shared" si="386"/>
        <v>0</v>
      </c>
      <c r="CR267" s="210" t="str">
        <f t="shared" si="387"/>
        <v>-</v>
      </c>
      <c r="CS267" s="208">
        <f t="shared" si="373"/>
        <v>0</v>
      </c>
      <c r="CT267" s="210" t="str">
        <f t="shared" si="388"/>
        <v>-</v>
      </c>
      <c r="CU267" s="1046"/>
      <c r="CV267" s="452"/>
      <c r="CW267" s="208">
        <f t="shared" si="375"/>
        <v>0</v>
      </c>
      <c r="CX267" s="207" t="str">
        <f t="shared" si="389"/>
        <v>-</v>
      </c>
      <c r="CY267" s="209">
        <f t="shared" si="390"/>
        <v>0</v>
      </c>
      <c r="CZ267" s="207" t="str">
        <f t="shared" si="391"/>
        <v>-</v>
      </c>
      <c r="DA267" s="211">
        <f t="shared" si="392"/>
        <v>0</v>
      </c>
      <c r="DB267" s="210" t="str">
        <f t="shared" si="393"/>
        <v>-</v>
      </c>
    </row>
    <row r="268" spans="1:110" s="84" customFormat="1" ht="15" hidden="1" customHeight="1" thickBot="1">
      <c r="A268" s="85">
        <v>26</v>
      </c>
      <c r="B268" s="86" t="s">
        <v>113</v>
      </c>
      <c r="C268" s="87" t="s">
        <v>113</v>
      </c>
      <c r="D268" s="88" t="s">
        <v>113</v>
      </c>
      <c r="E268" s="88" t="s">
        <v>113</v>
      </c>
      <c r="F268" s="88" t="s">
        <v>113</v>
      </c>
      <c r="G268" s="88" t="s">
        <v>113</v>
      </c>
      <c r="H268" s="88" t="s">
        <v>113</v>
      </c>
      <c r="I268" s="89" t="s">
        <v>113</v>
      </c>
      <c r="J268" s="90">
        <f t="shared" si="356"/>
        <v>0</v>
      </c>
      <c r="K268" s="87" t="s">
        <v>113</v>
      </c>
      <c r="L268" s="88" t="s">
        <v>113</v>
      </c>
      <c r="M268" s="88" t="s">
        <v>113</v>
      </c>
      <c r="N268" s="88" t="s">
        <v>113</v>
      </c>
      <c r="O268" s="88" t="s">
        <v>113</v>
      </c>
      <c r="P268" s="88" t="s">
        <v>113</v>
      </c>
      <c r="Q268" s="89" t="s">
        <v>113</v>
      </c>
      <c r="R268" s="90">
        <f t="shared" si="357"/>
        <v>0</v>
      </c>
      <c r="S268" s="87" t="s">
        <v>113</v>
      </c>
      <c r="T268" s="88" t="s">
        <v>113</v>
      </c>
      <c r="U268" s="88" t="s">
        <v>113</v>
      </c>
      <c r="V268" s="88" t="s">
        <v>113</v>
      </c>
      <c r="W268" s="88" t="s">
        <v>113</v>
      </c>
      <c r="X268" s="88" t="s">
        <v>113</v>
      </c>
      <c r="Y268" s="89" t="s">
        <v>113</v>
      </c>
      <c r="Z268" s="90">
        <f t="shared" si="358"/>
        <v>0</v>
      </c>
      <c r="AA268" s="87" t="s">
        <v>113</v>
      </c>
      <c r="AB268" s="88" t="s">
        <v>113</v>
      </c>
      <c r="AC268" s="88" t="s">
        <v>113</v>
      </c>
      <c r="AD268" s="88" t="s">
        <v>113</v>
      </c>
      <c r="AE268" s="88" t="s">
        <v>113</v>
      </c>
      <c r="AF268" s="88" t="s">
        <v>113</v>
      </c>
      <c r="AG268" s="89" t="s">
        <v>113</v>
      </c>
      <c r="AH268" s="90">
        <f t="shared" si="359"/>
        <v>0</v>
      </c>
      <c r="AI268" s="87" t="s">
        <v>113</v>
      </c>
      <c r="AJ268" s="88" t="s">
        <v>113</v>
      </c>
      <c r="AK268" s="88" t="s">
        <v>113</v>
      </c>
      <c r="AL268" s="88" t="s">
        <v>113</v>
      </c>
      <c r="AM268" s="88" t="s">
        <v>113</v>
      </c>
      <c r="AN268" s="88" t="s">
        <v>113</v>
      </c>
      <c r="AO268" s="89" t="s">
        <v>113</v>
      </c>
      <c r="AP268" s="90">
        <f t="shared" si="360"/>
        <v>0</v>
      </c>
      <c r="AQ268" s="87" t="s">
        <v>113</v>
      </c>
      <c r="AR268" s="88" t="s">
        <v>113</v>
      </c>
      <c r="AS268" s="88" t="s">
        <v>113</v>
      </c>
      <c r="AT268" s="88" t="s">
        <v>113</v>
      </c>
      <c r="AU268" s="88" t="s">
        <v>113</v>
      </c>
      <c r="AV268" s="88" t="s">
        <v>113</v>
      </c>
      <c r="AW268" s="89" t="s">
        <v>113</v>
      </c>
      <c r="AX268" s="90">
        <f t="shared" si="395"/>
        <v>0</v>
      </c>
      <c r="AY268" s="87" t="s">
        <v>113</v>
      </c>
      <c r="AZ268" s="88" t="s">
        <v>113</v>
      </c>
      <c r="BA268" s="88" t="s">
        <v>113</v>
      </c>
      <c r="BB268" s="88" t="s">
        <v>113</v>
      </c>
      <c r="BC268" s="88" t="s">
        <v>113</v>
      </c>
      <c r="BD268" s="88" t="s">
        <v>113</v>
      </c>
      <c r="BE268" s="89" t="s">
        <v>113</v>
      </c>
      <c r="BF268" s="90">
        <f t="shared" si="362"/>
        <v>0</v>
      </c>
      <c r="BG268" s="87" t="s">
        <v>113</v>
      </c>
      <c r="BH268" s="88" t="s">
        <v>113</v>
      </c>
      <c r="BI268" s="88" t="s">
        <v>113</v>
      </c>
      <c r="BJ268" s="88" t="s">
        <v>113</v>
      </c>
      <c r="BK268" s="88" t="s">
        <v>113</v>
      </c>
      <c r="BL268" s="88" t="s">
        <v>113</v>
      </c>
      <c r="BM268" s="89" t="s">
        <v>113</v>
      </c>
      <c r="BN268" s="90">
        <f t="shared" si="363"/>
        <v>0</v>
      </c>
      <c r="BO268" s="87" t="s">
        <v>113</v>
      </c>
      <c r="BP268" s="88" t="s">
        <v>113</v>
      </c>
      <c r="BQ268" s="88" t="s">
        <v>113</v>
      </c>
      <c r="BR268" s="88" t="s">
        <v>113</v>
      </c>
      <c r="BS268" s="88" t="s">
        <v>113</v>
      </c>
      <c r="BT268" s="88" t="s">
        <v>113</v>
      </c>
      <c r="BU268" s="89" t="s">
        <v>113</v>
      </c>
      <c r="BV268" s="90">
        <f t="shared" si="364"/>
        <v>0</v>
      </c>
      <c r="CK268" s="209">
        <f t="shared" si="380"/>
        <v>0</v>
      </c>
      <c r="CL268" s="216" t="str">
        <f t="shared" si="381"/>
        <v>-</v>
      </c>
      <c r="CM268" s="209">
        <f t="shared" si="382"/>
        <v>0</v>
      </c>
      <c r="CN268" s="216" t="str">
        <f t="shared" si="383"/>
        <v>-</v>
      </c>
      <c r="CO268" s="209">
        <f t="shared" si="384"/>
        <v>0</v>
      </c>
      <c r="CP268" s="210" t="str">
        <f t="shared" si="385"/>
        <v>-</v>
      </c>
      <c r="CQ268" s="208">
        <f t="shared" si="386"/>
        <v>0</v>
      </c>
      <c r="CR268" s="210" t="str">
        <f t="shared" si="387"/>
        <v>-</v>
      </c>
      <c r="CS268" s="208">
        <f t="shared" si="373"/>
        <v>0</v>
      </c>
      <c r="CT268" s="210" t="str">
        <f t="shared" si="388"/>
        <v>-</v>
      </c>
      <c r="CU268" s="1046"/>
      <c r="CV268" s="452"/>
      <c r="CW268" s="208">
        <f t="shared" si="375"/>
        <v>0</v>
      </c>
      <c r="CX268" s="207" t="str">
        <f t="shared" si="389"/>
        <v>-</v>
      </c>
      <c r="CY268" s="209">
        <f t="shared" si="390"/>
        <v>0</v>
      </c>
      <c r="CZ268" s="207" t="str">
        <f t="shared" si="391"/>
        <v>-</v>
      </c>
      <c r="DA268" s="211">
        <f t="shared" si="392"/>
        <v>0</v>
      </c>
      <c r="DB268" s="210" t="str">
        <f t="shared" si="393"/>
        <v>-</v>
      </c>
    </row>
    <row r="269" spans="1:110" s="84" customFormat="1" ht="15" hidden="1" customHeight="1" thickBot="1">
      <c r="A269" s="78">
        <v>27</v>
      </c>
      <c r="B269" s="86" t="s">
        <v>113</v>
      </c>
      <c r="C269" s="87" t="s">
        <v>113</v>
      </c>
      <c r="D269" s="88" t="s">
        <v>113</v>
      </c>
      <c r="E269" s="88" t="s">
        <v>113</v>
      </c>
      <c r="F269" s="88" t="s">
        <v>113</v>
      </c>
      <c r="G269" s="88" t="s">
        <v>113</v>
      </c>
      <c r="H269" s="88" t="s">
        <v>113</v>
      </c>
      <c r="I269" s="89" t="s">
        <v>113</v>
      </c>
      <c r="J269" s="90">
        <f t="shared" si="356"/>
        <v>0</v>
      </c>
      <c r="K269" s="87" t="s">
        <v>113</v>
      </c>
      <c r="L269" s="88" t="s">
        <v>113</v>
      </c>
      <c r="M269" s="88" t="s">
        <v>113</v>
      </c>
      <c r="N269" s="88" t="s">
        <v>113</v>
      </c>
      <c r="O269" s="88" t="s">
        <v>113</v>
      </c>
      <c r="P269" s="88" t="s">
        <v>113</v>
      </c>
      <c r="Q269" s="89" t="s">
        <v>113</v>
      </c>
      <c r="R269" s="90">
        <f t="shared" si="357"/>
        <v>0</v>
      </c>
      <c r="S269" s="87" t="s">
        <v>113</v>
      </c>
      <c r="T269" s="88" t="s">
        <v>113</v>
      </c>
      <c r="U269" s="88" t="s">
        <v>113</v>
      </c>
      <c r="V269" s="88" t="s">
        <v>113</v>
      </c>
      <c r="W269" s="88" t="s">
        <v>113</v>
      </c>
      <c r="X269" s="88" t="s">
        <v>113</v>
      </c>
      <c r="Y269" s="89" t="s">
        <v>113</v>
      </c>
      <c r="Z269" s="90">
        <f t="shared" si="358"/>
        <v>0</v>
      </c>
      <c r="AA269" s="87" t="s">
        <v>113</v>
      </c>
      <c r="AB269" s="88" t="s">
        <v>113</v>
      </c>
      <c r="AC269" s="88" t="s">
        <v>113</v>
      </c>
      <c r="AD269" s="88" t="s">
        <v>113</v>
      </c>
      <c r="AE269" s="88" t="s">
        <v>113</v>
      </c>
      <c r="AF269" s="88" t="s">
        <v>113</v>
      </c>
      <c r="AG269" s="89" t="s">
        <v>113</v>
      </c>
      <c r="AH269" s="90">
        <f t="shared" si="359"/>
        <v>0</v>
      </c>
      <c r="AI269" s="87" t="s">
        <v>113</v>
      </c>
      <c r="AJ269" s="88" t="s">
        <v>113</v>
      </c>
      <c r="AK269" s="88" t="s">
        <v>113</v>
      </c>
      <c r="AL269" s="88" t="s">
        <v>113</v>
      </c>
      <c r="AM269" s="88" t="s">
        <v>113</v>
      </c>
      <c r="AN269" s="88" t="s">
        <v>113</v>
      </c>
      <c r="AO269" s="89" t="s">
        <v>113</v>
      </c>
      <c r="AP269" s="90">
        <f t="shared" si="360"/>
        <v>0</v>
      </c>
      <c r="AQ269" s="87" t="s">
        <v>113</v>
      </c>
      <c r="AR269" s="88" t="s">
        <v>113</v>
      </c>
      <c r="AS269" s="88" t="s">
        <v>113</v>
      </c>
      <c r="AT269" s="88" t="s">
        <v>113</v>
      </c>
      <c r="AU269" s="88" t="s">
        <v>113</v>
      </c>
      <c r="AV269" s="88" t="s">
        <v>113</v>
      </c>
      <c r="AW269" s="89" t="s">
        <v>113</v>
      </c>
      <c r="AX269" s="90">
        <f t="shared" si="395"/>
        <v>0</v>
      </c>
      <c r="AY269" s="87" t="s">
        <v>113</v>
      </c>
      <c r="AZ269" s="88" t="s">
        <v>113</v>
      </c>
      <c r="BA269" s="88" t="s">
        <v>113</v>
      </c>
      <c r="BB269" s="88" t="s">
        <v>113</v>
      </c>
      <c r="BC269" s="88" t="s">
        <v>113</v>
      </c>
      <c r="BD269" s="88" t="s">
        <v>113</v>
      </c>
      <c r="BE269" s="89" t="s">
        <v>113</v>
      </c>
      <c r="BF269" s="90">
        <f t="shared" si="362"/>
        <v>0</v>
      </c>
      <c r="BG269" s="87" t="s">
        <v>113</v>
      </c>
      <c r="BH269" s="88" t="s">
        <v>113</v>
      </c>
      <c r="BI269" s="88" t="s">
        <v>113</v>
      </c>
      <c r="BJ269" s="88" t="s">
        <v>113</v>
      </c>
      <c r="BK269" s="88" t="s">
        <v>113</v>
      </c>
      <c r="BL269" s="88" t="s">
        <v>113</v>
      </c>
      <c r="BM269" s="89" t="s">
        <v>113</v>
      </c>
      <c r="BN269" s="90">
        <f t="shared" si="363"/>
        <v>0</v>
      </c>
      <c r="BO269" s="87" t="s">
        <v>113</v>
      </c>
      <c r="BP269" s="88" t="s">
        <v>113</v>
      </c>
      <c r="BQ269" s="88" t="s">
        <v>113</v>
      </c>
      <c r="BR269" s="88" t="s">
        <v>113</v>
      </c>
      <c r="BS269" s="88" t="s">
        <v>113</v>
      </c>
      <c r="BT269" s="88" t="s">
        <v>113</v>
      </c>
      <c r="BU269" s="89" t="s">
        <v>113</v>
      </c>
      <c r="BV269" s="90">
        <f t="shared" si="364"/>
        <v>0</v>
      </c>
      <c r="CK269" s="209">
        <f t="shared" si="365"/>
        <v>0</v>
      </c>
      <c r="CL269" s="216" t="str">
        <f t="shared" si="366"/>
        <v>-</v>
      </c>
      <c r="CM269" s="209">
        <f t="shared" si="367"/>
        <v>0</v>
      </c>
      <c r="CN269" s="216" t="str">
        <f t="shared" si="368"/>
        <v>-</v>
      </c>
      <c r="CO269" s="209">
        <f t="shared" si="369"/>
        <v>0</v>
      </c>
      <c r="CP269" s="210" t="str">
        <f t="shared" si="370"/>
        <v>-</v>
      </c>
      <c r="CQ269" s="208">
        <f t="shared" si="371"/>
        <v>0</v>
      </c>
      <c r="CR269" s="210" t="str">
        <f t="shared" si="372"/>
        <v>-</v>
      </c>
      <c r="CS269" s="208">
        <f t="shared" si="373"/>
        <v>0</v>
      </c>
      <c r="CT269" s="210" t="str">
        <f t="shared" si="374"/>
        <v>-</v>
      </c>
      <c r="CU269" s="1046"/>
      <c r="CV269" s="452"/>
      <c r="CW269" s="208">
        <f t="shared" si="375"/>
        <v>0</v>
      </c>
      <c r="CX269" s="207" t="str">
        <f t="shared" si="354"/>
        <v>-</v>
      </c>
      <c r="CY269" s="209">
        <f t="shared" si="376"/>
        <v>0</v>
      </c>
      <c r="CZ269" s="207" t="str">
        <f t="shared" si="355"/>
        <v>-</v>
      </c>
      <c r="DA269" s="211">
        <f t="shared" si="377"/>
        <v>0</v>
      </c>
      <c r="DB269" s="210" t="str">
        <f t="shared" si="378"/>
        <v>-</v>
      </c>
    </row>
    <row r="270" spans="1:110" s="84" customFormat="1" ht="15" hidden="1" customHeight="1" thickBot="1">
      <c r="A270" s="85">
        <v>28</v>
      </c>
      <c r="B270" s="86" t="s">
        <v>113</v>
      </c>
      <c r="C270" s="87" t="s">
        <v>113</v>
      </c>
      <c r="D270" s="88" t="s">
        <v>113</v>
      </c>
      <c r="E270" s="88" t="s">
        <v>113</v>
      </c>
      <c r="F270" s="88" t="s">
        <v>113</v>
      </c>
      <c r="G270" s="88" t="s">
        <v>113</v>
      </c>
      <c r="H270" s="88" t="s">
        <v>113</v>
      </c>
      <c r="I270" s="89" t="s">
        <v>113</v>
      </c>
      <c r="J270" s="90">
        <f t="shared" si="356"/>
        <v>0</v>
      </c>
      <c r="K270" s="87" t="s">
        <v>113</v>
      </c>
      <c r="L270" s="88" t="s">
        <v>113</v>
      </c>
      <c r="M270" s="88" t="s">
        <v>113</v>
      </c>
      <c r="N270" s="88" t="s">
        <v>113</v>
      </c>
      <c r="O270" s="88" t="s">
        <v>113</v>
      </c>
      <c r="P270" s="88" t="s">
        <v>113</v>
      </c>
      <c r="Q270" s="89" t="s">
        <v>113</v>
      </c>
      <c r="R270" s="90">
        <f t="shared" si="357"/>
        <v>0</v>
      </c>
      <c r="S270" s="87" t="s">
        <v>113</v>
      </c>
      <c r="T270" s="88" t="s">
        <v>113</v>
      </c>
      <c r="U270" s="88" t="s">
        <v>113</v>
      </c>
      <c r="V270" s="88" t="s">
        <v>113</v>
      </c>
      <c r="W270" s="88" t="s">
        <v>113</v>
      </c>
      <c r="X270" s="88" t="s">
        <v>113</v>
      </c>
      <c r="Y270" s="89" t="s">
        <v>113</v>
      </c>
      <c r="Z270" s="90">
        <f t="shared" si="358"/>
        <v>0</v>
      </c>
      <c r="AA270" s="87" t="s">
        <v>113</v>
      </c>
      <c r="AB270" s="88" t="s">
        <v>113</v>
      </c>
      <c r="AC270" s="88" t="s">
        <v>113</v>
      </c>
      <c r="AD270" s="88" t="s">
        <v>113</v>
      </c>
      <c r="AE270" s="88" t="s">
        <v>113</v>
      </c>
      <c r="AF270" s="88" t="s">
        <v>113</v>
      </c>
      <c r="AG270" s="89" t="s">
        <v>113</v>
      </c>
      <c r="AH270" s="90">
        <f t="shared" si="359"/>
        <v>0</v>
      </c>
      <c r="AI270" s="87" t="s">
        <v>113</v>
      </c>
      <c r="AJ270" s="88" t="s">
        <v>113</v>
      </c>
      <c r="AK270" s="88" t="s">
        <v>113</v>
      </c>
      <c r="AL270" s="88" t="s">
        <v>113</v>
      </c>
      <c r="AM270" s="88" t="s">
        <v>113</v>
      </c>
      <c r="AN270" s="88" t="s">
        <v>113</v>
      </c>
      <c r="AO270" s="89" t="s">
        <v>113</v>
      </c>
      <c r="AP270" s="90">
        <f t="shared" si="360"/>
        <v>0</v>
      </c>
      <c r="AQ270" s="87" t="s">
        <v>113</v>
      </c>
      <c r="AR270" s="88" t="s">
        <v>113</v>
      </c>
      <c r="AS270" s="88" t="s">
        <v>113</v>
      </c>
      <c r="AT270" s="88" t="s">
        <v>113</v>
      </c>
      <c r="AU270" s="88" t="s">
        <v>113</v>
      </c>
      <c r="AV270" s="88" t="s">
        <v>113</v>
      </c>
      <c r="AW270" s="89" t="s">
        <v>113</v>
      </c>
      <c r="AX270" s="90">
        <f t="shared" si="395"/>
        <v>0</v>
      </c>
      <c r="AY270" s="87" t="s">
        <v>113</v>
      </c>
      <c r="AZ270" s="88" t="s">
        <v>113</v>
      </c>
      <c r="BA270" s="88" t="s">
        <v>113</v>
      </c>
      <c r="BB270" s="88" t="s">
        <v>113</v>
      </c>
      <c r="BC270" s="88" t="s">
        <v>113</v>
      </c>
      <c r="BD270" s="88" t="s">
        <v>113</v>
      </c>
      <c r="BE270" s="89" t="s">
        <v>113</v>
      </c>
      <c r="BF270" s="90">
        <f t="shared" si="362"/>
        <v>0</v>
      </c>
      <c r="BG270" s="87" t="s">
        <v>113</v>
      </c>
      <c r="BH270" s="88" t="s">
        <v>113</v>
      </c>
      <c r="BI270" s="88" t="s">
        <v>113</v>
      </c>
      <c r="BJ270" s="88" t="s">
        <v>113</v>
      </c>
      <c r="BK270" s="88" t="s">
        <v>113</v>
      </c>
      <c r="BL270" s="88" t="s">
        <v>113</v>
      </c>
      <c r="BM270" s="89" t="s">
        <v>113</v>
      </c>
      <c r="BN270" s="90">
        <f t="shared" si="363"/>
        <v>0</v>
      </c>
      <c r="BO270" s="87" t="s">
        <v>113</v>
      </c>
      <c r="BP270" s="88" t="s">
        <v>113</v>
      </c>
      <c r="BQ270" s="88" t="s">
        <v>113</v>
      </c>
      <c r="BR270" s="88" t="s">
        <v>113</v>
      </c>
      <c r="BS270" s="88" t="s">
        <v>113</v>
      </c>
      <c r="BT270" s="88" t="s">
        <v>113</v>
      </c>
      <c r="BU270" s="89" t="s">
        <v>113</v>
      </c>
      <c r="BV270" s="90">
        <f t="shared" si="364"/>
        <v>0</v>
      </c>
      <c r="CK270" s="209">
        <f t="shared" si="365"/>
        <v>0</v>
      </c>
      <c r="CL270" s="216" t="str">
        <f t="shared" si="366"/>
        <v>-</v>
      </c>
      <c r="CM270" s="209">
        <f t="shared" si="367"/>
        <v>0</v>
      </c>
      <c r="CN270" s="216" t="str">
        <f t="shared" si="368"/>
        <v>-</v>
      </c>
      <c r="CO270" s="209">
        <f t="shared" si="369"/>
        <v>0</v>
      </c>
      <c r="CP270" s="210" t="str">
        <f t="shared" si="370"/>
        <v>-</v>
      </c>
      <c r="CQ270" s="208">
        <f t="shared" si="371"/>
        <v>0</v>
      </c>
      <c r="CR270" s="210" t="str">
        <f t="shared" si="372"/>
        <v>-</v>
      </c>
      <c r="CS270" s="208">
        <f t="shared" si="373"/>
        <v>0</v>
      </c>
      <c r="CT270" s="210" t="str">
        <f t="shared" si="374"/>
        <v>-</v>
      </c>
      <c r="CU270" s="1046"/>
      <c r="CV270" s="452"/>
      <c r="CW270" s="208">
        <f t="shared" si="375"/>
        <v>0</v>
      </c>
      <c r="CX270" s="207" t="str">
        <f t="shared" si="354"/>
        <v>-</v>
      </c>
      <c r="CY270" s="209">
        <f t="shared" si="376"/>
        <v>0</v>
      </c>
      <c r="CZ270" s="207" t="str">
        <f t="shared" si="355"/>
        <v>-</v>
      </c>
      <c r="DA270" s="211">
        <f t="shared" si="377"/>
        <v>0</v>
      </c>
      <c r="DB270" s="210" t="str">
        <f t="shared" si="378"/>
        <v>-</v>
      </c>
    </row>
    <row r="271" spans="1:110" s="84" customFormat="1" ht="15" hidden="1" customHeight="1" thickBot="1">
      <c r="A271" s="78">
        <v>29</v>
      </c>
      <c r="B271" s="86" t="s">
        <v>113</v>
      </c>
      <c r="C271" s="87" t="s">
        <v>113</v>
      </c>
      <c r="D271" s="88" t="s">
        <v>113</v>
      </c>
      <c r="E271" s="88" t="s">
        <v>113</v>
      </c>
      <c r="F271" s="88" t="s">
        <v>113</v>
      </c>
      <c r="G271" s="88" t="s">
        <v>113</v>
      </c>
      <c r="H271" s="88" t="s">
        <v>113</v>
      </c>
      <c r="I271" s="89" t="s">
        <v>113</v>
      </c>
      <c r="J271" s="90">
        <f t="shared" si="356"/>
        <v>0</v>
      </c>
      <c r="K271" s="87" t="s">
        <v>113</v>
      </c>
      <c r="L271" s="88" t="s">
        <v>113</v>
      </c>
      <c r="M271" s="88" t="s">
        <v>113</v>
      </c>
      <c r="N271" s="88" t="s">
        <v>113</v>
      </c>
      <c r="O271" s="88" t="s">
        <v>113</v>
      </c>
      <c r="P271" s="88" t="s">
        <v>113</v>
      </c>
      <c r="Q271" s="89" t="s">
        <v>113</v>
      </c>
      <c r="R271" s="90">
        <f t="shared" si="357"/>
        <v>0</v>
      </c>
      <c r="S271" s="87" t="s">
        <v>113</v>
      </c>
      <c r="T271" s="88" t="s">
        <v>113</v>
      </c>
      <c r="U271" s="88" t="s">
        <v>113</v>
      </c>
      <c r="V271" s="88" t="s">
        <v>113</v>
      </c>
      <c r="W271" s="88" t="s">
        <v>113</v>
      </c>
      <c r="X271" s="88" t="s">
        <v>113</v>
      </c>
      <c r="Y271" s="89" t="s">
        <v>113</v>
      </c>
      <c r="Z271" s="90">
        <f t="shared" si="358"/>
        <v>0</v>
      </c>
      <c r="AA271" s="87" t="s">
        <v>113</v>
      </c>
      <c r="AB271" s="88" t="s">
        <v>113</v>
      </c>
      <c r="AC271" s="88" t="s">
        <v>113</v>
      </c>
      <c r="AD271" s="88" t="s">
        <v>113</v>
      </c>
      <c r="AE271" s="88" t="s">
        <v>113</v>
      </c>
      <c r="AF271" s="88" t="s">
        <v>113</v>
      </c>
      <c r="AG271" s="89" t="s">
        <v>113</v>
      </c>
      <c r="AH271" s="90">
        <f t="shared" si="359"/>
        <v>0</v>
      </c>
      <c r="AI271" s="87" t="s">
        <v>113</v>
      </c>
      <c r="AJ271" s="88" t="s">
        <v>113</v>
      </c>
      <c r="AK271" s="88" t="s">
        <v>113</v>
      </c>
      <c r="AL271" s="88" t="s">
        <v>113</v>
      </c>
      <c r="AM271" s="88" t="s">
        <v>113</v>
      </c>
      <c r="AN271" s="88" t="s">
        <v>113</v>
      </c>
      <c r="AO271" s="89" t="s">
        <v>113</v>
      </c>
      <c r="AP271" s="90">
        <f t="shared" si="360"/>
        <v>0</v>
      </c>
      <c r="AQ271" s="87" t="s">
        <v>113</v>
      </c>
      <c r="AR271" s="88" t="s">
        <v>113</v>
      </c>
      <c r="AS271" s="88" t="s">
        <v>113</v>
      </c>
      <c r="AT271" s="88" t="s">
        <v>113</v>
      </c>
      <c r="AU271" s="88" t="s">
        <v>113</v>
      </c>
      <c r="AV271" s="88" t="s">
        <v>113</v>
      </c>
      <c r="AW271" s="89" t="s">
        <v>113</v>
      </c>
      <c r="AX271" s="90">
        <f t="shared" si="395"/>
        <v>0</v>
      </c>
      <c r="AY271" s="87" t="s">
        <v>113</v>
      </c>
      <c r="AZ271" s="88" t="s">
        <v>113</v>
      </c>
      <c r="BA271" s="88" t="s">
        <v>113</v>
      </c>
      <c r="BB271" s="88" t="s">
        <v>113</v>
      </c>
      <c r="BC271" s="88" t="s">
        <v>113</v>
      </c>
      <c r="BD271" s="88" t="s">
        <v>113</v>
      </c>
      <c r="BE271" s="89" t="s">
        <v>113</v>
      </c>
      <c r="BF271" s="90">
        <f t="shared" si="362"/>
        <v>0</v>
      </c>
      <c r="BG271" s="87" t="s">
        <v>113</v>
      </c>
      <c r="BH271" s="88" t="s">
        <v>113</v>
      </c>
      <c r="BI271" s="88" t="s">
        <v>113</v>
      </c>
      <c r="BJ271" s="88" t="s">
        <v>113</v>
      </c>
      <c r="BK271" s="88" t="s">
        <v>113</v>
      </c>
      <c r="BL271" s="88" t="s">
        <v>113</v>
      </c>
      <c r="BM271" s="89" t="s">
        <v>113</v>
      </c>
      <c r="BN271" s="90">
        <f t="shared" si="363"/>
        <v>0</v>
      </c>
      <c r="BO271" s="87" t="s">
        <v>113</v>
      </c>
      <c r="BP271" s="88" t="s">
        <v>113</v>
      </c>
      <c r="BQ271" s="88" t="s">
        <v>113</v>
      </c>
      <c r="BR271" s="88" t="s">
        <v>113</v>
      </c>
      <c r="BS271" s="88" t="s">
        <v>113</v>
      </c>
      <c r="BT271" s="88" t="s">
        <v>113</v>
      </c>
      <c r="BU271" s="89" t="s">
        <v>113</v>
      </c>
      <c r="BV271" s="90">
        <f t="shared" si="364"/>
        <v>0</v>
      </c>
      <c r="CK271" s="209">
        <f t="shared" si="365"/>
        <v>0</v>
      </c>
      <c r="CL271" s="216" t="str">
        <f t="shared" si="366"/>
        <v>-</v>
      </c>
      <c r="CM271" s="209">
        <f t="shared" si="367"/>
        <v>0</v>
      </c>
      <c r="CN271" s="216" t="str">
        <f t="shared" si="368"/>
        <v>-</v>
      </c>
      <c r="CO271" s="209">
        <f t="shared" si="369"/>
        <v>0</v>
      </c>
      <c r="CP271" s="210" t="str">
        <f t="shared" si="370"/>
        <v>-</v>
      </c>
      <c r="CQ271" s="208">
        <f t="shared" si="371"/>
        <v>0</v>
      </c>
      <c r="CR271" s="210" t="str">
        <f t="shared" si="372"/>
        <v>-</v>
      </c>
      <c r="CS271" s="208">
        <f t="shared" si="373"/>
        <v>0</v>
      </c>
      <c r="CT271" s="210" t="str">
        <f t="shared" si="374"/>
        <v>-</v>
      </c>
      <c r="CU271" s="1046"/>
      <c r="CV271" s="452"/>
      <c r="CW271" s="208">
        <f t="shared" si="375"/>
        <v>0</v>
      </c>
      <c r="CX271" s="207" t="str">
        <f t="shared" si="354"/>
        <v>-</v>
      </c>
      <c r="CY271" s="209">
        <f t="shared" si="376"/>
        <v>0</v>
      </c>
      <c r="CZ271" s="207" t="str">
        <f t="shared" si="355"/>
        <v>-</v>
      </c>
      <c r="DA271" s="211">
        <f t="shared" si="377"/>
        <v>0</v>
      </c>
      <c r="DB271" s="210" t="str">
        <f t="shared" si="378"/>
        <v>-</v>
      </c>
    </row>
    <row r="272" spans="1:110" s="84" customFormat="1" ht="15" hidden="1" customHeight="1" thickBot="1">
      <c r="A272" s="85">
        <v>30</v>
      </c>
      <c r="B272" s="96" t="s">
        <v>113</v>
      </c>
      <c r="C272" s="95" t="s">
        <v>113</v>
      </c>
      <c r="D272" s="92" t="s">
        <v>113</v>
      </c>
      <c r="E272" s="92" t="s">
        <v>113</v>
      </c>
      <c r="F272" s="92" t="s">
        <v>113</v>
      </c>
      <c r="G272" s="92" t="s">
        <v>113</v>
      </c>
      <c r="H272" s="92" t="s">
        <v>113</v>
      </c>
      <c r="I272" s="93" t="s">
        <v>113</v>
      </c>
      <c r="J272" s="94">
        <f t="shared" si="356"/>
        <v>0</v>
      </c>
      <c r="K272" s="95" t="s">
        <v>113</v>
      </c>
      <c r="L272" s="92" t="s">
        <v>113</v>
      </c>
      <c r="M272" s="92" t="s">
        <v>113</v>
      </c>
      <c r="N272" s="92" t="s">
        <v>113</v>
      </c>
      <c r="O272" s="92" t="s">
        <v>113</v>
      </c>
      <c r="P272" s="92" t="s">
        <v>113</v>
      </c>
      <c r="Q272" s="93" t="s">
        <v>113</v>
      </c>
      <c r="R272" s="94">
        <f t="shared" si="357"/>
        <v>0</v>
      </c>
      <c r="S272" s="95" t="s">
        <v>113</v>
      </c>
      <c r="T272" s="92" t="s">
        <v>113</v>
      </c>
      <c r="U272" s="92" t="s">
        <v>113</v>
      </c>
      <c r="V272" s="92" t="s">
        <v>113</v>
      </c>
      <c r="W272" s="92" t="s">
        <v>113</v>
      </c>
      <c r="X272" s="92" t="s">
        <v>113</v>
      </c>
      <c r="Y272" s="93" t="s">
        <v>113</v>
      </c>
      <c r="Z272" s="94">
        <f t="shared" si="358"/>
        <v>0</v>
      </c>
      <c r="AA272" s="95" t="s">
        <v>113</v>
      </c>
      <c r="AB272" s="92" t="s">
        <v>113</v>
      </c>
      <c r="AC272" s="92" t="s">
        <v>113</v>
      </c>
      <c r="AD272" s="92" t="s">
        <v>113</v>
      </c>
      <c r="AE272" s="92" t="s">
        <v>113</v>
      </c>
      <c r="AF272" s="92" t="s">
        <v>113</v>
      </c>
      <c r="AG272" s="93" t="s">
        <v>113</v>
      </c>
      <c r="AH272" s="94">
        <f t="shared" si="359"/>
        <v>0</v>
      </c>
      <c r="AI272" s="95" t="s">
        <v>113</v>
      </c>
      <c r="AJ272" s="92" t="s">
        <v>113</v>
      </c>
      <c r="AK272" s="92" t="s">
        <v>113</v>
      </c>
      <c r="AL272" s="92" t="s">
        <v>113</v>
      </c>
      <c r="AM272" s="92" t="s">
        <v>113</v>
      </c>
      <c r="AN272" s="92" t="s">
        <v>113</v>
      </c>
      <c r="AO272" s="93" t="s">
        <v>113</v>
      </c>
      <c r="AP272" s="94">
        <f t="shared" si="360"/>
        <v>0</v>
      </c>
      <c r="AQ272" s="87" t="s">
        <v>113</v>
      </c>
      <c r="AR272" s="88" t="s">
        <v>113</v>
      </c>
      <c r="AS272" s="88" t="s">
        <v>113</v>
      </c>
      <c r="AT272" s="88" t="s">
        <v>113</v>
      </c>
      <c r="AU272" s="88" t="s">
        <v>113</v>
      </c>
      <c r="AV272" s="88" t="s">
        <v>113</v>
      </c>
      <c r="AW272" s="89" t="s">
        <v>113</v>
      </c>
      <c r="AX272" s="94">
        <f t="shared" si="395"/>
        <v>0</v>
      </c>
      <c r="AY272" s="95" t="s">
        <v>113</v>
      </c>
      <c r="AZ272" s="92" t="s">
        <v>113</v>
      </c>
      <c r="BA272" s="92" t="s">
        <v>113</v>
      </c>
      <c r="BB272" s="92" t="s">
        <v>113</v>
      </c>
      <c r="BC272" s="92" t="s">
        <v>113</v>
      </c>
      <c r="BD272" s="92" t="s">
        <v>113</v>
      </c>
      <c r="BE272" s="93" t="s">
        <v>113</v>
      </c>
      <c r="BF272" s="94">
        <f t="shared" si="362"/>
        <v>0</v>
      </c>
      <c r="BG272" s="496" t="s">
        <v>113</v>
      </c>
      <c r="BH272" s="497" t="s">
        <v>113</v>
      </c>
      <c r="BI272" s="497" t="s">
        <v>113</v>
      </c>
      <c r="BJ272" s="497" t="s">
        <v>113</v>
      </c>
      <c r="BK272" s="497" t="s">
        <v>113</v>
      </c>
      <c r="BL272" s="497" t="s">
        <v>113</v>
      </c>
      <c r="BM272" s="499" t="s">
        <v>113</v>
      </c>
      <c r="BN272" s="502">
        <f t="shared" si="363"/>
        <v>0</v>
      </c>
      <c r="BO272" s="496" t="s">
        <v>113</v>
      </c>
      <c r="BP272" s="497" t="s">
        <v>113</v>
      </c>
      <c r="BQ272" s="497" t="s">
        <v>113</v>
      </c>
      <c r="BR272" s="497" t="s">
        <v>113</v>
      </c>
      <c r="BS272" s="497" t="s">
        <v>113</v>
      </c>
      <c r="BT272" s="497" t="s">
        <v>113</v>
      </c>
      <c r="BU272" s="499" t="s">
        <v>113</v>
      </c>
      <c r="BV272" s="502">
        <f t="shared" si="364"/>
        <v>0</v>
      </c>
      <c r="CK272" s="212">
        <f t="shared" si="365"/>
        <v>0</v>
      </c>
      <c r="CL272" s="217" t="str">
        <f t="shared" si="366"/>
        <v>-</v>
      </c>
      <c r="CM272" s="212">
        <f t="shared" si="367"/>
        <v>0</v>
      </c>
      <c r="CN272" s="217" t="str">
        <f t="shared" si="368"/>
        <v>-</v>
      </c>
      <c r="CO272" s="212">
        <f t="shared" si="369"/>
        <v>0</v>
      </c>
      <c r="CP272" s="213" t="str">
        <f t="shared" si="370"/>
        <v>-</v>
      </c>
      <c r="CQ272" s="208">
        <f t="shared" si="371"/>
        <v>0</v>
      </c>
      <c r="CR272" s="213" t="str">
        <f t="shared" si="372"/>
        <v>-</v>
      </c>
      <c r="CS272" s="208">
        <f t="shared" si="373"/>
        <v>0</v>
      </c>
      <c r="CT272" s="213" t="str">
        <f t="shared" si="374"/>
        <v>-</v>
      </c>
      <c r="CU272" s="1047"/>
      <c r="CV272" s="453"/>
      <c r="CW272" s="208">
        <f t="shared" si="375"/>
        <v>0</v>
      </c>
      <c r="CX272" s="213" t="str">
        <f t="shared" si="354"/>
        <v>-</v>
      </c>
      <c r="CY272" s="212">
        <f t="shared" si="376"/>
        <v>0</v>
      </c>
      <c r="CZ272" s="213" t="str">
        <f t="shared" si="355"/>
        <v>-</v>
      </c>
      <c r="DA272" s="214">
        <f t="shared" si="377"/>
        <v>0</v>
      </c>
      <c r="DB272" s="213" t="str">
        <f t="shared" si="378"/>
        <v>-</v>
      </c>
    </row>
    <row r="273" spans="1:118" ht="15" thickBot="1">
      <c r="A273" s="97"/>
      <c r="B273" s="227" t="s">
        <v>16</v>
      </c>
      <c r="C273" s="105">
        <v>26</v>
      </c>
      <c r="D273" s="98">
        <v>15</v>
      </c>
      <c r="E273" s="98">
        <v>24</v>
      </c>
      <c r="F273" s="98">
        <v>9</v>
      </c>
      <c r="G273" s="98" t="s">
        <v>113</v>
      </c>
      <c r="H273" s="98" t="s">
        <v>113</v>
      </c>
      <c r="I273" s="228" t="s">
        <v>113</v>
      </c>
      <c r="J273" s="99">
        <f t="shared" si="356"/>
        <v>74</v>
      </c>
      <c r="K273" s="230"/>
      <c r="L273" s="231"/>
      <c r="M273" s="231"/>
      <c r="N273" s="231"/>
      <c r="O273" s="231"/>
      <c r="P273" s="231"/>
      <c r="Q273" s="232"/>
      <c r="R273" s="233"/>
      <c r="S273" s="230"/>
      <c r="T273" s="231"/>
      <c r="U273" s="231"/>
      <c r="V273" s="231"/>
      <c r="W273" s="231"/>
      <c r="X273" s="231"/>
      <c r="Y273" s="232"/>
      <c r="Z273" s="233"/>
      <c r="AA273" s="230">
        <f>AQ274</f>
        <v>4</v>
      </c>
      <c r="AB273" s="231">
        <f t="shared" ref="AB273" si="396">AR274</f>
        <v>2</v>
      </c>
      <c r="AC273" s="231">
        <f t="shared" ref="AC273" si="397">AS274</f>
        <v>1</v>
      </c>
      <c r="AD273" s="231">
        <f t="shared" ref="AD273" si="398">AT274</f>
        <v>3</v>
      </c>
      <c r="AE273" s="231">
        <f t="shared" ref="AE273" si="399">AU274</f>
        <v>0</v>
      </c>
      <c r="AF273" s="231">
        <f t="shared" ref="AF273" si="400">AV274</f>
        <v>0</v>
      </c>
      <c r="AG273" s="232">
        <f t="shared" ref="AG273" si="401">AW274</f>
        <v>0</v>
      </c>
      <c r="AH273" s="233">
        <f>SUM(AA273:AG273)</f>
        <v>10</v>
      </c>
      <c r="AI273" s="230"/>
      <c r="AJ273" s="231"/>
      <c r="AK273" s="231"/>
      <c r="AL273" s="231"/>
      <c r="AM273" s="231"/>
      <c r="AN273" s="231"/>
      <c r="AO273" s="232"/>
      <c r="AP273" s="233"/>
      <c r="AQ273" s="230">
        <v>4</v>
      </c>
      <c r="AR273" s="231">
        <v>2</v>
      </c>
      <c r="AS273" s="231">
        <v>1</v>
      </c>
      <c r="AT273" s="231">
        <v>3</v>
      </c>
      <c r="AU273" s="231"/>
      <c r="AV273" s="231"/>
      <c r="AW273" s="232"/>
      <c r="AX273" s="233">
        <f>SUM(AQ273:AW273)</f>
        <v>10</v>
      </c>
      <c r="AY273" s="230"/>
      <c r="AZ273" s="231"/>
      <c r="BA273" s="231"/>
      <c r="BB273" s="231"/>
      <c r="BC273" s="231"/>
      <c r="BD273" s="231"/>
      <c r="BE273" s="232"/>
      <c r="BF273" s="233"/>
      <c r="BG273" s="494"/>
      <c r="BH273" s="495"/>
      <c r="BI273" s="495"/>
      <c r="BJ273" s="495"/>
      <c r="BK273" s="495"/>
      <c r="BL273" s="495"/>
      <c r="BM273" s="500"/>
      <c r="BN273" s="503"/>
      <c r="BO273" s="494"/>
      <c r="BP273" s="495"/>
      <c r="BQ273" s="495"/>
      <c r="BR273" s="495"/>
      <c r="BS273" s="495"/>
      <c r="BT273" s="495"/>
      <c r="BU273" s="500"/>
      <c r="BV273" s="503"/>
      <c r="BW273" s="84"/>
      <c r="BX273" s="84"/>
      <c r="BY273" s="84"/>
      <c r="BZ273" s="84"/>
      <c r="CA273" s="84"/>
      <c r="CB273" s="84"/>
      <c r="CC273" s="84"/>
      <c r="CD273" s="84"/>
      <c r="CE273" s="84"/>
      <c r="CF273" s="84"/>
      <c r="CG273" s="84"/>
      <c r="CH273" s="84"/>
      <c r="CI273" s="84"/>
      <c r="CJ273" s="84"/>
      <c r="CQ273" s="84">
        <f t="shared" si="371"/>
        <v>10</v>
      </c>
      <c r="DJ273" s="65"/>
      <c r="DK273" s="65"/>
      <c r="DL273" s="65"/>
      <c r="DM273" s="65"/>
      <c r="DN273" s="65"/>
    </row>
    <row r="274" spans="1:118" ht="15" thickBot="1">
      <c r="A274" s="100"/>
      <c r="B274" s="218" t="s">
        <v>17</v>
      </c>
      <c r="C274" s="224">
        <f t="shared" ref="C274:BF274" si="402">SUM(C243:C273)</f>
        <v>118</v>
      </c>
      <c r="D274" s="225">
        <f t="shared" si="402"/>
        <v>129</v>
      </c>
      <c r="E274" s="225">
        <f t="shared" si="402"/>
        <v>122</v>
      </c>
      <c r="F274" s="225">
        <f t="shared" si="402"/>
        <v>126</v>
      </c>
      <c r="G274" s="225">
        <f t="shared" si="402"/>
        <v>0</v>
      </c>
      <c r="H274" s="225">
        <f t="shared" si="402"/>
        <v>0</v>
      </c>
      <c r="I274" s="226">
        <f t="shared" si="402"/>
        <v>0</v>
      </c>
      <c r="J274" s="107">
        <f t="shared" si="402"/>
        <v>495</v>
      </c>
      <c r="K274" s="224">
        <f t="shared" si="402"/>
        <v>11</v>
      </c>
      <c r="L274" s="225">
        <f t="shared" si="402"/>
        <v>11</v>
      </c>
      <c r="M274" s="225">
        <f t="shared" si="402"/>
        <v>7</v>
      </c>
      <c r="N274" s="225">
        <f t="shared" si="402"/>
        <v>13</v>
      </c>
      <c r="O274" s="225">
        <f t="shared" si="402"/>
        <v>0</v>
      </c>
      <c r="P274" s="225">
        <f t="shared" si="402"/>
        <v>0</v>
      </c>
      <c r="Q274" s="226">
        <f t="shared" si="402"/>
        <v>0</v>
      </c>
      <c r="R274" s="107">
        <f t="shared" si="402"/>
        <v>42</v>
      </c>
      <c r="S274" s="224">
        <f t="shared" si="402"/>
        <v>0</v>
      </c>
      <c r="T274" s="225">
        <f t="shared" si="402"/>
        <v>0</v>
      </c>
      <c r="U274" s="225">
        <f t="shared" si="402"/>
        <v>1</v>
      </c>
      <c r="V274" s="225">
        <f t="shared" si="402"/>
        <v>2</v>
      </c>
      <c r="W274" s="225">
        <f t="shared" si="402"/>
        <v>0</v>
      </c>
      <c r="X274" s="225">
        <f t="shared" si="402"/>
        <v>0</v>
      </c>
      <c r="Y274" s="226">
        <f t="shared" si="402"/>
        <v>0</v>
      </c>
      <c r="Z274" s="107">
        <f t="shared" si="402"/>
        <v>3</v>
      </c>
      <c r="AA274" s="224">
        <f t="shared" si="402"/>
        <v>9</v>
      </c>
      <c r="AB274" s="225">
        <f t="shared" si="402"/>
        <v>3</v>
      </c>
      <c r="AC274" s="225">
        <f t="shared" si="402"/>
        <v>10</v>
      </c>
      <c r="AD274" s="225">
        <f t="shared" si="402"/>
        <v>9</v>
      </c>
      <c r="AE274" s="225">
        <f t="shared" si="402"/>
        <v>0</v>
      </c>
      <c r="AF274" s="225">
        <f t="shared" si="402"/>
        <v>0</v>
      </c>
      <c r="AG274" s="226">
        <f t="shared" si="402"/>
        <v>0</v>
      </c>
      <c r="AH274" s="107">
        <f t="shared" si="402"/>
        <v>31</v>
      </c>
      <c r="AI274" s="224">
        <f t="shared" ref="AI274:AP274" si="403">SUM(AI243:AI273)</f>
        <v>0</v>
      </c>
      <c r="AJ274" s="225">
        <f t="shared" si="403"/>
        <v>1</v>
      </c>
      <c r="AK274" s="225">
        <f t="shared" si="403"/>
        <v>3</v>
      </c>
      <c r="AL274" s="225">
        <f t="shared" si="403"/>
        <v>0</v>
      </c>
      <c r="AM274" s="225">
        <f t="shared" si="403"/>
        <v>0</v>
      </c>
      <c r="AN274" s="225">
        <f t="shared" si="403"/>
        <v>0</v>
      </c>
      <c r="AO274" s="226">
        <f t="shared" si="403"/>
        <v>0</v>
      </c>
      <c r="AP274" s="107">
        <f t="shared" si="403"/>
        <v>4</v>
      </c>
      <c r="AQ274" s="224">
        <f>+AQ273</f>
        <v>4</v>
      </c>
      <c r="AR274" s="225">
        <f t="shared" ref="AR274" si="404">+AR273</f>
        <v>2</v>
      </c>
      <c r="AS274" s="225">
        <f t="shared" ref="AS274" si="405">+AS273</f>
        <v>1</v>
      </c>
      <c r="AT274" s="225">
        <f t="shared" ref="AT274" si="406">+AT273</f>
        <v>3</v>
      </c>
      <c r="AU274" s="225">
        <f t="shared" ref="AU274" si="407">+AU273</f>
        <v>0</v>
      </c>
      <c r="AV274" s="225">
        <f t="shared" ref="AV274" si="408">+AV273</f>
        <v>0</v>
      </c>
      <c r="AW274" s="226">
        <f t="shared" ref="AW274" si="409">+AW273</f>
        <v>0</v>
      </c>
      <c r="AX274" s="107">
        <f t="shared" ref="AX274" si="410">+AX273</f>
        <v>10</v>
      </c>
      <c r="AY274" s="224">
        <f t="shared" si="402"/>
        <v>1</v>
      </c>
      <c r="AZ274" s="225">
        <f t="shared" si="402"/>
        <v>0</v>
      </c>
      <c r="BA274" s="225">
        <f t="shared" si="402"/>
        <v>0</v>
      </c>
      <c r="BB274" s="225">
        <f t="shared" si="402"/>
        <v>0</v>
      </c>
      <c r="BC274" s="225">
        <f t="shared" si="402"/>
        <v>0</v>
      </c>
      <c r="BD274" s="225">
        <f t="shared" si="402"/>
        <v>0</v>
      </c>
      <c r="BE274" s="226">
        <f t="shared" si="402"/>
        <v>0</v>
      </c>
      <c r="BF274" s="107">
        <f t="shared" si="402"/>
        <v>1</v>
      </c>
      <c r="BG274" s="492">
        <f t="shared" ref="BG274:BV274" si="411">SUM(BG243:BG272)</f>
        <v>20</v>
      </c>
      <c r="BH274" s="493">
        <f t="shared" si="411"/>
        <v>20</v>
      </c>
      <c r="BI274" s="493">
        <f t="shared" si="411"/>
        <v>20</v>
      </c>
      <c r="BJ274" s="493">
        <f t="shared" si="411"/>
        <v>20</v>
      </c>
      <c r="BK274" s="493">
        <f t="shared" si="411"/>
        <v>0</v>
      </c>
      <c r="BL274" s="493">
        <f t="shared" si="411"/>
        <v>0</v>
      </c>
      <c r="BM274" s="501">
        <f t="shared" si="411"/>
        <v>0</v>
      </c>
      <c r="BN274" s="504">
        <f t="shared" si="411"/>
        <v>80</v>
      </c>
      <c r="BO274" s="492">
        <f t="shared" si="411"/>
        <v>115</v>
      </c>
      <c r="BP274" s="493">
        <f t="shared" si="411"/>
        <v>156</v>
      </c>
      <c r="BQ274" s="493">
        <f t="shared" si="411"/>
        <v>119</v>
      </c>
      <c r="BR274" s="493">
        <f t="shared" si="411"/>
        <v>148</v>
      </c>
      <c r="BS274" s="493">
        <f t="shared" si="411"/>
        <v>0</v>
      </c>
      <c r="BT274" s="493">
        <f t="shared" si="411"/>
        <v>0</v>
      </c>
      <c r="BU274" s="501">
        <f t="shared" si="411"/>
        <v>0</v>
      </c>
      <c r="BV274" s="504">
        <f t="shared" si="411"/>
        <v>538</v>
      </c>
      <c r="BW274" s="84"/>
      <c r="BX274" s="84"/>
      <c r="BY274" s="84"/>
      <c r="BZ274" s="84"/>
      <c r="CA274" s="84"/>
      <c r="CB274" s="84"/>
      <c r="CC274" s="84"/>
      <c r="CD274" s="84"/>
      <c r="CE274" s="84"/>
      <c r="CF274" s="84"/>
      <c r="CG274" s="84"/>
      <c r="CH274" s="84"/>
      <c r="CI274" s="84"/>
      <c r="CJ274" s="84"/>
      <c r="DJ274" s="65"/>
      <c r="DK274" s="65"/>
      <c r="DL274" s="65"/>
      <c r="DM274" s="65"/>
      <c r="DN274" s="65"/>
    </row>
    <row r="275" spans="1:118" ht="15" thickBot="1">
      <c r="A275" s="101"/>
      <c r="B275" s="102" t="s">
        <v>29</v>
      </c>
      <c r="C275" s="112" t="str">
        <f>IF($C$274&gt;$C$313,"W","L")</f>
        <v>W</v>
      </c>
      <c r="D275" s="67" t="str">
        <f>IF($D$274&gt;$E$352,"W","L")</f>
        <v>L</v>
      </c>
      <c r="E275" s="67" t="str">
        <f>IF($E$274&gt;$F$391,"W","L")</f>
        <v>W</v>
      </c>
      <c r="F275" s="113" t="str">
        <f>IF($F$274&gt;$F$430,"W","L")</f>
        <v>L</v>
      </c>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row>
    <row r="276" spans="1:118" ht="15.75" thickBot="1">
      <c r="A276" s="1023" t="s">
        <v>219</v>
      </c>
      <c r="B276" s="1023"/>
      <c r="C276" s="65"/>
      <c r="D276" s="65"/>
      <c r="E276" s="65"/>
      <c r="F276" s="65"/>
      <c r="G276" s="65"/>
      <c r="H276" s="65"/>
      <c r="I276" s="65"/>
    </row>
    <row r="277" spans="1:118" ht="15" thickBot="1">
      <c r="C277" s="65"/>
      <c r="D277" s="65"/>
      <c r="E277" s="65"/>
      <c r="F277" s="65"/>
      <c r="G277" s="65"/>
      <c r="H277" s="65"/>
      <c r="I277" s="65"/>
    </row>
    <row r="278" spans="1:118" s="277" customFormat="1" ht="26.25" thickBot="1">
      <c r="A278" s="184"/>
      <c r="B278" s="185" t="s">
        <v>39</v>
      </c>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Q278" s="185"/>
      <c r="AR278" s="185"/>
      <c r="AS278" s="185"/>
      <c r="AT278" s="185"/>
      <c r="AU278" s="185"/>
      <c r="AV278" s="185"/>
      <c r="AW278" s="185"/>
      <c r="CJ278" s="278"/>
      <c r="CK278" s="279"/>
      <c r="CL278" s="279"/>
      <c r="CM278" s="279"/>
      <c r="CN278" s="279"/>
      <c r="CO278" s="279"/>
      <c r="CP278" s="279"/>
      <c r="CQ278" s="279"/>
      <c r="CR278" s="279"/>
      <c r="CS278" s="279"/>
      <c r="CT278" s="279"/>
      <c r="CU278" s="447"/>
      <c r="CV278" s="447"/>
      <c r="CW278" s="279"/>
      <c r="CX278" s="279"/>
      <c r="CY278" s="279"/>
      <c r="CZ278" s="279"/>
      <c r="DA278" s="279"/>
      <c r="DB278" s="279"/>
      <c r="DC278" s="279"/>
      <c r="DD278" s="279"/>
      <c r="DE278" s="279"/>
      <c r="DF278" s="279"/>
      <c r="DG278" s="279"/>
      <c r="DH278" s="279"/>
      <c r="DI278" s="279"/>
      <c r="DJ278" s="279"/>
      <c r="DK278" s="279"/>
      <c r="DL278" s="279"/>
      <c r="DM278" s="279"/>
      <c r="DN278" s="279"/>
    </row>
    <row r="279" spans="1:118" s="19" customFormat="1" ht="23.25" thickBot="1">
      <c r="A279" s="192"/>
      <c r="B279" s="1048" t="s">
        <v>1</v>
      </c>
      <c r="C279" s="1041" t="s">
        <v>2</v>
      </c>
      <c r="D279" s="1042"/>
      <c r="E279" s="1042"/>
      <c r="F279" s="1042"/>
      <c r="G279" s="220"/>
      <c r="H279" s="220"/>
      <c r="I279" s="220"/>
      <c r="J279" s="249"/>
      <c r="K279" s="1035" t="s">
        <v>3</v>
      </c>
      <c r="L279" s="1035"/>
      <c r="M279" s="1035"/>
      <c r="N279" s="1035"/>
      <c r="O279" s="193"/>
      <c r="P279" s="193"/>
      <c r="Q279" s="193"/>
      <c r="R279" s="194"/>
      <c r="S279" s="1034" t="s">
        <v>4</v>
      </c>
      <c r="T279" s="1035"/>
      <c r="U279" s="1035"/>
      <c r="V279" s="1035"/>
      <c r="W279" s="193"/>
      <c r="X279" s="193"/>
      <c r="Y279" s="193"/>
      <c r="Z279" s="194"/>
      <c r="AA279" s="1034" t="s">
        <v>5</v>
      </c>
      <c r="AB279" s="1035"/>
      <c r="AC279" s="1035"/>
      <c r="AD279" s="1035"/>
      <c r="AE279" s="193"/>
      <c r="AF279" s="193"/>
      <c r="AG279" s="193"/>
      <c r="AH279" s="194"/>
      <c r="AI279" s="1034" t="s">
        <v>6</v>
      </c>
      <c r="AJ279" s="1035"/>
      <c r="AK279" s="1035"/>
      <c r="AL279" s="1035"/>
      <c r="AM279" s="193"/>
      <c r="AN279" s="193"/>
      <c r="AO279" s="193"/>
      <c r="AP279" s="194"/>
      <c r="AQ279" s="1034" t="s">
        <v>7</v>
      </c>
      <c r="AR279" s="1035"/>
      <c r="AS279" s="1035"/>
      <c r="AT279" s="1035"/>
      <c r="AU279" s="193"/>
      <c r="AV279" s="193"/>
      <c r="AW279" s="193"/>
      <c r="AX279" s="194"/>
      <c r="AY279" s="1034" t="s">
        <v>129</v>
      </c>
      <c r="AZ279" s="1035"/>
      <c r="BA279" s="1035"/>
      <c r="BB279" s="1035"/>
      <c r="BC279" s="193"/>
      <c r="BD279" s="193"/>
      <c r="BE279" s="193"/>
      <c r="BF279" s="194"/>
      <c r="BG279" s="1034" t="s">
        <v>70</v>
      </c>
      <c r="BH279" s="1035"/>
      <c r="BI279" s="1035"/>
      <c r="BJ279" s="1035"/>
      <c r="BK279" s="193"/>
      <c r="BL279" s="193"/>
      <c r="BM279" s="193"/>
      <c r="BN279" s="194"/>
      <c r="BO279" s="1034" t="s">
        <v>217</v>
      </c>
      <c r="BP279" s="1035"/>
      <c r="BQ279" s="1035"/>
      <c r="BR279" s="1035"/>
      <c r="BS279" s="193"/>
      <c r="BT279" s="193"/>
      <c r="BU279" s="193"/>
      <c r="BV279" s="194"/>
      <c r="BW279" s="65"/>
      <c r="BX279" s="65"/>
      <c r="BY279" s="65"/>
      <c r="BZ279" s="65"/>
      <c r="CA279" s="65"/>
      <c r="CB279" s="65"/>
      <c r="CC279" s="65"/>
      <c r="CD279" s="65"/>
      <c r="CE279" s="65"/>
      <c r="CF279" s="65"/>
      <c r="CG279" s="65"/>
      <c r="CH279" s="65"/>
      <c r="CI279" s="65"/>
      <c r="CJ279" s="155"/>
      <c r="CK279" s="84"/>
      <c r="CL279" s="84"/>
      <c r="CM279" s="84"/>
      <c r="CN279" s="84"/>
      <c r="CO279" s="84"/>
      <c r="CP279" s="84"/>
      <c r="CQ279" s="84"/>
      <c r="CR279" s="84"/>
      <c r="CS279" s="84"/>
      <c r="CT279" s="84"/>
      <c r="CU279" s="448"/>
      <c r="CV279" s="448"/>
      <c r="CW279" s="198"/>
      <c r="CX279" s="198"/>
      <c r="CY279" s="198"/>
      <c r="CZ279" s="198"/>
      <c r="DA279" s="198"/>
      <c r="DB279" s="198"/>
      <c r="DC279" s="198"/>
      <c r="DD279" s="198"/>
      <c r="DE279" s="198"/>
      <c r="DF279" s="198"/>
      <c r="DG279" s="198"/>
      <c r="DH279" s="198"/>
      <c r="DI279" s="198"/>
      <c r="DJ279" s="198"/>
      <c r="DK279" s="198"/>
      <c r="DL279" s="198"/>
      <c r="DM279" s="198"/>
      <c r="DN279" s="198"/>
    </row>
    <row r="280" spans="1:118" ht="15.75" customHeight="1" thickBot="1">
      <c r="A280" s="183"/>
      <c r="B280" s="1049"/>
      <c r="C280" s="121">
        <v>6</v>
      </c>
      <c r="D280" s="158">
        <v>9</v>
      </c>
      <c r="E280" s="158">
        <v>12</v>
      </c>
      <c r="F280" s="158">
        <v>18</v>
      </c>
      <c r="G280" s="158"/>
      <c r="H280" s="158"/>
      <c r="I280" s="62"/>
      <c r="J280" s="1032" t="s">
        <v>8</v>
      </c>
      <c r="K280" s="121">
        <v>6</v>
      </c>
      <c r="L280" s="158">
        <v>9</v>
      </c>
      <c r="M280" s="158">
        <v>12</v>
      </c>
      <c r="N280" s="158">
        <v>18</v>
      </c>
      <c r="O280" s="158"/>
      <c r="P280" s="158"/>
      <c r="Q280" s="62"/>
      <c r="R280" s="1032" t="s">
        <v>8</v>
      </c>
      <c r="S280" s="121">
        <v>6</v>
      </c>
      <c r="T280" s="158">
        <v>9</v>
      </c>
      <c r="U280" s="158">
        <v>12</v>
      </c>
      <c r="V280" s="158">
        <v>18</v>
      </c>
      <c r="W280" s="158"/>
      <c r="X280" s="158"/>
      <c r="Y280" s="62"/>
      <c r="Z280" s="1032" t="s">
        <v>8</v>
      </c>
      <c r="AA280" s="121">
        <v>6</v>
      </c>
      <c r="AB280" s="158">
        <v>9</v>
      </c>
      <c r="AC280" s="158">
        <v>12</v>
      </c>
      <c r="AD280" s="158">
        <v>18</v>
      </c>
      <c r="AE280" s="158"/>
      <c r="AF280" s="158"/>
      <c r="AG280" s="62"/>
      <c r="AH280" s="1032" t="s">
        <v>8</v>
      </c>
      <c r="AI280" s="121">
        <v>6</v>
      </c>
      <c r="AJ280" s="158">
        <v>9</v>
      </c>
      <c r="AK280" s="158">
        <v>12</v>
      </c>
      <c r="AL280" s="158">
        <v>18</v>
      </c>
      <c r="AM280" s="158"/>
      <c r="AN280" s="158"/>
      <c r="AO280" s="62"/>
      <c r="AP280" s="1032" t="s">
        <v>8</v>
      </c>
      <c r="AQ280" s="121">
        <v>6</v>
      </c>
      <c r="AR280" s="158">
        <v>9</v>
      </c>
      <c r="AS280" s="158">
        <v>12</v>
      </c>
      <c r="AT280" s="158">
        <v>18</v>
      </c>
      <c r="AU280" s="158"/>
      <c r="AV280" s="158"/>
      <c r="AW280" s="62"/>
      <c r="AX280" s="1032" t="s">
        <v>8</v>
      </c>
      <c r="AY280" s="121">
        <v>6</v>
      </c>
      <c r="AZ280" s="158">
        <v>9</v>
      </c>
      <c r="BA280" s="158">
        <v>12</v>
      </c>
      <c r="BB280" s="158">
        <v>18</v>
      </c>
      <c r="BC280" s="158"/>
      <c r="BD280" s="158"/>
      <c r="BE280" s="62"/>
      <c r="BF280" s="1032" t="s">
        <v>8</v>
      </c>
      <c r="BG280" s="121">
        <v>6</v>
      </c>
      <c r="BH280" s="405">
        <v>9</v>
      </c>
      <c r="BI280" s="405">
        <v>12</v>
      </c>
      <c r="BJ280" s="405">
        <v>18</v>
      </c>
      <c r="BK280" s="405"/>
      <c r="BL280" s="405"/>
      <c r="BM280" s="62"/>
      <c r="BN280" s="1032" t="s">
        <v>8</v>
      </c>
      <c r="BO280" s="121">
        <v>6</v>
      </c>
      <c r="BP280" s="405">
        <v>9</v>
      </c>
      <c r="BQ280" s="405">
        <v>12</v>
      </c>
      <c r="BR280" s="405">
        <v>18</v>
      </c>
      <c r="BS280" s="405"/>
      <c r="BT280" s="405"/>
      <c r="BU280" s="62"/>
      <c r="BV280" s="1032" t="s">
        <v>8</v>
      </c>
      <c r="CK280" s="199" t="s">
        <v>25</v>
      </c>
      <c r="CL280" s="200"/>
      <c r="CM280" s="199" t="str">
        <f>+CK280</f>
        <v>Chandap</v>
      </c>
      <c r="CN280" s="200"/>
      <c r="CO280" s="199" t="str">
        <f>+CM280</f>
        <v>Chandap</v>
      </c>
      <c r="CP280" s="200"/>
      <c r="CQ280" s="199" t="str">
        <f>+CO280</f>
        <v>Chandap</v>
      </c>
      <c r="CR280" s="200"/>
      <c r="CS280" s="199" t="str">
        <f>+CQ280</f>
        <v>Chandap</v>
      </c>
      <c r="CT280" s="200"/>
      <c r="CU280" s="449" t="str">
        <f>+CS280</f>
        <v>Chandap</v>
      </c>
      <c r="CV280" s="450"/>
      <c r="CW280" s="199" t="str">
        <f>+CY280</f>
        <v>Chandap</v>
      </c>
      <c r="CX280" s="200"/>
      <c r="CY280" s="199" t="str">
        <f>+CU280</f>
        <v>Chandap</v>
      </c>
      <c r="CZ280" s="200"/>
      <c r="DA280" s="199" t="str">
        <f>+CW280</f>
        <v>Chandap</v>
      </c>
      <c r="DB280" s="200"/>
    </row>
    <row r="281" spans="1:118" ht="62.25" customHeight="1" thickBot="1">
      <c r="A281" s="20" t="s">
        <v>9</v>
      </c>
      <c r="B281" s="110" t="s">
        <v>10</v>
      </c>
      <c r="C281" s="276" t="s">
        <v>24</v>
      </c>
      <c r="D281" s="274" t="s">
        <v>27</v>
      </c>
      <c r="E281" s="275" t="s">
        <v>28</v>
      </c>
      <c r="F281" s="273" t="s">
        <v>26</v>
      </c>
      <c r="G281" s="262"/>
      <c r="H281" s="262"/>
      <c r="I281" s="263"/>
      <c r="J281" s="1033"/>
      <c r="K281" s="276" t="s">
        <v>24</v>
      </c>
      <c r="L281" s="274" t="s">
        <v>27</v>
      </c>
      <c r="M281" s="275" t="s">
        <v>28</v>
      </c>
      <c r="N281" s="273" t="s">
        <v>26</v>
      </c>
      <c r="O281" s="262"/>
      <c r="P281" s="262"/>
      <c r="Q281" s="263"/>
      <c r="R281" s="1033"/>
      <c r="S281" s="276" t="s">
        <v>24</v>
      </c>
      <c r="T281" s="274" t="s">
        <v>27</v>
      </c>
      <c r="U281" s="275" t="s">
        <v>28</v>
      </c>
      <c r="V281" s="273" t="s">
        <v>26</v>
      </c>
      <c r="W281" s="262"/>
      <c r="X281" s="262"/>
      <c r="Y281" s="263"/>
      <c r="Z281" s="1033"/>
      <c r="AA281" s="276" t="s">
        <v>24</v>
      </c>
      <c r="AB281" s="274" t="s">
        <v>27</v>
      </c>
      <c r="AC281" s="275" t="s">
        <v>28</v>
      </c>
      <c r="AD281" s="273" t="s">
        <v>26</v>
      </c>
      <c r="AE281" s="262"/>
      <c r="AF281" s="262"/>
      <c r="AG281" s="263"/>
      <c r="AH281" s="1033"/>
      <c r="AI281" s="276" t="s">
        <v>24</v>
      </c>
      <c r="AJ281" s="274" t="s">
        <v>27</v>
      </c>
      <c r="AK281" s="275" t="s">
        <v>28</v>
      </c>
      <c r="AL281" s="273" t="s">
        <v>26</v>
      </c>
      <c r="AM281" s="262"/>
      <c r="AN281" s="262"/>
      <c r="AO281" s="263"/>
      <c r="AP281" s="1033"/>
      <c r="AQ281" s="276" t="s">
        <v>24</v>
      </c>
      <c r="AR281" s="274" t="s">
        <v>27</v>
      </c>
      <c r="AS281" s="275" t="s">
        <v>28</v>
      </c>
      <c r="AT281" s="273" t="s">
        <v>26</v>
      </c>
      <c r="AU281" s="262"/>
      <c r="AV281" s="262"/>
      <c r="AW281" s="263"/>
      <c r="AX281" s="1033"/>
      <c r="AY281" s="276" t="s">
        <v>24</v>
      </c>
      <c r="AZ281" s="274" t="s">
        <v>27</v>
      </c>
      <c r="BA281" s="275" t="s">
        <v>28</v>
      </c>
      <c r="BB281" s="273" t="s">
        <v>26</v>
      </c>
      <c r="BC281" s="262"/>
      <c r="BD281" s="262"/>
      <c r="BE281" s="263"/>
      <c r="BF281" s="1033"/>
      <c r="BG281" s="276" t="s">
        <v>24</v>
      </c>
      <c r="BH281" s="274" t="s">
        <v>27</v>
      </c>
      <c r="BI281" s="275" t="s">
        <v>28</v>
      </c>
      <c r="BJ281" s="273" t="s">
        <v>26</v>
      </c>
      <c r="BK281" s="262"/>
      <c r="BL281" s="262"/>
      <c r="BM281" s="263"/>
      <c r="BN281" s="1033"/>
      <c r="BO281" s="276" t="s">
        <v>24</v>
      </c>
      <c r="BP281" s="274" t="s">
        <v>27</v>
      </c>
      <c r="BQ281" s="275" t="s">
        <v>28</v>
      </c>
      <c r="BR281" s="273" t="s">
        <v>26</v>
      </c>
      <c r="BS281" s="262"/>
      <c r="BT281" s="262"/>
      <c r="BU281" s="263"/>
      <c r="BV281" s="1033"/>
      <c r="CK281" s="202" t="s">
        <v>2</v>
      </c>
      <c r="CL281" s="203"/>
      <c r="CM281" s="202" t="s">
        <v>80</v>
      </c>
      <c r="CN281" s="203"/>
      <c r="CO281" s="202" t="s">
        <v>79</v>
      </c>
      <c r="CP281" s="203"/>
      <c r="CQ281" s="202" t="s">
        <v>5</v>
      </c>
      <c r="CR281" s="203"/>
      <c r="CS281" s="202" t="s">
        <v>6</v>
      </c>
      <c r="CT281" s="203"/>
      <c r="CU281" s="1043" t="s">
        <v>206</v>
      </c>
      <c r="CV281" s="1044"/>
      <c r="CW281" s="202" t="s">
        <v>133</v>
      </c>
      <c r="CX281" s="203"/>
      <c r="CY281" s="202" t="s">
        <v>90</v>
      </c>
      <c r="CZ281" s="203"/>
      <c r="DA281" s="204" t="s">
        <v>136</v>
      </c>
      <c r="DB281" s="205"/>
    </row>
    <row r="282" spans="1:118" s="84" customFormat="1">
      <c r="A282" s="78">
        <v>1</v>
      </c>
      <c r="B282" s="79" t="s">
        <v>334</v>
      </c>
      <c r="C282" s="80">
        <v>17</v>
      </c>
      <c r="D282" s="81">
        <v>12</v>
      </c>
      <c r="E282" s="711">
        <v>11</v>
      </c>
      <c r="F282" s="81">
        <v>0</v>
      </c>
      <c r="G282" s="81" t="s">
        <v>113</v>
      </c>
      <c r="H282" s="81" t="s">
        <v>113</v>
      </c>
      <c r="I282" s="222" t="s">
        <v>113</v>
      </c>
      <c r="J282" s="82">
        <f>SUM(C282:I282)</f>
        <v>40</v>
      </c>
      <c r="K282" s="80">
        <v>1</v>
      </c>
      <c r="L282" s="81">
        <v>1</v>
      </c>
      <c r="M282" s="81">
        <v>1</v>
      </c>
      <c r="N282" s="81">
        <v>0</v>
      </c>
      <c r="O282" s="81" t="s">
        <v>113</v>
      </c>
      <c r="P282" s="81" t="s">
        <v>113</v>
      </c>
      <c r="Q282" s="222" t="s">
        <v>113</v>
      </c>
      <c r="R282" s="82">
        <f>SUM(K282:Q282)</f>
        <v>3</v>
      </c>
      <c r="S282" s="80">
        <v>0</v>
      </c>
      <c r="T282" s="81">
        <v>0</v>
      </c>
      <c r="U282" s="81">
        <v>0</v>
      </c>
      <c r="V282" s="81">
        <v>0</v>
      </c>
      <c r="W282" s="81" t="s">
        <v>113</v>
      </c>
      <c r="X282" s="81" t="s">
        <v>113</v>
      </c>
      <c r="Y282" s="222" t="s">
        <v>113</v>
      </c>
      <c r="Z282" s="82">
        <f>SUM(S282:Y282)</f>
        <v>0</v>
      </c>
      <c r="AA282" s="80">
        <v>1</v>
      </c>
      <c r="AB282" s="81">
        <v>0</v>
      </c>
      <c r="AC282" s="81">
        <v>0</v>
      </c>
      <c r="AD282" s="81" t="s">
        <v>113</v>
      </c>
      <c r="AE282" s="81" t="s">
        <v>113</v>
      </c>
      <c r="AF282" s="81" t="s">
        <v>113</v>
      </c>
      <c r="AG282" s="222" t="s">
        <v>113</v>
      </c>
      <c r="AH282" s="82">
        <f>SUM(AA282:AG282)</f>
        <v>1</v>
      </c>
      <c r="AI282" s="80" t="s">
        <v>113</v>
      </c>
      <c r="AJ282" s="81" t="s">
        <v>113</v>
      </c>
      <c r="AK282" s="81" t="s">
        <v>113</v>
      </c>
      <c r="AL282" s="81" t="s">
        <v>113</v>
      </c>
      <c r="AM282" s="81" t="s">
        <v>113</v>
      </c>
      <c r="AN282" s="81" t="s">
        <v>113</v>
      </c>
      <c r="AO282" s="222" t="s">
        <v>113</v>
      </c>
      <c r="AP282" s="82">
        <f>SUM(AI282:AO282)</f>
        <v>0</v>
      </c>
      <c r="AQ282" s="80" t="s">
        <v>113</v>
      </c>
      <c r="AR282" s="81" t="s">
        <v>113</v>
      </c>
      <c r="AS282" s="81" t="s">
        <v>113</v>
      </c>
      <c r="AT282" s="81" t="s">
        <v>113</v>
      </c>
      <c r="AU282" s="81" t="s">
        <v>113</v>
      </c>
      <c r="AV282" s="81" t="s">
        <v>113</v>
      </c>
      <c r="AW282" s="222" t="s">
        <v>113</v>
      </c>
      <c r="AX282" s="82">
        <f>SUM(AQ282:AW282)</f>
        <v>0</v>
      </c>
      <c r="AY282" s="80" t="s">
        <v>113</v>
      </c>
      <c r="AZ282" s="81" t="s">
        <v>113</v>
      </c>
      <c r="BA282" s="81" t="s">
        <v>113</v>
      </c>
      <c r="BB282" s="81" t="s">
        <v>113</v>
      </c>
      <c r="BC282" s="81" t="s">
        <v>113</v>
      </c>
      <c r="BD282" s="81" t="s">
        <v>113</v>
      </c>
      <c r="BE282" s="222" t="s">
        <v>113</v>
      </c>
      <c r="BF282" s="82">
        <f>SUM(AY282:BE282)</f>
        <v>0</v>
      </c>
      <c r="BG282" s="490">
        <v>2</v>
      </c>
      <c r="BH282" s="491">
        <v>2</v>
      </c>
      <c r="BI282" s="491">
        <v>4</v>
      </c>
      <c r="BJ282" s="491" t="s">
        <v>113</v>
      </c>
      <c r="BK282" s="491" t="s">
        <v>113</v>
      </c>
      <c r="BL282" s="491" t="s">
        <v>113</v>
      </c>
      <c r="BM282" s="498" t="s">
        <v>113</v>
      </c>
      <c r="BN282" s="82">
        <f>SUM(BG282:BM282)</f>
        <v>8</v>
      </c>
      <c r="BO282" s="490">
        <v>13</v>
      </c>
      <c r="BP282" s="491">
        <v>9</v>
      </c>
      <c r="BQ282" s="491">
        <v>33</v>
      </c>
      <c r="BR282" s="491" t="s">
        <v>113</v>
      </c>
      <c r="BS282" s="491" t="s">
        <v>113</v>
      </c>
      <c r="BT282" s="491" t="s">
        <v>113</v>
      </c>
      <c r="BU282" s="498" t="s">
        <v>113</v>
      </c>
      <c r="BV282" s="82">
        <f>SUM(BO282:BU282)</f>
        <v>55</v>
      </c>
      <c r="CJ282" s="155"/>
      <c r="CK282" s="206">
        <f>+J282</f>
        <v>40</v>
      </c>
      <c r="CL282" s="215" t="str">
        <f>+B282</f>
        <v>VIJAY DAVE [C]</v>
      </c>
      <c r="CM282" s="206">
        <f>+R282</f>
        <v>3</v>
      </c>
      <c r="CN282" s="215" t="str">
        <f>+B282</f>
        <v>VIJAY DAVE [C]</v>
      </c>
      <c r="CO282" s="206">
        <f>+Z282</f>
        <v>0</v>
      </c>
      <c r="CP282" s="207" t="str">
        <f>+B282</f>
        <v>VIJAY DAVE [C]</v>
      </c>
      <c r="CQ282" s="208">
        <f>+AH282</f>
        <v>1</v>
      </c>
      <c r="CR282" s="207" t="str">
        <f>+B282</f>
        <v>VIJAY DAVE [C]</v>
      </c>
      <c r="CS282" s="208">
        <f>+AP282</f>
        <v>0</v>
      </c>
      <c r="CT282" s="207" t="str">
        <f>+B282</f>
        <v>VIJAY DAVE [C]</v>
      </c>
      <c r="CU282" s="1045">
        <f>SUM(AQ313:AW313)</f>
        <v>5</v>
      </c>
      <c r="CV282" s="451"/>
      <c r="CW282" s="208">
        <f>+BF282</f>
        <v>0</v>
      </c>
      <c r="CX282" s="207" t="str">
        <f t="shared" ref="CX282:CX311" si="412">+B282</f>
        <v>VIJAY DAVE [C]</v>
      </c>
      <c r="CY282" s="206">
        <f>CS282+CU282+CW282</f>
        <v>5</v>
      </c>
      <c r="CZ282" s="207" t="str">
        <f t="shared" ref="CZ282:CZ311" si="413">+B282</f>
        <v>VIJAY DAVE [C]</v>
      </c>
      <c r="DA282" s="208">
        <f>CQ282+CU282</f>
        <v>6</v>
      </c>
      <c r="DB282" s="207" t="str">
        <f>+B282</f>
        <v>VIJAY DAVE [C]</v>
      </c>
    </row>
    <row r="283" spans="1:118" s="84" customFormat="1">
      <c r="A283" s="85">
        <v>2</v>
      </c>
      <c r="B283" s="86" t="s">
        <v>324</v>
      </c>
      <c r="C283" s="87">
        <v>22</v>
      </c>
      <c r="D283" s="88">
        <v>10</v>
      </c>
      <c r="E283" s="88">
        <v>4</v>
      </c>
      <c r="F283" s="88" t="s">
        <v>113</v>
      </c>
      <c r="G283" s="88" t="s">
        <v>113</v>
      </c>
      <c r="H283" s="88" t="s">
        <v>113</v>
      </c>
      <c r="I283" s="89" t="s">
        <v>113</v>
      </c>
      <c r="J283" s="90">
        <f t="shared" ref="J283:J312" si="414">SUM(C283:I283)</f>
        <v>36</v>
      </c>
      <c r="K283" s="87">
        <v>2</v>
      </c>
      <c r="L283" s="88">
        <v>0</v>
      </c>
      <c r="M283" s="88">
        <v>0</v>
      </c>
      <c r="N283" s="88" t="s">
        <v>113</v>
      </c>
      <c r="O283" s="88" t="s">
        <v>113</v>
      </c>
      <c r="P283" s="88" t="s">
        <v>113</v>
      </c>
      <c r="Q283" s="89" t="s">
        <v>113</v>
      </c>
      <c r="R283" s="90">
        <f t="shared" ref="R283:R311" si="415">SUM(K283:Q283)</f>
        <v>2</v>
      </c>
      <c r="S283" s="87">
        <v>0</v>
      </c>
      <c r="T283" s="88">
        <v>1</v>
      </c>
      <c r="U283" s="88">
        <v>0</v>
      </c>
      <c r="V283" s="88" t="s">
        <v>113</v>
      </c>
      <c r="W283" s="88" t="s">
        <v>113</v>
      </c>
      <c r="X283" s="88" t="s">
        <v>113</v>
      </c>
      <c r="Y283" s="89" t="s">
        <v>113</v>
      </c>
      <c r="Z283" s="90">
        <f t="shared" ref="Z283:Z311" si="416">SUM(S283:Y283)</f>
        <v>1</v>
      </c>
      <c r="AA283" s="87">
        <v>3</v>
      </c>
      <c r="AB283" s="88">
        <v>0</v>
      </c>
      <c r="AC283" s="88">
        <v>3</v>
      </c>
      <c r="AD283" s="88">
        <v>1</v>
      </c>
      <c r="AE283" s="88" t="s">
        <v>113</v>
      </c>
      <c r="AF283" s="88" t="s">
        <v>113</v>
      </c>
      <c r="AG283" s="89" t="s">
        <v>113</v>
      </c>
      <c r="AH283" s="90">
        <f t="shared" ref="AH283:AH311" si="417">SUM(AA283:AG283)</f>
        <v>7</v>
      </c>
      <c r="AI283" s="87" t="s">
        <v>113</v>
      </c>
      <c r="AJ283" s="88" t="s">
        <v>113</v>
      </c>
      <c r="AK283" s="88" t="s">
        <v>113</v>
      </c>
      <c r="AL283" s="88" t="s">
        <v>113</v>
      </c>
      <c r="AM283" s="88" t="s">
        <v>113</v>
      </c>
      <c r="AN283" s="88" t="s">
        <v>113</v>
      </c>
      <c r="AO283" s="89" t="s">
        <v>113</v>
      </c>
      <c r="AP283" s="90">
        <f t="shared" ref="AP283:AP311" si="418">SUM(AI283:AO283)</f>
        <v>0</v>
      </c>
      <c r="AQ283" s="87" t="s">
        <v>113</v>
      </c>
      <c r="AR283" s="88" t="s">
        <v>113</v>
      </c>
      <c r="AS283" s="88" t="s">
        <v>113</v>
      </c>
      <c r="AT283" s="88" t="s">
        <v>113</v>
      </c>
      <c r="AU283" s="88" t="s">
        <v>113</v>
      </c>
      <c r="AV283" s="88" t="s">
        <v>113</v>
      </c>
      <c r="AW283" s="89" t="s">
        <v>113</v>
      </c>
      <c r="AX283" s="90">
        <f t="shared" ref="AX283:AX285" si="419">SUM(AQ283:AW283)</f>
        <v>0</v>
      </c>
      <c r="AY283" s="87" t="s">
        <v>113</v>
      </c>
      <c r="AZ283" s="88" t="s">
        <v>113</v>
      </c>
      <c r="BA283" s="88" t="s">
        <v>113</v>
      </c>
      <c r="BB283" s="88" t="s">
        <v>113</v>
      </c>
      <c r="BC283" s="88" t="s">
        <v>113</v>
      </c>
      <c r="BD283" s="88" t="s">
        <v>113</v>
      </c>
      <c r="BE283" s="89" t="s">
        <v>113</v>
      </c>
      <c r="BF283" s="90">
        <f t="shared" ref="BF283:BF311" si="420">SUM(AY283:BE283)</f>
        <v>0</v>
      </c>
      <c r="BG283" s="87">
        <v>4</v>
      </c>
      <c r="BH283" s="88">
        <v>4</v>
      </c>
      <c r="BI283" s="88">
        <v>4</v>
      </c>
      <c r="BJ283" s="88">
        <v>4</v>
      </c>
      <c r="BK283" s="88" t="s">
        <v>113</v>
      </c>
      <c r="BL283" s="88" t="s">
        <v>113</v>
      </c>
      <c r="BM283" s="89" t="s">
        <v>113</v>
      </c>
      <c r="BN283" s="90">
        <f t="shared" ref="BN283:BN311" si="421">SUM(BG283:BM283)</f>
        <v>16</v>
      </c>
      <c r="BO283" s="87">
        <v>20</v>
      </c>
      <c r="BP283" s="88">
        <v>27</v>
      </c>
      <c r="BQ283" s="88">
        <v>29</v>
      </c>
      <c r="BR283" s="88">
        <v>28</v>
      </c>
      <c r="BS283" s="88" t="s">
        <v>113</v>
      </c>
      <c r="BT283" s="88" t="s">
        <v>113</v>
      </c>
      <c r="BU283" s="89" t="s">
        <v>113</v>
      </c>
      <c r="BV283" s="90">
        <f t="shared" ref="BV283:BV311" si="422">SUM(BO283:BU283)</f>
        <v>104</v>
      </c>
      <c r="CJ283" s="155"/>
      <c r="CK283" s="209">
        <f t="shared" ref="CK283:CK311" si="423">+J283</f>
        <v>36</v>
      </c>
      <c r="CL283" s="216" t="str">
        <f t="shared" ref="CL283:CL311" si="424">+B283</f>
        <v>CHETAN RAVAL [C]</v>
      </c>
      <c r="CM283" s="209">
        <f t="shared" ref="CM283:CM311" si="425">+R283</f>
        <v>2</v>
      </c>
      <c r="CN283" s="216" t="str">
        <f t="shared" ref="CN283:CN311" si="426">+B283</f>
        <v>CHETAN RAVAL [C]</v>
      </c>
      <c r="CO283" s="209">
        <f t="shared" ref="CO283:CO311" si="427">+Z283</f>
        <v>1</v>
      </c>
      <c r="CP283" s="210" t="str">
        <f t="shared" ref="CP283:CP311" si="428">+B283</f>
        <v>CHETAN RAVAL [C]</v>
      </c>
      <c r="CQ283" s="208">
        <f t="shared" ref="CQ283:CQ311" si="429">+AH283</f>
        <v>7</v>
      </c>
      <c r="CR283" s="210" t="str">
        <f t="shared" ref="CR283:CR311" si="430">+B283</f>
        <v>CHETAN RAVAL [C]</v>
      </c>
      <c r="CS283" s="208">
        <f t="shared" ref="CS283:CS311" si="431">+AP283</f>
        <v>0</v>
      </c>
      <c r="CT283" s="210" t="str">
        <f t="shared" ref="CT283:CT311" si="432">+B283</f>
        <v>CHETAN RAVAL [C]</v>
      </c>
      <c r="CU283" s="1046"/>
      <c r="CV283" s="452"/>
      <c r="CW283" s="208">
        <f t="shared" ref="CW283:CW311" si="433">+BF283</f>
        <v>0</v>
      </c>
      <c r="CX283" s="207" t="str">
        <f t="shared" si="412"/>
        <v>CHETAN RAVAL [C]</v>
      </c>
      <c r="CY283" s="209">
        <f t="shared" ref="CY283:CY311" si="434">CS283+CU283+CW283</f>
        <v>0</v>
      </c>
      <c r="CZ283" s="207" t="str">
        <f t="shared" si="413"/>
        <v>CHETAN RAVAL [C]</v>
      </c>
      <c r="DA283" s="211">
        <f t="shared" ref="DA283:DA311" si="435">CQ283+CU283</f>
        <v>7</v>
      </c>
      <c r="DB283" s="210" t="str">
        <f t="shared" ref="DB283:DB311" si="436">+B283</f>
        <v>CHETAN RAVAL [C]</v>
      </c>
    </row>
    <row r="284" spans="1:118" s="84" customFormat="1">
      <c r="A284" s="78">
        <v>3</v>
      </c>
      <c r="B284" s="86" t="s">
        <v>331</v>
      </c>
      <c r="C284" s="87">
        <v>3</v>
      </c>
      <c r="D284" s="88">
        <v>11</v>
      </c>
      <c r="E284" s="88">
        <v>44</v>
      </c>
      <c r="F284" s="88">
        <v>8</v>
      </c>
      <c r="G284" s="88" t="s">
        <v>113</v>
      </c>
      <c r="H284" s="88" t="s">
        <v>113</v>
      </c>
      <c r="I284" s="89" t="s">
        <v>113</v>
      </c>
      <c r="J284" s="90">
        <f t="shared" si="414"/>
        <v>66</v>
      </c>
      <c r="K284" s="87">
        <v>0</v>
      </c>
      <c r="L284" s="88">
        <v>1</v>
      </c>
      <c r="M284" s="88">
        <v>4</v>
      </c>
      <c r="N284" s="88">
        <v>1</v>
      </c>
      <c r="O284" s="88" t="s">
        <v>113</v>
      </c>
      <c r="P284" s="88" t="s">
        <v>113</v>
      </c>
      <c r="Q284" s="89" t="s">
        <v>113</v>
      </c>
      <c r="R284" s="90">
        <f t="shared" si="415"/>
        <v>6</v>
      </c>
      <c r="S284" s="87">
        <v>0</v>
      </c>
      <c r="T284" s="88">
        <v>1</v>
      </c>
      <c r="U284" s="88">
        <v>3</v>
      </c>
      <c r="V284" s="88">
        <v>0</v>
      </c>
      <c r="W284" s="88" t="s">
        <v>113</v>
      </c>
      <c r="X284" s="88" t="s">
        <v>113</v>
      </c>
      <c r="Y284" s="89" t="s">
        <v>113</v>
      </c>
      <c r="Z284" s="90">
        <f t="shared" si="416"/>
        <v>4</v>
      </c>
      <c r="AA284" s="87" t="s">
        <v>113</v>
      </c>
      <c r="AB284" s="88" t="s">
        <v>113</v>
      </c>
      <c r="AC284" s="88">
        <v>1</v>
      </c>
      <c r="AD284" s="88" t="s">
        <v>113</v>
      </c>
      <c r="AE284" s="88" t="s">
        <v>113</v>
      </c>
      <c r="AF284" s="88" t="s">
        <v>113</v>
      </c>
      <c r="AG284" s="89" t="s">
        <v>113</v>
      </c>
      <c r="AH284" s="90">
        <f t="shared" si="417"/>
        <v>1</v>
      </c>
      <c r="AI284" s="87">
        <v>1</v>
      </c>
      <c r="AJ284" s="88" t="s">
        <v>113</v>
      </c>
      <c r="AK284" s="88">
        <v>1</v>
      </c>
      <c r="AL284" s="88" t="s">
        <v>113</v>
      </c>
      <c r="AM284" s="88" t="s">
        <v>113</v>
      </c>
      <c r="AN284" s="88" t="s">
        <v>113</v>
      </c>
      <c r="AO284" s="89" t="s">
        <v>113</v>
      </c>
      <c r="AP284" s="90">
        <f t="shared" si="418"/>
        <v>2</v>
      </c>
      <c r="AQ284" s="87" t="s">
        <v>113</v>
      </c>
      <c r="AR284" s="88" t="s">
        <v>113</v>
      </c>
      <c r="AS284" s="88" t="s">
        <v>113</v>
      </c>
      <c r="AT284" s="88" t="s">
        <v>113</v>
      </c>
      <c r="AU284" s="88" t="s">
        <v>113</v>
      </c>
      <c r="AV284" s="88" t="s">
        <v>113</v>
      </c>
      <c r="AW284" s="89" t="s">
        <v>113</v>
      </c>
      <c r="AX284" s="90">
        <f t="shared" si="419"/>
        <v>0</v>
      </c>
      <c r="AY284" s="87" t="s">
        <v>113</v>
      </c>
      <c r="AZ284" s="88" t="s">
        <v>113</v>
      </c>
      <c r="BA284" s="88" t="s">
        <v>113</v>
      </c>
      <c r="BB284" s="88" t="s">
        <v>113</v>
      </c>
      <c r="BC284" s="88" t="s">
        <v>113</v>
      </c>
      <c r="BD284" s="88" t="s">
        <v>113</v>
      </c>
      <c r="BE284" s="89" t="s">
        <v>113</v>
      </c>
      <c r="BF284" s="90">
        <f t="shared" si="420"/>
        <v>0</v>
      </c>
      <c r="BG284" s="87">
        <v>1</v>
      </c>
      <c r="BH284" s="88" t="s">
        <v>113</v>
      </c>
      <c r="BI284" s="88">
        <v>3</v>
      </c>
      <c r="BJ284" s="88" t="s">
        <v>113</v>
      </c>
      <c r="BK284" s="88" t="s">
        <v>113</v>
      </c>
      <c r="BL284" s="88" t="s">
        <v>113</v>
      </c>
      <c r="BM284" s="89" t="s">
        <v>113</v>
      </c>
      <c r="BN284" s="90">
        <f t="shared" si="421"/>
        <v>4</v>
      </c>
      <c r="BO284" s="87">
        <v>11</v>
      </c>
      <c r="BP284" s="88" t="s">
        <v>113</v>
      </c>
      <c r="BQ284" s="88">
        <v>21</v>
      </c>
      <c r="BR284" s="88" t="s">
        <v>113</v>
      </c>
      <c r="BS284" s="88" t="s">
        <v>113</v>
      </c>
      <c r="BT284" s="88" t="s">
        <v>113</v>
      </c>
      <c r="BU284" s="89" t="s">
        <v>113</v>
      </c>
      <c r="BV284" s="90">
        <f t="shared" si="422"/>
        <v>32</v>
      </c>
      <c r="CJ284" s="155"/>
      <c r="CK284" s="209">
        <f t="shared" si="423"/>
        <v>66</v>
      </c>
      <c r="CL284" s="216" t="str">
        <f t="shared" si="424"/>
        <v>BHAVESH DAVE [C]</v>
      </c>
      <c r="CM284" s="209">
        <f t="shared" si="425"/>
        <v>6</v>
      </c>
      <c r="CN284" s="216" t="str">
        <f t="shared" si="426"/>
        <v>BHAVESH DAVE [C]</v>
      </c>
      <c r="CO284" s="209">
        <f t="shared" si="427"/>
        <v>4</v>
      </c>
      <c r="CP284" s="210" t="str">
        <f t="shared" si="428"/>
        <v>BHAVESH DAVE [C]</v>
      </c>
      <c r="CQ284" s="208">
        <f t="shared" si="429"/>
        <v>1</v>
      </c>
      <c r="CR284" s="210" t="str">
        <f t="shared" si="430"/>
        <v>BHAVESH DAVE [C]</v>
      </c>
      <c r="CS284" s="208">
        <f t="shared" si="431"/>
        <v>2</v>
      </c>
      <c r="CT284" s="210" t="str">
        <f t="shared" si="432"/>
        <v>BHAVESH DAVE [C]</v>
      </c>
      <c r="CU284" s="1046"/>
      <c r="CV284" s="452"/>
      <c r="CW284" s="208">
        <f t="shared" si="433"/>
        <v>0</v>
      </c>
      <c r="CX284" s="207" t="str">
        <f t="shared" si="412"/>
        <v>BHAVESH DAVE [C]</v>
      </c>
      <c r="CY284" s="209">
        <f t="shared" si="434"/>
        <v>2</v>
      </c>
      <c r="CZ284" s="207" t="str">
        <f t="shared" si="413"/>
        <v>BHAVESH DAVE [C]</v>
      </c>
      <c r="DA284" s="211">
        <f t="shared" si="435"/>
        <v>1</v>
      </c>
      <c r="DB284" s="210" t="str">
        <f t="shared" si="436"/>
        <v>BHAVESH DAVE [C]</v>
      </c>
    </row>
    <row r="285" spans="1:118" s="84" customFormat="1">
      <c r="A285" s="85">
        <v>4</v>
      </c>
      <c r="B285" s="86" t="s">
        <v>325</v>
      </c>
      <c r="C285" s="87">
        <v>19</v>
      </c>
      <c r="D285" s="88">
        <v>18</v>
      </c>
      <c r="E285" s="88">
        <v>4</v>
      </c>
      <c r="F285" s="88">
        <v>19</v>
      </c>
      <c r="G285" s="88" t="s">
        <v>113</v>
      </c>
      <c r="H285" s="88" t="s">
        <v>113</v>
      </c>
      <c r="I285" s="89" t="s">
        <v>113</v>
      </c>
      <c r="J285" s="90">
        <f t="shared" si="414"/>
        <v>60</v>
      </c>
      <c r="K285" s="87">
        <v>1</v>
      </c>
      <c r="L285" s="88">
        <v>1</v>
      </c>
      <c r="M285" s="88">
        <v>0</v>
      </c>
      <c r="N285" s="88">
        <v>3</v>
      </c>
      <c r="O285" s="88" t="s">
        <v>113</v>
      </c>
      <c r="P285" s="88" t="s">
        <v>113</v>
      </c>
      <c r="Q285" s="89" t="s">
        <v>113</v>
      </c>
      <c r="R285" s="90">
        <f t="shared" si="415"/>
        <v>5</v>
      </c>
      <c r="S285" s="87">
        <v>0</v>
      </c>
      <c r="T285" s="88">
        <v>0</v>
      </c>
      <c r="U285" s="88">
        <v>0</v>
      </c>
      <c r="V285" s="88">
        <v>0</v>
      </c>
      <c r="W285" s="88" t="s">
        <v>113</v>
      </c>
      <c r="X285" s="88" t="s">
        <v>113</v>
      </c>
      <c r="Y285" s="89" t="s">
        <v>113</v>
      </c>
      <c r="Z285" s="90">
        <f t="shared" si="416"/>
        <v>0</v>
      </c>
      <c r="AA285" s="87" t="s">
        <v>113</v>
      </c>
      <c r="AB285" s="88" t="s">
        <v>113</v>
      </c>
      <c r="AC285" s="88" t="s">
        <v>113</v>
      </c>
      <c r="AD285" s="88">
        <v>0</v>
      </c>
      <c r="AE285" s="88" t="s">
        <v>113</v>
      </c>
      <c r="AF285" s="88" t="s">
        <v>113</v>
      </c>
      <c r="AG285" s="89" t="s">
        <v>113</v>
      </c>
      <c r="AH285" s="90">
        <f t="shared" si="417"/>
        <v>0</v>
      </c>
      <c r="AI285" s="87">
        <v>1</v>
      </c>
      <c r="AJ285" s="88" t="s">
        <v>113</v>
      </c>
      <c r="AK285" s="88" t="s">
        <v>113</v>
      </c>
      <c r="AL285" s="88" t="s">
        <v>113</v>
      </c>
      <c r="AM285" s="88" t="s">
        <v>113</v>
      </c>
      <c r="AN285" s="88" t="s">
        <v>113</v>
      </c>
      <c r="AO285" s="89" t="s">
        <v>113</v>
      </c>
      <c r="AP285" s="90">
        <f t="shared" si="418"/>
        <v>1</v>
      </c>
      <c r="AQ285" s="87" t="s">
        <v>113</v>
      </c>
      <c r="AR285" s="88" t="s">
        <v>113</v>
      </c>
      <c r="AS285" s="88" t="s">
        <v>113</v>
      </c>
      <c r="AT285" s="88" t="s">
        <v>113</v>
      </c>
      <c r="AU285" s="88" t="s">
        <v>113</v>
      </c>
      <c r="AV285" s="88" t="s">
        <v>113</v>
      </c>
      <c r="AW285" s="89" t="s">
        <v>113</v>
      </c>
      <c r="AX285" s="90">
        <f t="shared" si="419"/>
        <v>0</v>
      </c>
      <c r="AY285" s="87" t="s">
        <v>113</v>
      </c>
      <c r="AZ285" s="88" t="s">
        <v>113</v>
      </c>
      <c r="BA285" s="88" t="s">
        <v>113</v>
      </c>
      <c r="BB285" s="88" t="s">
        <v>113</v>
      </c>
      <c r="BC285" s="88" t="s">
        <v>113</v>
      </c>
      <c r="BD285" s="88" t="s">
        <v>113</v>
      </c>
      <c r="BE285" s="89" t="s">
        <v>113</v>
      </c>
      <c r="BF285" s="90">
        <f t="shared" si="420"/>
        <v>0</v>
      </c>
      <c r="BG285" s="87" t="s">
        <v>113</v>
      </c>
      <c r="BH285" s="88" t="s">
        <v>113</v>
      </c>
      <c r="BI285" s="88" t="s">
        <v>113</v>
      </c>
      <c r="BJ285" s="88">
        <v>3</v>
      </c>
      <c r="BK285" s="88" t="s">
        <v>113</v>
      </c>
      <c r="BL285" s="88" t="s">
        <v>113</v>
      </c>
      <c r="BM285" s="89" t="s">
        <v>113</v>
      </c>
      <c r="BN285" s="90">
        <f t="shared" si="421"/>
        <v>3</v>
      </c>
      <c r="BO285" s="87" t="s">
        <v>113</v>
      </c>
      <c r="BP285" s="88" t="s">
        <v>113</v>
      </c>
      <c r="BQ285" s="88" t="s">
        <v>113</v>
      </c>
      <c r="BR285" s="88">
        <v>23</v>
      </c>
      <c r="BS285" s="88" t="s">
        <v>113</v>
      </c>
      <c r="BT285" s="88" t="s">
        <v>113</v>
      </c>
      <c r="BU285" s="89" t="s">
        <v>113</v>
      </c>
      <c r="BV285" s="90">
        <f t="shared" si="422"/>
        <v>23</v>
      </c>
      <c r="CJ285" s="155"/>
      <c r="CK285" s="209">
        <f t="shared" ref="CK285:CK305" si="437">+J285</f>
        <v>60</v>
      </c>
      <c r="CL285" s="216" t="str">
        <f t="shared" ref="CL285:CL305" si="438">+B285</f>
        <v>SAMEER RAVAL [C]</v>
      </c>
      <c r="CM285" s="209">
        <f t="shared" ref="CM285:CM305" si="439">+R285</f>
        <v>5</v>
      </c>
      <c r="CN285" s="216" t="str">
        <f t="shared" ref="CN285:CN305" si="440">+B285</f>
        <v>SAMEER RAVAL [C]</v>
      </c>
      <c r="CO285" s="209">
        <f t="shared" ref="CO285:CO305" si="441">+Z285</f>
        <v>0</v>
      </c>
      <c r="CP285" s="210" t="str">
        <f t="shared" ref="CP285:CP305" si="442">+B285</f>
        <v>SAMEER RAVAL [C]</v>
      </c>
      <c r="CQ285" s="208">
        <f t="shared" ref="CQ285:CQ305" si="443">+AH285</f>
        <v>0</v>
      </c>
      <c r="CR285" s="210" t="str">
        <f t="shared" ref="CR285:CR305" si="444">+B285</f>
        <v>SAMEER RAVAL [C]</v>
      </c>
      <c r="CS285" s="208">
        <f t="shared" si="431"/>
        <v>1</v>
      </c>
      <c r="CT285" s="210" t="str">
        <f t="shared" ref="CT285:CT305" si="445">+B285</f>
        <v>SAMEER RAVAL [C]</v>
      </c>
      <c r="CU285" s="1046"/>
      <c r="CV285" s="452"/>
      <c r="CW285" s="208">
        <f t="shared" si="433"/>
        <v>0</v>
      </c>
      <c r="CX285" s="207" t="str">
        <f t="shared" ref="CX285:CX305" si="446">+B285</f>
        <v>SAMEER RAVAL [C]</v>
      </c>
      <c r="CY285" s="209">
        <f t="shared" ref="CY285:CY305" si="447">CS285+CU285+CW285</f>
        <v>1</v>
      </c>
      <c r="CZ285" s="207" t="str">
        <f t="shared" ref="CZ285:CZ305" si="448">+B285</f>
        <v>SAMEER RAVAL [C]</v>
      </c>
      <c r="DA285" s="211">
        <f t="shared" ref="DA285:DA305" si="449">CQ285+CU285</f>
        <v>0</v>
      </c>
      <c r="DB285" s="210" t="str">
        <f t="shared" ref="DB285:DB305" si="450">+B285</f>
        <v>SAMEER RAVAL [C]</v>
      </c>
    </row>
    <row r="286" spans="1:118" s="84" customFormat="1">
      <c r="A286" s="78">
        <v>5</v>
      </c>
      <c r="B286" s="86" t="s">
        <v>332</v>
      </c>
      <c r="C286" s="87">
        <v>1</v>
      </c>
      <c r="D286" s="88">
        <v>4</v>
      </c>
      <c r="E286" s="88">
        <v>1</v>
      </c>
      <c r="F286" s="88" t="s">
        <v>113</v>
      </c>
      <c r="G286" s="88" t="s">
        <v>113</v>
      </c>
      <c r="H286" s="88" t="s">
        <v>113</v>
      </c>
      <c r="I286" s="89" t="s">
        <v>113</v>
      </c>
      <c r="J286" s="90">
        <f t="shared" si="414"/>
        <v>6</v>
      </c>
      <c r="K286" s="87">
        <v>0</v>
      </c>
      <c r="L286" s="88">
        <v>1</v>
      </c>
      <c r="M286" s="88">
        <v>0</v>
      </c>
      <c r="N286" s="88" t="s">
        <v>113</v>
      </c>
      <c r="O286" s="88" t="s">
        <v>113</v>
      </c>
      <c r="P286" s="88" t="s">
        <v>113</v>
      </c>
      <c r="Q286" s="89" t="s">
        <v>113</v>
      </c>
      <c r="R286" s="90">
        <f t="shared" si="415"/>
        <v>1</v>
      </c>
      <c r="S286" s="87">
        <v>0</v>
      </c>
      <c r="T286" s="88">
        <v>0</v>
      </c>
      <c r="U286" s="88">
        <v>0</v>
      </c>
      <c r="V286" s="88" t="s">
        <v>113</v>
      </c>
      <c r="W286" s="88" t="s">
        <v>113</v>
      </c>
      <c r="X286" s="88" t="s">
        <v>113</v>
      </c>
      <c r="Y286" s="89" t="s">
        <v>113</v>
      </c>
      <c r="Z286" s="90">
        <f t="shared" si="416"/>
        <v>0</v>
      </c>
      <c r="AA286" s="87" t="s">
        <v>113</v>
      </c>
      <c r="AB286" s="88" t="s">
        <v>113</v>
      </c>
      <c r="AC286" s="88" t="s">
        <v>113</v>
      </c>
      <c r="AD286" s="88" t="s">
        <v>113</v>
      </c>
      <c r="AE286" s="88" t="s">
        <v>113</v>
      </c>
      <c r="AF286" s="88" t="s">
        <v>113</v>
      </c>
      <c r="AG286" s="89" t="s">
        <v>113</v>
      </c>
      <c r="AH286" s="90">
        <f t="shared" si="417"/>
        <v>0</v>
      </c>
      <c r="AI286" s="87" t="s">
        <v>113</v>
      </c>
      <c r="AJ286" s="88" t="s">
        <v>113</v>
      </c>
      <c r="AK286" s="88" t="s">
        <v>113</v>
      </c>
      <c r="AL286" s="88" t="s">
        <v>113</v>
      </c>
      <c r="AM286" s="88" t="s">
        <v>113</v>
      </c>
      <c r="AN286" s="88" t="s">
        <v>113</v>
      </c>
      <c r="AO286" s="89" t="s">
        <v>113</v>
      </c>
      <c r="AP286" s="90">
        <f t="shared" si="418"/>
        <v>0</v>
      </c>
      <c r="AQ286" s="87" t="s">
        <v>113</v>
      </c>
      <c r="AR286" s="88" t="s">
        <v>168</v>
      </c>
      <c r="AS286" s="88" t="s">
        <v>113</v>
      </c>
      <c r="AT286" s="88" t="s">
        <v>113</v>
      </c>
      <c r="AU286" s="88" t="s">
        <v>113</v>
      </c>
      <c r="AV286" s="88" t="s">
        <v>113</v>
      </c>
      <c r="AW286" s="89" t="s">
        <v>113</v>
      </c>
      <c r="AX286" s="90" t="s">
        <v>168</v>
      </c>
      <c r="AY286" s="87" t="s">
        <v>113</v>
      </c>
      <c r="AZ286" s="88" t="s">
        <v>113</v>
      </c>
      <c r="BA286" s="88" t="s">
        <v>113</v>
      </c>
      <c r="BB286" s="88" t="s">
        <v>113</v>
      </c>
      <c r="BC286" s="88" t="s">
        <v>113</v>
      </c>
      <c r="BD286" s="88" t="s">
        <v>113</v>
      </c>
      <c r="BE286" s="89" t="s">
        <v>113</v>
      </c>
      <c r="BF286" s="90">
        <f t="shared" si="420"/>
        <v>0</v>
      </c>
      <c r="BG286" s="87" t="s">
        <v>113</v>
      </c>
      <c r="BH286" s="88" t="s">
        <v>113</v>
      </c>
      <c r="BI286" s="88" t="s">
        <v>113</v>
      </c>
      <c r="BJ286" s="88" t="s">
        <v>113</v>
      </c>
      <c r="BK286" s="88" t="s">
        <v>113</v>
      </c>
      <c r="BL286" s="88" t="s">
        <v>113</v>
      </c>
      <c r="BM286" s="89" t="s">
        <v>113</v>
      </c>
      <c r="BN286" s="90">
        <f t="shared" si="421"/>
        <v>0</v>
      </c>
      <c r="BO286" s="87" t="s">
        <v>113</v>
      </c>
      <c r="BP286" s="88" t="s">
        <v>113</v>
      </c>
      <c r="BQ286" s="88" t="s">
        <v>113</v>
      </c>
      <c r="BR286" s="88" t="s">
        <v>113</v>
      </c>
      <c r="BS286" s="88" t="s">
        <v>113</v>
      </c>
      <c r="BT286" s="88" t="s">
        <v>113</v>
      </c>
      <c r="BU286" s="89" t="s">
        <v>113</v>
      </c>
      <c r="BV286" s="90">
        <f t="shared" si="422"/>
        <v>0</v>
      </c>
      <c r="CJ286" s="155"/>
      <c r="CK286" s="209">
        <f t="shared" si="437"/>
        <v>6</v>
      </c>
      <c r="CL286" s="216" t="str">
        <f t="shared" si="438"/>
        <v>GAUTAM DAVE [C]</v>
      </c>
      <c r="CM286" s="209">
        <f t="shared" si="439"/>
        <v>1</v>
      </c>
      <c r="CN286" s="216" t="str">
        <f t="shared" si="440"/>
        <v>GAUTAM DAVE [C]</v>
      </c>
      <c r="CO286" s="209">
        <f t="shared" si="441"/>
        <v>0</v>
      </c>
      <c r="CP286" s="210" t="str">
        <f t="shared" si="442"/>
        <v>GAUTAM DAVE [C]</v>
      </c>
      <c r="CQ286" s="208">
        <f t="shared" si="443"/>
        <v>0</v>
      </c>
      <c r="CR286" s="210" t="str">
        <f t="shared" si="444"/>
        <v>GAUTAM DAVE [C]</v>
      </c>
      <c r="CS286" s="208">
        <f t="shared" si="431"/>
        <v>0</v>
      </c>
      <c r="CT286" s="210" t="str">
        <f t="shared" si="445"/>
        <v>GAUTAM DAVE [C]</v>
      </c>
      <c r="CU286" s="1046"/>
      <c r="CV286" s="452"/>
      <c r="CW286" s="208">
        <f t="shared" si="433"/>
        <v>0</v>
      </c>
      <c r="CX286" s="207" t="str">
        <f t="shared" si="446"/>
        <v>GAUTAM DAVE [C]</v>
      </c>
      <c r="CY286" s="209">
        <f t="shared" si="447"/>
        <v>0</v>
      </c>
      <c r="CZ286" s="207" t="str">
        <f t="shared" si="448"/>
        <v>GAUTAM DAVE [C]</v>
      </c>
      <c r="DA286" s="211">
        <f t="shared" si="449"/>
        <v>0</v>
      </c>
      <c r="DB286" s="210" t="str">
        <f t="shared" si="450"/>
        <v>GAUTAM DAVE [C]</v>
      </c>
    </row>
    <row r="287" spans="1:118" s="84" customFormat="1">
      <c r="A287" s="85">
        <v>6</v>
      </c>
      <c r="B287" s="86" t="s">
        <v>326</v>
      </c>
      <c r="C287" s="87">
        <v>3</v>
      </c>
      <c r="D287" s="88">
        <v>13</v>
      </c>
      <c r="E287" s="669">
        <v>9</v>
      </c>
      <c r="F287" s="88" t="s">
        <v>113</v>
      </c>
      <c r="G287" s="88" t="s">
        <v>113</v>
      </c>
      <c r="H287" s="88" t="s">
        <v>113</v>
      </c>
      <c r="I287" s="89" t="s">
        <v>113</v>
      </c>
      <c r="J287" s="90">
        <f t="shared" si="414"/>
        <v>25</v>
      </c>
      <c r="K287" s="87">
        <v>0</v>
      </c>
      <c r="L287" s="88">
        <v>1</v>
      </c>
      <c r="M287" s="88">
        <v>0</v>
      </c>
      <c r="N287" s="88" t="s">
        <v>113</v>
      </c>
      <c r="O287" s="88" t="s">
        <v>113</v>
      </c>
      <c r="P287" s="88" t="s">
        <v>113</v>
      </c>
      <c r="Q287" s="89" t="s">
        <v>113</v>
      </c>
      <c r="R287" s="90">
        <f t="shared" si="415"/>
        <v>1</v>
      </c>
      <c r="S287" s="87">
        <v>0</v>
      </c>
      <c r="T287" s="88">
        <v>0</v>
      </c>
      <c r="U287" s="88">
        <v>0</v>
      </c>
      <c r="V287" s="88" t="s">
        <v>113</v>
      </c>
      <c r="W287" s="88" t="s">
        <v>113</v>
      </c>
      <c r="X287" s="88" t="s">
        <v>113</v>
      </c>
      <c r="Y287" s="89" t="s">
        <v>113</v>
      </c>
      <c r="Z287" s="90">
        <f t="shared" si="416"/>
        <v>0</v>
      </c>
      <c r="AA287" s="87">
        <v>0</v>
      </c>
      <c r="AB287" s="88">
        <v>2</v>
      </c>
      <c r="AC287" s="88">
        <v>3</v>
      </c>
      <c r="AD287" s="88" t="s">
        <v>113</v>
      </c>
      <c r="AE287" s="88" t="s">
        <v>113</v>
      </c>
      <c r="AF287" s="88" t="s">
        <v>113</v>
      </c>
      <c r="AG287" s="89" t="s">
        <v>113</v>
      </c>
      <c r="AH287" s="90">
        <f t="shared" si="417"/>
        <v>5</v>
      </c>
      <c r="AI287" s="87" t="s">
        <v>113</v>
      </c>
      <c r="AJ287" s="88">
        <v>1</v>
      </c>
      <c r="AK287" s="88" t="s">
        <v>113</v>
      </c>
      <c r="AL287" s="88" t="s">
        <v>113</v>
      </c>
      <c r="AM287" s="88" t="s">
        <v>113</v>
      </c>
      <c r="AN287" s="88" t="s">
        <v>113</v>
      </c>
      <c r="AO287" s="89" t="s">
        <v>113</v>
      </c>
      <c r="AP287" s="90">
        <f t="shared" si="418"/>
        <v>1</v>
      </c>
      <c r="AQ287" s="87" t="s">
        <v>113</v>
      </c>
      <c r="AR287" s="88" t="s">
        <v>113</v>
      </c>
      <c r="AS287" s="88" t="s">
        <v>113</v>
      </c>
      <c r="AT287" s="88" t="s">
        <v>113</v>
      </c>
      <c r="AU287" s="88" t="s">
        <v>113</v>
      </c>
      <c r="AV287" s="88" t="s">
        <v>113</v>
      </c>
      <c r="AW287" s="89" t="s">
        <v>113</v>
      </c>
      <c r="AX287" s="90">
        <f t="shared" ref="AX287:AX288" si="451">SUM(AQ287:AW287)</f>
        <v>0</v>
      </c>
      <c r="AY287" s="87" t="s">
        <v>113</v>
      </c>
      <c r="AZ287" s="88" t="s">
        <v>113</v>
      </c>
      <c r="BA287" s="88" t="s">
        <v>113</v>
      </c>
      <c r="BB287" s="88" t="s">
        <v>113</v>
      </c>
      <c r="BC287" s="88" t="s">
        <v>113</v>
      </c>
      <c r="BD287" s="88" t="s">
        <v>113</v>
      </c>
      <c r="BE287" s="89" t="s">
        <v>113</v>
      </c>
      <c r="BF287" s="90">
        <f t="shared" si="420"/>
        <v>0</v>
      </c>
      <c r="BG287" s="87">
        <v>3</v>
      </c>
      <c r="BH287" s="88">
        <v>4</v>
      </c>
      <c r="BI287" s="88">
        <v>4</v>
      </c>
      <c r="BJ287" s="88" t="s">
        <v>113</v>
      </c>
      <c r="BK287" s="88" t="s">
        <v>113</v>
      </c>
      <c r="BL287" s="88" t="s">
        <v>113</v>
      </c>
      <c r="BM287" s="89" t="s">
        <v>113</v>
      </c>
      <c r="BN287" s="90">
        <f t="shared" si="421"/>
        <v>11</v>
      </c>
      <c r="BO287" s="87">
        <v>14</v>
      </c>
      <c r="BP287" s="88">
        <v>19</v>
      </c>
      <c r="BQ287" s="88">
        <v>19</v>
      </c>
      <c r="BR287" s="88" t="s">
        <v>113</v>
      </c>
      <c r="BS287" s="88" t="s">
        <v>113</v>
      </c>
      <c r="BT287" s="88" t="s">
        <v>113</v>
      </c>
      <c r="BU287" s="89" t="s">
        <v>113</v>
      </c>
      <c r="BV287" s="90">
        <f t="shared" si="422"/>
        <v>52</v>
      </c>
      <c r="CJ287" s="155"/>
      <c r="CK287" s="209">
        <f t="shared" si="437"/>
        <v>25</v>
      </c>
      <c r="CL287" s="216" t="str">
        <f t="shared" si="438"/>
        <v>JANAK RAVAL [C]</v>
      </c>
      <c r="CM287" s="209">
        <f t="shared" si="439"/>
        <v>1</v>
      </c>
      <c r="CN287" s="216" t="str">
        <f t="shared" si="440"/>
        <v>JANAK RAVAL [C]</v>
      </c>
      <c r="CO287" s="209">
        <f t="shared" si="441"/>
        <v>0</v>
      </c>
      <c r="CP287" s="210" t="str">
        <f t="shared" si="442"/>
        <v>JANAK RAVAL [C]</v>
      </c>
      <c r="CQ287" s="208">
        <f t="shared" si="443"/>
        <v>5</v>
      </c>
      <c r="CR287" s="210" t="str">
        <f t="shared" si="444"/>
        <v>JANAK RAVAL [C]</v>
      </c>
      <c r="CS287" s="208">
        <f t="shared" si="431"/>
        <v>1</v>
      </c>
      <c r="CT287" s="210" t="str">
        <f t="shared" si="445"/>
        <v>JANAK RAVAL [C]</v>
      </c>
      <c r="CU287" s="1046"/>
      <c r="CV287" s="452"/>
      <c r="CW287" s="208">
        <f t="shared" si="433"/>
        <v>0</v>
      </c>
      <c r="CX287" s="207" t="str">
        <f t="shared" si="446"/>
        <v>JANAK RAVAL [C]</v>
      </c>
      <c r="CY287" s="209">
        <f t="shared" si="447"/>
        <v>1</v>
      </c>
      <c r="CZ287" s="207" t="str">
        <f t="shared" si="448"/>
        <v>JANAK RAVAL [C]</v>
      </c>
      <c r="DA287" s="211">
        <f t="shared" si="449"/>
        <v>5</v>
      </c>
      <c r="DB287" s="210" t="str">
        <f t="shared" si="450"/>
        <v>JANAK RAVAL [C]</v>
      </c>
    </row>
    <row r="288" spans="1:118" s="84" customFormat="1">
      <c r="A288" s="78">
        <v>7</v>
      </c>
      <c r="B288" s="86" t="s">
        <v>327</v>
      </c>
      <c r="C288" s="87">
        <v>10</v>
      </c>
      <c r="D288" s="88">
        <v>19</v>
      </c>
      <c r="E288" s="88">
        <v>30</v>
      </c>
      <c r="F288" s="88">
        <v>20</v>
      </c>
      <c r="G288" s="88" t="s">
        <v>113</v>
      </c>
      <c r="H288" s="88" t="s">
        <v>113</v>
      </c>
      <c r="I288" s="89" t="s">
        <v>113</v>
      </c>
      <c r="J288" s="90">
        <f t="shared" si="414"/>
        <v>79</v>
      </c>
      <c r="K288" s="87">
        <v>0</v>
      </c>
      <c r="L288" s="88">
        <v>0</v>
      </c>
      <c r="M288" s="88">
        <v>3</v>
      </c>
      <c r="N288" s="88">
        <v>1</v>
      </c>
      <c r="O288" s="88" t="s">
        <v>113</v>
      </c>
      <c r="P288" s="88" t="s">
        <v>113</v>
      </c>
      <c r="Q288" s="89" t="s">
        <v>113</v>
      </c>
      <c r="R288" s="90">
        <f t="shared" si="415"/>
        <v>4</v>
      </c>
      <c r="S288" s="87">
        <v>0</v>
      </c>
      <c r="T288" s="88">
        <v>0</v>
      </c>
      <c r="U288" s="88">
        <v>0</v>
      </c>
      <c r="V288" s="88">
        <v>0</v>
      </c>
      <c r="W288" s="88" t="s">
        <v>113</v>
      </c>
      <c r="X288" s="88" t="s">
        <v>113</v>
      </c>
      <c r="Y288" s="89" t="s">
        <v>113</v>
      </c>
      <c r="Z288" s="90">
        <f t="shared" si="416"/>
        <v>0</v>
      </c>
      <c r="AA288" s="87" t="s">
        <v>113</v>
      </c>
      <c r="AB288" s="88" t="s">
        <v>113</v>
      </c>
      <c r="AC288" s="88" t="s">
        <v>113</v>
      </c>
      <c r="AD288" s="88" t="s">
        <v>113</v>
      </c>
      <c r="AE288" s="88" t="s">
        <v>113</v>
      </c>
      <c r="AF288" s="88" t="s">
        <v>113</v>
      </c>
      <c r="AG288" s="89" t="s">
        <v>113</v>
      </c>
      <c r="AH288" s="90">
        <f t="shared" si="417"/>
        <v>0</v>
      </c>
      <c r="AI288" s="87" t="s">
        <v>113</v>
      </c>
      <c r="AJ288" s="88" t="s">
        <v>113</v>
      </c>
      <c r="AK288" s="88">
        <v>1</v>
      </c>
      <c r="AL288" s="88" t="s">
        <v>113</v>
      </c>
      <c r="AM288" s="88" t="s">
        <v>113</v>
      </c>
      <c r="AN288" s="88" t="s">
        <v>113</v>
      </c>
      <c r="AO288" s="89" t="s">
        <v>113</v>
      </c>
      <c r="AP288" s="90">
        <f t="shared" si="418"/>
        <v>1</v>
      </c>
      <c r="AQ288" s="87" t="s">
        <v>113</v>
      </c>
      <c r="AR288" s="88" t="s">
        <v>113</v>
      </c>
      <c r="AS288" s="88" t="s">
        <v>113</v>
      </c>
      <c r="AT288" s="88" t="s">
        <v>113</v>
      </c>
      <c r="AU288" s="88" t="s">
        <v>113</v>
      </c>
      <c r="AV288" s="88" t="s">
        <v>113</v>
      </c>
      <c r="AW288" s="89" t="s">
        <v>113</v>
      </c>
      <c r="AX288" s="90">
        <f t="shared" si="451"/>
        <v>0</v>
      </c>
      <c r="AY288" s="87" t="s">
        <v>113</v>
      </c>
      <c r="AZ288" s="88" t="s">
        <v>113</v>
      </c>
      <c r="BA288" s="88" t="s">
        <v>113</v>
      </c>
      <c r="BB288" s="88" t="s">
        <v>113</v>
      </c>
      <c r="BC288" s="88" t="s">
        <v>113</v>
      </c>
      <c r="BD288" s="88" t="s">
        <v>113</v>
      </c>
      <c r="BE288" s="89" t="s">
        <v>113</v>
      </c>
      <c r="BF288" s="90">
        <f t="shared" si="420"/>
        <v>0</v>
      </c>
      <c r="BG288" s="87" t="s">
        <v>113</v>
      </c>
      <c r="BH288" s="88" t="s">
        <v>113</v>
      </c>
      <c r="BI288" s="88" t="s">
        <v>113</v>
      </c>
      <c r="BJ288" s="88" t="s">
        <v>113</v>
      </c>
      <c r="BK288" s="88" t="s">
        <v>113</v>
      </c>
      <c r="BL288" s="88" t="s">
        <v>113</v>
      </c>
      <c r="BM288" s="89" t="s">
        <v>113</v>
      </c>
      <c r="BN288" s="90">
        <f t="shared" si="421"/>
        <v>0</v>
      </c>
      <c r="BO288" s="87" t="s">
        <v>113</v>
      </c>
      <c r="BP288" s="88" t="s">
        <v>113</v>
      </c>
      <c r="BQ288" s="88" t="s">
        <v>113</v>
      </c>
      <c r="BR288" s="88" t="s">
        <v>113</v>
      </c>
      <c r="BS288" s="88" t="s">
        <v>113</v>
      </c>
      <c r="BT288" s="88" t="s">
        <v>113</v>
      </c>
      <c r="BU288" s="89" t="s">
        <v>113</v>
      </c>
      <c r="BV288" s="90">
        <f t="shared" si="422"/>
        <v>0</v>
      </c>
      <c r="CJ288" s="155"/>
      <c r="CK288" s="209">
        <f t="shared" si="437"/>
        <v>79</v>
      </c>
      <c r="CL288" s="216" t="str">
        <f t="shared" si="438"/>
        <v>SUNNY RAVAL [C]</v>
      </c>
      <c r="CM288" s="209">
        <f t="shared" si="439"/>
        <v>4</v>
      </c>
      <c r="CN288" s="216" t="str">
        <f t="shared" si="440"/>
        <v>SUNNY RAVAL [C]</v>
      </c>
      <c r="CO288" s="209">
        <f t="shared" si="441"/>
        <v>0</v>
      </c>
      <c r="CP288" s="210" t="str">
        <f t="shared" si="442"/>
        <v>SUNNY RAVAL [C]</v>
      </c>
      <c r="CQ288" s="208">
        <f t="shared" si="443"/>
        <v>0</v>
      </c>
      <c r="CR288" s="210" t="str">
        <f t="shared" si="444"/>
        <v>SUNNY RAVAL [C]</v>
      </c>
      <c r="CS288" s="208">
        <f t="shared" si="431"/>
        <v>1</v>
      </c>
      <c r="CT288" s="210" t="str">
        <f t="shared" si="445"/>
        <v>SUNNY RAVAL [C]</v>
      </c>
      <c r="CU288" s="1046"/>
      <c r="CV288" s="452"/>
      <c r="CW288" s="208">
        <f t="shared" si="433"/>
        <v>0</v>
      </c>
      <c r="CX288" s="207" t="str">
        <f t="shared" si="446"/>
        <v>SUNNY RAVAL [C]</v>
      </c>
      <c r="CY288" s="209">
        <f t="shared" si="447"/>
        <v>1</v>
      </c>
      <c r="CZ288" s="207" t="str">
        <f t="shared" si="448"/>
        <v>SUNNY RAVAL [C]</v>
      </c>
      <c r="DA288" s="211">
        <f t="shared" si="449"/>
        <v>0</v>
      </c>
      <c r="DB288" s="210" t="str">
        <f t="shared" si="450"/>
        <v>SUNNY RAVAL [C]</v>
      </c>
    </row>
    <row r="289" spans="1:106" s="84" customFormat="1">
      <c r="A289" s="85">
        <v>8</v>
      </c>
      <c r="B289" s="86" t="s">
        <v>328</v>
      </c>
      <c r="C289" s="87">
        <v>11</v>
      </c>
      <c r="D289" s="88">
        <v>21</v>
      </c>
      <c r="E289" s="88">
        <v>1</v>
      </c>
      <c r="F289" s="88">
        <v>1</v>
      </c>
      <c r="G289" s="88" t="s">
        <v>113</v>
      </c>
      <c r="H289" s="88" t="s">
        <v>113</v>
      </c>
      <c r="I289" s="89" t="s">
        <v>113</v>
      </c>
      <c r="J289" s="90">
        <f t="shared" si="414"/>
        <v>34</v>
      </c>
      <c r="K289" s="87">
        <v>1</v>
      </c>
      <c r="L289" s="88">
        <v>3</v>
      </c>
      <c r="M289" s="88">
        <v>0</v>
      </c>
      <c r="N289" s="88">
        <v>0</v>
      </c>
      <c r="O289" s="88" t="s">
        <v>113</v>
      </c>
      <c r="P289" s="88" t="s">
        <v>113</v>
      </c>
      <c r="Q289" s="89" t="s">
        <v>113</v>
      </c>
      <c r="R289" s="90">
        <f t="shared" si="415"/>
        <v>4</v>
      </c>
      <c r="S289" s="87">
        <v>0</v>
      </c>
      <c r="T289" s="88">
        <v>0</v>
      </c>
      <c r="U289" s="88">
        <v>0</v>
      </c>
      <c r="V289" s="88">
        <v>0</v>
      </c>
      <c r="W289" s="88" t="s">
        <v>113</v>
      </c>
      <c r="X289" s="88" t="s">
        <v>113</v>
      </c>
      <c r="Y289" s="89" t="s">
        <v>113</v>
      </c>
      <c r="Z289" s="90">
        <f t="shared" si="416"/>
        <v>0</v>
      </c>
      <c r="AA289" s="87">
        <v>0</v>
      </c>
      <c r="AB289" s="88">
        <v>1</v>
      </c>
      <c r="AC289" s="88">
        <v>1</v>
      </c>
      <c r="AD289" s="88">
        <v>0</v>
      </c>
      <c r="AE289" s="88" t="s">
        <v>113</v>
      </c>
      <c r="AF289" s="88" t="s">
        <v>113</v>
      </c>
      <c r="AG289" s="89" t="s">
        <v>113</v>
      </c>
      <c r="AH289" s="90">
        <f t="shared" si="417"/>
        <v>2</v>
      </c>
      <c r="AI289" s="87" t="s">
        <v>113</v>
      </c>
      <c r="AJ289" s="88" t="s">
        <v>113</v>
      </c>
      <c r="AK289" s="88" t="s">
        <v>113</v>
      </c>
      <c r="AL289" s="88" t="s">
        <v>113</v>
      </c>
      <c r="AM289" s="88" t="s">
        <v>113</v>
      </c>
      <c r="AN289" s="88" t="s">
        <v>113</v>
      </c>
      <c r="AO289" s="89" t="s">
        <v>113</v>
      </c>
      <c r="AP289" s="90">
        <f t="shared" si="418"/>
        <v>0</v>
      </c>
      <c r="AQ289" s="87" t="s">
        <v>113</v>
      </c>
      <c r="AR289" s="88" t="s">
        <v>168</v>
      </c>
      <c r="AS289" s="88" t="s">
        <v>113</v>
      </c>
      <c r="AT289" s="88" t="s">
        <v>113</v>
      </c>
      <c r="AU289" s="88" t="s">
        <v>113</v>
      </c>
      <c r="AV289" s="88" t="s">
        <v>113</v>
      </c>
      <c r="AW289" s="89" t="s">
        <v>113</v>
      </c>
      <c r="AX289" s="90" t="s">
        <v>168</v>
      </c>
      <c r="AY289" s="87" t="s">
        <v>113</v>
      </c>
      <c r="AZ289" s="88" t="s">
        <v>113</v>
      </c>
      <c r="BA289" s="88" t="s">
        <v>113</v>
      </c>
      <c r="BB289" s="88" t="s">
        <v>113</v>
      </c>
      <c r="BC289" s="88" t="s">
        <v>113</v>
      </c>
      <c r="BD289" s="88" t="s">
        <v>113</v>
      </c>
      <c r="BE289" s="89" t="s">
        <v>113</v>
      </c>
      <c r="BF289" s="90">
        <f t="shared" si="420"/>
        <v>0</v>
      </c>
      <c r="BG289" s="87">
        <v>2.1</v>
      </c>
      <c r="BH289" s="88">
        <v>4</v>
      </c>
      <c r="BI289" s="88">
        <v>2</v>
      </c>
      <c r="BJ289" s="88">
        <v>4</v>
      </c>
      <c r="BK289" s="88" t="s">
        <v>113</v>
      </c>
      <c r="BL289" s="88" t="s">
        <v>113</v>
      </c>
      <c r="BM289" s="89" t="s">
        <v>113</v>
      </c>
      <c r="BN289" s="90">
        <f t="shared" si="421"/>
        <v>12.1</v>
      </c>
      <c r="BO289" s="87">
        <v>13</v>
      </c>
      <c r="BP289" s="88">
        <v>25</v>
      </c>
      <c r="BQ289" s="88">
        <v>18</v>
      </c>
      <c r="BR289" s="88">
        <v>15</v>
      </c>
      <c r="BS289" s="88" t="s">
        <v>113</v>
      </c>
      <c r="BT289" s="88" t="s">
        <v>113</v>
      </c>
      <c r="BU289" s="89" t="s">
        <v>113</v>
      </c>
      <c r="BV289" s="90">
        <f t="shared" si="422"/>
        <v>71</v>
      </c>
      <c r="CJ289" s="155"/>
      <c r="CK289" s="209">
        <f t="shared" si="437"/>
        <v>34</v>
      </c>
      <c r="CL289" s="216" t="str">
        <f t="shared" si="438"/>
        <v>PAWAN RAVAL [C]</v>
      </c>
      <c r="CM289" s="209">
        <f t="shared" si="439"/>
        <v>4</v>
      </c>
      <c r="CN289" s="216" t="str">
        <f t="shared" si="440"/>
        <v>PAWAN RAVAL [C]</v>
      </c>
      <c r="CO289" s="209">
        <f t="shared" si="441"/>
        <v>0</v>
      </c>
      <c r="CP289" s="210" t="str">
        <f t="shared" si="442"/>
        <v>PAWAN RAVAL [C]</v>
      </c>
      <c r="CQ289" s="208">
        <f t="shared" si="443"/>
        <v>2</v>
      </c>
      <c r="CR289" s="210" t="str">
        <f t="shared" si="444"/>
        <v>PAWAN RAVAL [C]</v>
      </c>
      <c r="CS289" s="208">
        <f t="shared" si="431"/>
        <v>0</v>
      </c>
      <c r="CT289" s="210" t="str">
        <f t="shared" si="445"/>
        <v>PAWAN RAVAL [C]</v>
      </c>
      <c r="CU289" s="1046"/>
      <c r="CV289" s="452"/>
      <c r="CW289" s="208">
        <f t="shared" si="433"/>
        <v>0</v>
      </c>
      <c r="CX289" s="207" t="str">
        <f t="shared" si="446"/>
        <v>PAWAN RAVAL [C]</v>
      </c>
      <c r="CY289" s="209">
        <f t="shared" si="447"/>
        <v>0</v>
      </c>
      <c r="CZ289" s="207" t="str">
        <f t="shared" si="448"/>
        <v>PAWAN RAVAL [C]</v>
      </c>
      <c r="DA289" s="211">
        <f t="shared" si="449"/>
        <v>2</v>
      </c>
      <c r="DB289" s="210" t="str">
        <f t="shared" si="450"/>
        <v>PAWAN RAVAL [C]</v>
      </c>
    </row>
    <row r="290" spans="1:106" s="84" customFormat="1">
      <c r="A290" s="78">
        <v>9</v>
      </c>
      <c r="B290" s="86" t="s">
        <v>329</v>
      </c>
      <c r="C290" s="434">
        <v>0</v>
      </c>
      <c r="D290" s="88">
        <v>0</v>
      </c>
      <c r="E290" s="88">
        <v>1</v>
      </c>
      <c r="F290" s="88" t="s">
        <v>113</v>
      </c>
      <c r="G290" s="88" t="s">
        <v>113</v>
      </c>
      <c r="H290" s="88" t="s">
        <v>113</v>
      </c>
      <c r="I290" s="89" t="s">
        <v>113</v>
      </c>
      <c r="J290" s="90">
        <f t="shared" si="414"/>
        <v>1</v>
      </c>
      <c r="K290" s="87">
        <v>0</v>
      </c>
      <c r="L290" s="88">
        <v>0</v>
      </c>
      <c r="M290" s="88">
        <v>0</v>
      </c>
      <c r="N290" s="88" t="s">
        <v>113</v>
      </c>
      <c r="O290" s="88" t="s">
        <v>113</v>
      </c>
      <c r="P290" s="88" t="s">
        <v>113</v>
      </c>
      <c r="Q290" s="89" t="s">
        <v>113</v>
      </c>
      <c r="R290" s="90">
        <f t="shared" si="415"/>
        <v>0</v>
      </c>
      <c r="S290" s="87">
        <v>0</v>
      </c>
      <c r="T290" s="88">
        <v>0</v>
      </c>
      <c r="U290" s="88">
        <v>0</v>
      </c>
      <c r="V290" s="88" t="s">
        <v>113</v>
      </c>
      <c r="W290" s="88" t="s">
        <v>113</v>
      </c>
      <c r="X290" s="88" t="s">
        <v>113</v>
      </c>
      <c r="Y290" s="89" t="s">
        <v>113</v>
      </c>
      <c r="Z290" s="90">
        <f t="shared" si="416"/>
        <v>0</v>
      </c>
      <c r="AA290" s="87">
        <v>0</v>
      </c>
      <c r="AB290" s="88">
        <v>1</v>
      </c>
      <c r="AC290" s="88">
        <v>1</v>
      </c>
      <c r="AD290" s="88" t="s">
        <v>113</v>
      </c>
      <c r="AE290" s="88" t="s">
        <v>113</v>
      </c>
      <c r="AF290" s="88" t="s">
        <v>113</v>
      </c>
      <c r="AG290" s="89" t="s">
        <v>113</v>
      </c>
      <c r="AH290" s="90">
        <f t="shared" si="417"/>
        <v>2</v>
      </c>
      <c r="AI290" s="87" t="s">
        <v>113</v>
      </c>
      <c r="AJ290" s="88" t="s">
        <v>113</v>
      </c>
      <c r="AK290" s="88">
        <v>1</v>
      </c>
      <c r="AL290" s="88" t="s">
        <v>113</v>
      </c>
      <c r="AM290" s="88" t="s">
        <v>113</v>
      </c>
      <c r="AN290" s="88" t="s">
        <v>113</v>
      </c>
      <c r="AO290" s="89" t="s">
        <v>113</v>
      </c>
      <c r="AP290" s="90">
        <f t="shared" si="418"/>
        <v>1</v>
      </c>
      <c r="AQ290" s="87" t="s">
        <v>113</v>
      </c>
      <c r="AR290" s="88" t="s">
        <v>113</v>
      </c>
      <c r="AS290" s="88" t="s">
        <v>113</v>
      </c>
      <c r="AT290" s="88" t="s">
        <v>113</v>
      </c>
      <c r="AU290" s="88" t="s">
        <v>113</v>
      </c>
      <c r="AV290" s="88" t="s">
        <v>113</v>
      </c>
      <c r="AW290" s="89" t="s">
        <v>113</v>
      </c>
      <c r="AX290" s="90">
        <f t="shared" ref="AX290:AX292" si="452">SUM(AQ290:AW290)</f>
        <v>0</v>
      </c>
      <c r="AY290" s="87" t="s">
        <v>113</v>
      </c>
      <c r="AZ290" s="88" t="s">
        <v>113</v>
      </c>
      <c r="BA290" s="88" t="s">
        <v>113</v>
      </c>
      <c r="BB290" s="88" t="s">
        <v>113</v>
      </c>
      <c r="BC290" s="88" t="s">
        <v>113</v>
      </c>
      <c r="BD290" s="88" t="s">
        <v>113</v>
      </c>
      <c r="BE290" s="89" t="s">
        <v>113</v>
      </c>
      <c r="BF290" s="90">
        <f t="shared" si="420"/>
        <v>0</v>
      </c>
      <c r="BG290" s="87">
        <v>1</v>
      </c>
      <c r="BH290" s="88">
        <v>3</v>
      </c>
      <c r="BI290" s="88">
        <v>3</v>
      </c>
      <c r="BJ290" s="88" t="s">
        <v>113</v>
      </c>
      <c r="BK290" s="88" t="s">
        <v>113</v>
      </c>
      <c r="BL290" s="88" t="s">
        <v>113</v>
      </c>
      <c r="BM290" s="89" t="s">
        <v>113</v>
      </c>
      <c r="BN290" s="90">
        <f t="shared" si="421"/>
        <v>7</v>
      </c>
      <c r="BO290" s="87">
        <v>7</v>
      </c>
      <c r="BP290" s="88">
        <v>25</v>
      </c>
      <c r="BQ290" s="88">
        <v>27</v>
      </c>
      <c r="BR290" s="88" t="s">
        <v>113</v>
      </c>
      <c r="BS290" s="88" t="s">
        <v>113</v>
      </c>
      <c r="BT290" s="88" t="s">
        <v>113</v>
      </c>
      <c r="BU290" s="89" t="s">
        <v>113</v>
      </c>
      <c r="BV290" s="90">
        <f t="shared" si="422"/>
        <v>59</v>
      </c>
      <c r="CJ290" s="155"/>
      <c r="CK290" s="209">
        <f t="shared" si="437"/>
        <v>1</v>
      </c>
      <c r="CL290" s="216" t="str">
        <f t="shared" si="438"/>
        <v>KETAN RAVAL [C]</v>
      </c>
      <c r="CM290" s="209">
        <f t="shared" si="439"/>
        <v>0</v>
      </c>
      <c r="CN290" s="216" t="str">
        <f t="shared" si="440"/>
        <v>KETAN RAVAL [C]</v>
      </c>
      <c r="CO290" s="209">
        <f t="shared" si="441"/>
        <v>0</v>
      </c>
      <c r="CP290" s="210" t="str">
        <f t="shared" si="442"/>
        <v>KETAN RAVAL [C]</v>
      </c>
      <c r="CQ290" s="208">
        <f t="shared" si="443"/>
        <v>2</v>
      </c>
      <c r="CR290" s="210" t="str">
        <f t="shared" si="444"/>
        <v>KETAN RAVAL [C]</v>
      </c>
      <c r="CS290" s="208">
        <f t="shared" si="431"/>
        <v>1</v>
      </c>
      <c r="CT290" s="210" t="str">
        <f t="shared" si="445"/>
        <v>KETAN RAVAL [C]</v>
      </c>
      <c r="CU290" s="1046"/>
      <c r="CV290" s="452"/>
      <c r="CW290" s="208">
        <f t="shared" si="433"/>
        <v>0</v>
      </c>
      <c r="CX290" s="207" t="str">
        <f t="shared" si="446"/>
        <v>KETAN RAVAL [C]</v>
      </c>
      <c r="CY290" s="209">
        <f t="shared" si="447"/>
        <v>1</v>
      </c>
      <c r="CZ290" s="207" t="str">
        <f t="shared" si="448"/>
        <v>KETAN RAVAL [C]</v>
      </c>
      <c r="DA290" s="211">
        <f t="shared" si="449"/>
        <v>2</v>
      </c>
      <c r="DB290" s="210" t="str">
        <f t="shared" si="450"/>
        <v>KETAN RAVAL [C]</v>
      </c>
    </row>
    <row r="291" spans="1:106" s="84" customFormat="1">
      <c r="A291" s="85">
        <v>10</v>
      </c>
      <c r="B291" s="86" t="s">
        <v>330</v>
      </c>
      <c r="C291" s="87">
        <v>0</v>
      </c>
      <c r="D291" s="88">
        <v>0</v>
      </c>
      <c r="E291" s="88" t="s">
        <v>113</v>
      </c>
      <c r="F291" s="88" t="s">
        <v>113</v>
      </c>
      <c r="G291" s="88" t="s">
        <v>113</v>
      </c>
      <c r="H291" s="88" t="s">
        <v>113</v>
      </c>
      <c r="I291" s="89" t="s">
        <v>113</v>
      </c>
      <c r="J291" s="90">
        <f t="shared" si="414"/>
        <v>0</v>
      </c>
      <c r="K291" s="87">
        <v>0</v>
      </c>
      <c r="L291" s="88">
        <v>0</v>
      </c>
      <c r="M291" s="88" t="s">
        <v>113</v>
      </c>
      <c r="N291" s="88" t="s">
        <v>113</v>
      </c>
      <c r="O291" s="88" t="s">
        <v>113</v>
      </c>
      <c r="P291" s="88" t="s">
        <v>113</v>
      </c>
      <c r="Q291" s="89" t="s">
        <v>113</v>
      </c>
      <c r="R291" s="90">
        <f t="shared" si="415"/>
        <v>0</v>
      </c>
      <c r="S291" s="87">
        <v>0</v>
      </c>
      <c r="T291" s="88">
        <v>0</v>
      </c>
      <c r="U291" s="88" t="s">
        <v>113</v>
      </c>
      <c r="V291" s="88" t="s">
        <v>113</v>
      </c>
      <c r="W291" s="88" t="s">
        <v>113</v>
      </c>
      <c r="X291" s="88" t="s">
        <v>113</v>
      </c>
      <c r="Y291" s="89" t="s">
        <v>113</v>
      </c>
      <c r="Z291" s="90">
        <f t="shared" si="416"/>
        <v>0</v>
      </c>
      <c r="AA291" s="87" t="s">
        <v>113</v>
      </c>
      <c r="AB291" s="88" t="s">
        <v>113</v>
      </c>
      <c r="AC291" s="88" t="s">
        <v>113</v>
      </c>
      <c r="AD291" s="88" t="s">
        <v>113</v>
      </c>
      <c r="AE291" s="88" t="s">
        <v>113</v>
      </c>
      <c r="AF291" s="88" t="s">
        <v>113</v>
      </c>
      <c r="AG291" s="89" t="s">
        <v>113</v>
      </c>
      <c r="AH291" s="90">
        <f t="shared" si="417"/>
        <v>0</v>
      </c>
      <c r="AI291" s="87" t="s">
        <v>113</v>
      </c>
      <c r="AJ291" s="88" t="s">
        <v>113</v>
      </c>
      <c r="AK291" s="88" t="s">
        <v>113</v>
      </c>
      <c r="AL291" s="88" t="s">
        <v>113</v>
      </c>
      <c r="AM291" s="88" t="s">
        <v>113</v>
      </c>
      <c r="AN291" s="88" t="s">
        <v>113</v>
      </c>
      <c r="AO291" s="89" t="s">
        <v>113</v>
      </c>
      <c r="AP291" s="90">
        <f t="shared" si="418"/>
        <v>0</v>
      </c>
      <c r="AQ291" s="87" t="s">
        <v>113</v>
      </c>
      <c r="AR291" s="88" t="s">
        <v>113</v>
      </c>
      <c r="AS291" s="88" t="s">
        <v>113</v>
      </c>
      <c r="AT291" s="88" t="s">
        <v>113</v>
      </c>
      <c r="AU291" s="88" t="s">
        <v>113</v>
      </c>
      <c r="AV291" s="88" t="s">
        <v>113</v>
      </c>
      <c r="AW291" s="89" t="s">
        <v>113</v>
      </c>
      <c r="AX291" s="90">
        <f t="shared" si="452"/>
        <v>0</v>
      </c>
      <c r="AY291" s="87" t="s">
        <v>113</v>
      </c>
      <c r="AZ291" s="88" t="s">
        <v>113</v>
      </c>
      <c r="BA291" s="88" t="s">
        <v>113</v>
      </c>
      <c r="BB291" s="88" t="s">
        <v>113</v>
      </c>
      <c r="BC291" s="88" t="s">
        <v>113</v>
      </c>
      <c r="BD291" s="88" t="s">
        <v>113</v>
      </c>
      <c r="BE291" s="89" t="s">
        <v>113</v>
      </c>
      <c r="BF291" s="90">
        <f t="shared" si="420"/>
        <v>0</v>
      </c>
      <c r="BG291" s="87" t="s">
        <v>113</v>
      </c>
      <c r="BH291" s="88" t="s">
        <v>113</v>
      </c>
      <c r="BI291" s="88" t="s">
        <v>113</v>
      </c>
      <c r="BJ291" s="88" t="s">
        <v>113</v>
      </c>
      <c r="BK291" s="88" t="s">
        <v>113</v>
      </c>
      <c r="BL291" s="88" t="s">
        <v>113</v>
      </c>
      <c r="BM291" s="89" t="s">
        <v>113</v>
      </c>
      <c r="BN291" s="90">
        <f t="shared" si="421"/>
        <v>0</v>
      </c>
      <c r="BO291" s="87" t="s">
        <v>113</v>
      </c>
      <c r="BP291" s="88" t="s">
        <v>113</v>
      </c>
      <c r="BQ291" s="88" t="s">
        <v>113</v>
      </c>
      <c r="BR291" s="88" t="s">
        <v>113</v>
      </c>
      <c r="BS291" s="88" t="s">
        <v>113</v>
      </c>
      <c r="BT291" s="88" t="s">
        <v>113</v>
      </c>
      <c r="BU291" s="89" t="s">
        <v>113</v>
      </c>
      <c r="BV291" s="90">
        <f t="shared" si="422"/>
        <v>0</v>
      </c>
      <c r="CJ291" s="155"/>
      <c r="CK291" s="209">
        <f t="shared" si="437"/>
        <v>0</v>
      </c>
      <c r="CL291" s="216" t="str">
        <f t="shared" si="438"/>
        <v>JIGAR RAVAL [C]</v>
      </c>
      <c r="CM291" s="209">
        <f t="shared" si="439"/>
        <v>0</v>
      </c>
      <c r="CN291" s="216" t="str">
        <f t="shared" si="440"/>
        <v>JIGAR RAVAL [C]</v>
      </c>
      <c r="CO291" s="209">
        <f t="shared" si="441"/>
        <v>0</v>
      </c>
      <c r="CP291" s="210" t="str">
        <f t="shared" si="442"/>
        <v>JIGAR RAVAL [C]</v>
      </c>
      <c r="CQ291" s="208">
        <f t="shared" si="443"/>
        <v>0</v>
      </c>
      <c r="CR291" s="210" t="str">
        <f t="shared" si="444"/>
        <v>JIGAR RAVAL [C]</v>
      </c>
      <c r="CS291" s="208">
        <f t="shared" si="431"/>
        <v>0</v>
      </c>
      <c r="CT291" s="210" t="str">
        <f t="shared" si="445"/>
        <v>JIGAR RAVAL [C]</v>
      </c>
      <c r="CU291" s="1046"/>
      <c r="CV291" s="452"/>
      <c r="CW291" s="208">
        <f t="shared" si="433"/>
        <v>0</v>
      </c>
      <c r="CX291" s="207" t="str">
        <f t="shared" si="446"/>
        <v>JIGAR RAVAL [C]</v>
      </c>
      <c r="CY291" s="209">
        <f t="shared" si="447"/>
        <v>0</v>
      </c>
      <c r="CZ291" s="207" t="str">
        <f t="shared" si="448"/>
        <v>JIGAR RAVAL [C]</v>
      </c>
      <c r="DA291" s="211">
        <f t="shared" si="449"/>
        <v>0</v>
      </c>
      <c r="DB291" s="210" t="str">
        <f t="shared" si="450"/>
        <v>JIGAR RAVAL [C]</v>
      </c>
    </row>
    <row r="292" spans="1:106" s="84" customFormat="1">
      <c r="A292" s="78">
        <v>11</v>
      </c>
      <c r="B292" s="689" t="s">
        <v>333</v>
      </c>
      <c r="C292" s="87" t="s">
        <v>113</v>
      </c>
      <c r="D292" s="669">
        <v>4</v>
      </c>
      <c r="E292" s="88" t="s">
        <v>113</v>
      </c>
      <c r="F292" s="88">
        <v>0</v>
      </c>
      <c r="G292" s="88" t="s">
        <v>113</v>
      </c>
      <c r="H292" s="88" t="s">
        <v>113</v>
      </c>
      <c r="I292" s="89" t="s">
        <v>113</v>
      </c>
      <c r="J292" s="90">
        <f t="shared" si="414"/>
        <v>4</v>
      </c>
      <c r="K292" s="87" t="s">
        <v>113</v>
      </c>
      <c r="L292" s="88">
        <v>0</v>
      </c>
      <c r="M292" s="88" t="s">
        <v>113</v>
      </c>
      <c r="N292" s="88">
        <v>0</v>
      </c>
      <c r="O292" s="88" t="s">
        <v>113</v>
      </c>
      <c r="P292" s="88" t="s">
        <v>113</v>
      </c>
      <c r="Q292" s="89" t="s">
        <v>113</v>
      </c>
      <c r="R292" s="90">
        <f t="shared" si="415"/>
        <v>0</v>
      </c>
      <c r="S292" s="87" t="s">
        <v>113</v>
      </c>
      <c r="T292" s="88">
        <v>0</v>
      </c>
      <c r="U292" s="88" t="s">
        <v>113</v>
      </c>
      <c r="V292" s="88">
        <v>0</v>
      </c>
      <c r="W292" s="88" t="s">
        <v>113</v>
      </c>
      <c r="X292" s="88" t="s">
        <v>113</v>
      </c>
      <c r="Y292" s="89" t="s">
        <v>113</v>
      </c>
      <c r="Z292" s="90">
        <f t="shared" si="416"/>
        <v>0</v>
      </c>
      <c r="AA292" s="87">
        <v>0</v>
      </c>
      <c r="AB292" s="88">
        <v>0</v>
      </c>
      <c r="AC292" s="88" t="s">
        <v>113</v>
      </c>
      <c r="AD292" s="88">
        <v>1</v>
      </c>
      <c r="AE292" s="88" t="s">
        <v>113</v>
      </c>
      <c r="AF292" s="88" t="s">
        <v>113</v>
      </c>
      <c r="AG292" s="89" t="s">
        <v>113</v>
      </c>
      <c r="AH292" s="90">
        <f t="shared" si="417"/>
        <v>1</v>
      </c>
      <c r="AI292" s="87" t="s">
        <v>113</v>
      </c>
      <c r="AJ292" s="88">
        <v>2</v>
      </c>
      <c r="AK292" s="88" t="s">
        <v>113</v>
      </c>
      <c r="AL292" s="88" t="s">
        <v>113</v>
      </c>
      <c r="AM292" s="88" t="s">
        <v>113</v>
      </c>
      <c r="AN292" s="88" t="s">
        <v>113</v>
      </c>
      <c r="AO292" s="89" t="s">
        <v>113</v>
      </c>
      <c r="AP292" s="90">
        <f t="shared" si="418"/>
        <v>2</v>
      </c>
      <c r="AQ292" s="87" t="s">
        <v>113</v>
      </c>
      <c r="AR292" s="88" t="s">
        <v>113</v>
      </c>
      <c r="AS292" s="88" t="s">
        <v>113</v>
      </c>
      <c r="AT292" s="88" t="s">
        <v>113</v>
      </c>
      <c r="AU292" s="88" t="s">
        <v>113</v>
      </c>
      <c r="AV292" s="88" t="s">
        <v>113</v>
      </c>
      <c r="AW292" s="89" t="s">
        <v>113</v>
      </c>
      <c r="AX292" s="90">
        <f t="shared" si="452"/>
        <v>0</v>
      </c>
      <c r="AY292" s="87" t="s">
        <v>113</v>
      </c>
      <c r="AZ292" s="88" t="s">
        <v>113</v>
      </c>
      <c r="BA292" s="88" t="s">
        <v>113</v>
      </c>
      <c r="BB292" s="88" t="s">
        <v>113</v>
      </c>
      <c r="BC292" s="88" t="s">
        <v>113</v>
      </c>
      <c r="BD292" s="88" t="s">
        <v>113</v>
      </c>
      <c r="BE292" s="89" t="s">
        <v>113</v>
      </c>
      <c r="BF292" s="90">
        <f t="shared" si="420"/>
        <v>0</v>
      </c>
      <c r="BG292" s="87">
        <v>4</v>
      </c>
      <c r="BH292" s="88">
        <v>3</v>
      </c>
      <c r="BI292" s="88" t="s">
        <v>113</v>
      </c>
      <c r="BJ292" s="88">
        <v>3</v>
      </c>
      <c r="BK292" s="88" t="s">
        <v>113</v>
      </c>
      <c r="BL292" s="88" t="s">
        <v>113</v>
      </c>
      <c r="BM292" s="89" t="s">
        <v>113</v>
      </c>
      <c r="BN292" s="90">
        <f t="shared" si="421"/>
        <v>10</v>
      </c>
      <c r="BO292" s="87">
        <v>32</v>
      </c>
      <c r="BP292" s="88">
        <v>35</v>
      </c>
      <c r="BQ292" s="88" t="s">
        <v>113</v>
      </c>
      <c r="BR292" s="88">
        <v>23</v>
      </c>
      <c r="BS292" s="88" t="s">
        <v>113</v>
      </c>
      <c r="BT292" s="88" t="s">
        <v>113</v>
      </c>
      <c r="BU292" s="89" t="s">
        <v>113</v>
      </c>
      <c r="BV292" s="90">
        <f t="shared" si="422"/>
        <v>90</v>
      </c>
      <c r="CJ292" s="155"/>
      <c r="CK292" s="209">
        <f t="shared" si="437"/>
        <v>4</v>
      </c>
      <c r="CL292" s="216" t="str">
        <f t="shared" si="438"/>
        <v>DHRUMIT DAVE [C]</v>
      </c>
      <c r="CM292" s="209">
        <f t="shared" si="439"/>
        <v>0</v>
      </c>
      <c r="CN292" s="216" t="str">
        <f t="shared" si="440"/>
        <v>DHRUMIT DAVE [C]</v>
      </c>
      <c r="CO292" s="209">
        <f t="shared" si="441"/>
        <v>0</v>
      </c>
      <c r="CP292" s="210" t="str">
        <f t="shared" si="442"/>
        <v>DHRUMIT DAVE [C]</v>
      </c>
      <c r="CQ292" s="208">
        <f t="shared" si="443"/>
        <v>1</v>
      </c>
      <c r="CR292" s="210" t="str">
        <f t="shared" si="444"/>
        <v>DHRUMIT DAVE [C]</v>
      </c>
      <c r="CS292" s="208">
        <f t="shared" si="431"/>
        <v>2</v>
      </c>
      <c r="CT292" s="210" t="str">
        <f t="shared" si="445"/>
        <v>DHRUMIT DAVE [C]</v>
      </c>
      <c r="CU292" s="1046"/>
      <c r="CV292" s="452"/>
      <c r="CW292" s="208">
        <f t="shared" si="433"/>
        <v>0</v>
      </c>
      <c r="CX292" s="207" t="str">
        <f t="shared" si="446"/>
        <v>DHRUMIT DAVE [C]</v>
      </c>
      <c r="CY292" s="209">
        <f t="shared" si="447"/>
        <v>2</v>
      </c>
      <c r="CZ292" s="207" t="str">
        <f t="shared" si="448"/>
        <v>DHRUMIT DAVE [C]</v>
      </c>
      <c r="DA292" s="211">
        <f t="shared" si="449"/>
        <v>1</v>
      </c>
      <c r="DB292" s="210" t="str">
        <f t="shared" si="450"/>
        <v>DHRUMIT DAVE [C]</v>
      </c>
    </row>
    <row r="293" spans="1:106" s="84" customFormat="1">
      <c r="A293" s="85">
        <v>12</v>
      </c>
      <c r="B293" s="86" t="s">
        <v>443</v>
      </c>
      <c r="C293" s="87" t="s">
        <v>113</v>
      </c>
      <c r="D293" s="88" t="s">
        <v>113</v>
      </c>
      <c r="E293" s="88" t="s">
        <v>113</v>
      </c>
      <c r="F293" s="88">
        <v>0</v>
      </c>
      <c r="G293" s="88" t="s">
        <v>113</v>
      </c>
      <c r="H293" s="88" t="s">
        <v>113</v>
      </c>
      <c r="I293" s="89" t="s">
        <v>113</v>
      </c>
      <c r="J293" s="90">
        <f t="shared" si="414"/>
        <v>0</v>
      </c>
      <c r="K293" s="87" t="s">
        <v>113</v>
      </c>
      <c r="L293" s="88" t="s">
        <v>113</v>
      </c>
      <c r="M293" s="88" t="s">
        <v>113</v>
      </c>
      <c r="N293" s="88">
        <v>0</v>
      </c>
      <c r="O293" s="88" t="s">
        <v>113</v>
      </c>
      <c r="P293" s="88" t="s">
        <v>113</v>
      </c>
      <c r="Q293" s="89" t="s">
        <v>113</v>
      </c>
      <c r="R293" s="90">
        <f t="shared" si="415"/>
        <v>0</v>
      </c>
      <c r="S293" s="87" t="s">
        <v>113</v>
      </c>
      <c r="T293" s="88" t="s">
        <v>113</v>
      </c>
      <c r="U293" s="88" t="s">
        <v>113</v>
      </c>
      <c r="V293" s="88">
        <v>0</v>
      </c>
      <c r="W293" s="88" t="s">
        <v>113</v>
      </c>
      <c r="X293" s="88" t="s">
        <v>113</v>
      </c>
      <c r="Y293" s="89" t="s">
        <v>113</v>
      </c>
      <c r="Z293" s="90">
        <f t="shared" si="416"/>
        <v>0</v>
      </c>
      <c r="AA293" s="87" t="s">
        <v>113</v>
      </c>
      <c r="AB293" s="88" t="s">
        <v>113</v>
      </c>
      <c r="AC293" s="88" t="s">
        <v>113</v>
      </c>
      <c r="AD293" s="88" t="s">
        <v>113</v>
      </c>
      <c r="AE293" s="88" t="s">
        <v>113</v>
      </c>
      <c r="AF293" s="88" t="s">
        <v>113</v>
      </c>
      <c r="AG293" s="89" t="s">
        <v>113</v>
      </c>
      <c r="AH293" s="90">
        <f t="shared" si="417"/>
        <v>0</v>
      </c>
      <c r="AI293" s="87" t="s">
        <v>113</v>
      </c>
      <c r="AJ293" s="88" t="s">
        <v>113</v>
      </c>
      <c r="AK293" s="88" t="s">
        <v>113</v>
      </c>
      <c r="AL293" s="88" t="s">
        <v>113</v>
      </c>
      <c r="AM293" s="88" t="s">
        <v>113</v>
      </c>
      <c r="AN293" s="88" t="s">
        <v>113</v>
      </c>
      <c r="AO293" s="89" t="s">
        <v>113</v>
      </c>
      <c r="AP293" s="90">
        <f t="shared" si="418"/>
        <v>0</v>
      </c>
      <c r="AQ293" s="87" t="s">
        <v>113</v>
      </c>
      <c r="AR293" s="88" t="s">
        <v>113</v>
      </c>
      <c r="AS293" s="88" t="s">
        <v>113</v>
      </c>
      <c r="AT293" s="88" t="s">
        <v>168</v>
      </c>
      <c r="AU293" s="88" t="s">
        <v>113</v>
      </c>
      <c r="AV293" s="88" t="s">
        <v>113</v>
      </c>
      <c r="AW293" s="89" t="s">
        <v>113</v>
      </c>
      <c r="AX293" s="90" t="s">
        <v>168</v>
      </c>
      <c r="AY293" s="87" t="s">
        <v>113</v>
      </c>
      <c r="AZ293" s="88" t="s">
        <v>113</v>
      </c>
      <c r="BA293" s="88" t="s">
        <v>113</v>
      </c>
      <c r="BB293" s="88" t="s">
        <v>113</v>
      </c>
      <c r="BC293" s="88" t="s">
        <v>113</v>
      </c>
      <c r="BD293" s="88" t="s">
        <v>113</v>
      </c>
      <c r="BE293" s="89" t="s">
        <v>113</v>
      </c>
      <c r="BF293" s="90">
        <f t="shared" si="420"/>
        <v>0</v>
      </c>
      <c r="BG293" s="87" t="s">
        <v>113</v>
      </c>
      <c r="BH293" s="88" t="s">
        <v>113</v>
      </c>
      <c r="BI293" s="88" t="s">
        <v>113</v>
      </c>
      <c r="BJ293" s="88" t="s">
        <v>113</v>
      </c>
      <c r="BK293" s="88" t="s">
        <v>113</v>
      </c>
      <c r="BL293" s="88" t="s">
        <v>113</v>
      </c>
      <c r="BM293" s="89" t="s">
        <v>113</v>
      </c>
      <c r="BN293" s="90">
        <f t="shared" si="421"/>
        <v>0</v>
      </c>
      <c r="BO293" s="87" t="s">
        <v>113</v>
      </c>
      <c r="BP293" s="88" t="s">
        <v>113</v>
      </c>
      <c r="BQ293" s="88" t="s">
        <v>113</v>
      </c>
      <c r="BR293" s="88" t="s">
        <v>113</v>
      </c>
      <c r="BS293" s="88" t="s">
        <v>113</v>
      </c>
      <c r="BT293" s="88" t="s">
        <v>113</v>
      </c>
      <c r="BU293" s="89" t="s">
        <v>113</v>
      </c>
      <c r="BV293" s="90">
        <f t="shared" si="422"/>
        <v>0</v>
      </c>
      <c r="CJ293" s="155"/>
      <c r="CK293" s="209">
        <f t="shared" si="437"/>
        <v>0</v>
      </c>
      <c r="CL293" s="216" t="str">
        <f t="shared" si="438"/>
        <v>AMIT N RAVAL [C]</v>
      </c>
      <c r="CM293" s="209">
        <f t="shared" si="439"/>
        <v>0</v>
      </c>
      <c r="CN293" s="216" t="str">
        <f t="shared" si="440"/>
        <v>AMIT N RAVAL [C]</v>
      </c>
      <c r="CO293" s="209">
        <f t="shared" si="441"/>
        <v>0</v>
      </c>
      <c r="CP293" s="210" t="str">
        <f t="shared" si="442"/>
        <v>AMIT N RAVAL [C]</v>
      </c>
      <c r="CQ293" s="208">
        <f t="shared" si="443"/>
        <v>0</v>
      </c>
      <c r="CR293" s="210" t="str">
        <f t="shared" si="444"/>
        <v>AMIT N RAVAL [C]</v>
      </c>
      <c r="CS293" s="208">
        <f t="shared" si="431"/>
        <v>0</v>
      </c>
      <c r="CT293" s="210" t="str">
        <f t="shared" si="445"/>
        <v>AMIT N RAVAL [C]</v>
      </c>
      <c r="CU293" s="1046"/>
      <c r="CV293" s="452"/>
      <c r="CW293" s="208">
        <f t="shared" si="433"/>
        <v>0</v>
      </c>
      <c r="CX293" s="207" t="str">
        <f t="shared" si="446"/>
        <v>AMIT N RAVAL [C]</v>
      </c>
      <c r="CY293" s="209">
        <f t="shared" si="447"/>
        <v>0</v>
      </c>
      <c r="CZ293" s="207" t="str">
        <f t="shared" si="448"/>
        <v>AMIT N RAVAL [C]</v>
      </c>
      <c r="DA293" s="211">
        <f t="shared" si="449"/>
        <v>0</v>
      </c>
      <c r="DB293" s="210" t="str">
        <f t="shared" si="450"/>
        <v>AMIT N RAVAL [C]</v>
      </c>
    </row>
    <row r="294" spans="1:106" s="84" customFormat="1">
      <c r="A294" s="78">
        <v>13</v>
      </c>
      <c r="B294" s="86" t="s">
        <v>444</v>
      </c>
      <c r="C294" s="87" t="s">
        <v>113</v>
      </c>
      <c r="D294" s="88" t="s">
        <v>113</v>
      </c>
      <c r="E294" s="88" t="s">
        <v>113</v>
      </c>
      <c r="F294" s="88">
        <v>6</v>
      </c>
      <c r="G294" s="88" t="s">
        <v>113</v>
      </c>
      <c r="H294" s="88" t="s">
        <v>113</v>
      </c>
      <c r="I294" s="89" t="s">
        <v>113</v>
      </c>
      <c r="J294" s="90">
        <f t="shared" si="414"/>
        <v>6</v>
      </c>
      <c r="K294" s="87" t="s">
        <v>113</v>
      </c>
      <c r="L294" s="88" t="s">
        <v>113</v>
      </c>
      <c r="M294" s="88" t="s">
        <v>113</v>
      </c>
      <c r="N294" s="88">
        <v>1</v>
      </c>
      <c r="O294" s="88" t="s">
        <v>113</v>
      </c>
      <c r="P294" s="88" t="s">
        <v>113</v>
      </c>
      <c r="Q294" s="89" t="s">
        <v>113</v>
      </c>
      <c r="R294" s="90">
        <f t="shared" si="415"/>
        <v>1</v>
      </c>
      <c r="S294" s="87" t="s">
        <v>113</v>
      </c>
      <c r="T294" s="88" t="s">
        <v>113</v>
      </c>
      <c r="U294" s="88" t="s">
        <v>113</v>
      </c>
      <c r="V294" s="88">
        <v>0</v>
      </c>
      <c r="W294" s="88" t="s">
        <v>113</v>
      </c>
      <c r="X294" s="88" t="s">
        <v>113</v>
      </c>
      <c r="Y294" s="89" t="s">
        <v>113</v>
      </c>
      <c r="Z294" s="90">
        <f t="shared" si="416"/>
        <v>0</v>
      </c>
      <c r="AA294" s="87" t="s">
        <v>113</v>
      </c>
      <c r="AB294" s="88" t="s">
        <v>113</v>
      </c>
      <c r="AC294" s="88" t="s">
        <v>113</v>
      </c>
      <c r="AD294" s="88">
        <v>1</v>
      </c>
      <c r="AE294" s="88" t="s">
        <v>113</v>
      </c>
      <c r="AF294" s="88" t="s">
        <v>113</v>
      </c>
      <c r="AG294" s="89" t="s">
        <v>113</v>
      </c>
      <c r="AH294" s="90">
        <f t="shared" si="417"/>
        <v>1</v>
      </c>
      <c r="AI294" s="87" t="s">
        <v>113</v>
      </c>
      <c r="AJ294" s="88" t="s">
        <v>113</v>
      </c>
      <c r="AK294" s="88" t="s">
        <v>113</v>
      </c>
      <c r="AL294" s="88" t="s">
        <v>113</v>
      </c>
      <c r="AM294" s="88" t="s">
        <v>113</v>
      </c>
      <c r="AN294" s="88" t="s">
        <v>113</v>
      </c>
      <c r="AO294" s="89" t="s">
        <v>113</v>
      </c>
      <c r="AP294" s="90">
        <f t="shared" si="418"/>
        <v>0</v>
      </c>
      <c r="AQ294" s="87" t="s">
        <v>113</v>
      </c>
      <c r="AR294" s="88" t="s">
        <v>113</v>
      </c>
      <c r="AS294" s="88" t="s">
        <v>113</v>
      </c>
      <c r="AT294" s="88" t="s">
        <v>168</v>
      </c>
      <c r="AU294" s="88" t="s">
        <v>113</v>
      </c>
      <c r="AV294" s="88" t="s">
        <v>113</v>
      </c>
      <c r="AW294" s="89" t="s">
        <v>113</v>
      </c>
      <c r="AX294" s="90" t="s">
        <v>168</v>
      </c>
      <c r="AY294" s="87" t="s">
        <v>113</v>
      </c>
      <c r="AZ294" s="88" t="s">
        <v>113</v>
      </c>
      <c r="BA294" s="88" t="s">
        <v>113</v>
      </c>
      <c r="BB294" s="88" t="s">
        <v>113</v>
      </c>
      <c r="BC294" s="88" t="s">
        <v>113</v>
      </c>
      <c r="BD294" s="88" t="s">
        <v>113</v>
      </c>
      <c r="BE294" s="89" t="s">
        <v>113</v>
      </c>
      <c r="BF294" s="90">
        <f t="shared" si="420"/>
        <v>0</v>
      </c>
      <c r="BG294" s="87" t="s">
        <v>113</v>
      </c>
      <c r="BH294" s="88" t="s">
        <v>113</v>
      </c>
      <c r="BI294" s="88" t="s">
        <v>113</v>
      </c>
      <c r="BJ294" s="88">
        <v>4</v>
      </c>
      <c r="BK294" s="88" t="s">
        <v>113</v>
      </c>
      <c r="BL294" s="88" t="s">
        <v>113</v>
      </c>
      <c r="BM294" s="89" t="s">
        <v>113</v>
      </c>
      <c r="BN294" s="90">
        <f t="shared" si="421"/>
        <v>4</v>
      </c>
      <c r="BO294" s="87" t="s">
        <v>113</v>
      </c>
      <c r="BP294" s="88" t="s">
        <v>113</v>
      </c>
      <c r="BQ294" s="88" t="s">
        <v>113</v>
      </c>
      <c r="BR294" s="88">
        <v>32</v>
      </c>
      <c r="BS294" s="88" t="s">
        <v>113</v>
      </c>
      <c r="BT294" s="88" t="s">
        <v>113</v>
      </c>
      <c r="BU294" s="89" t="s">
        <v>113</v>
      </c>
      <c r="BV294" s="90">
        <f t="shared" si="422"/>
        <v>32</v>
      </c>
      <c r="CJ294" s="155"/>
      <c r="CK294" s="209">
        <f t="shared" si="437"/>
        <v>6</v>
      </c>
      <c r="CL294" s="216" t="str">
        <f t="shared" si="438"/>
        <v>AAKASH RAVAL [C]</v>
      </c>
      <c r="CM294" s="209">
        <f t="shared" si="439"/>
        <v>1</v>
      </c>
      <c r="CN294" s="216" t="str">
        <f t="shared" si="440"/>
        <v>AAKASH RAVAL [C]</v>
      </c>
      <c r="CO294" s="209">
        <f t="shared" si="441"/>
        <v>0</v>
      </c>
      <c r="CP294" s="210" t="str">
        <f t="shared" si="442"/>
        <v>AAKASH RAVAL [C]</v>
      </c>
      <c r="CQ294" s="208">
        <f t="shared" si="443"/>
        <v>1</v>
      </c>
      <c r="CR294" s="210" t="str">
        <f t="shared" si="444"/>
        <v>AAKASH RAVAL [C]</v>
      </c>
      <c r="CS294" s="208">
        <f t="shared" si="431"/>
        <v>0</v>
      </c>
      <c r="CT294" s="210" t="str">
        <f t="shared" si="445"/>
        <v>AAKASH RAVAL [C]</v>
      </c>
      <c r="CU294" s="1046"/>
      <c r="CV294" s="452"/>
      <c r="CW294" s="208">
        <f t="shared" si="433"/>
        <v>0</v>
      </c>
      <c r="CX294" s="207" t="str">
        <f t="shared" si="446"/>
        <v>AAKASH RAVAL [C]</v>
      </c>
      <c r="CY294" s="209">
        <f t="shared" si="447"/>
        <v>0</v>
      </c>
      <c r="CZ294" s="207" t="str">
        <f t="shared" si="448"/>
        <v>AAKASH RAVAL [C]</v>
      </c>
      <c r="DA294" s="211">
        <f t="shared" si="449"/>
        <v>1</v>
      </c>
      <c r="DB294" s="210" t="str">
        <f t="shared" si="450"/>
        <v>AAKASH RAVAL [C]</v>
      </c>
    </row>
    <row r="295" spans="1:106" s="84" customFormat="1">
      <c r="A295" s="85">
        <v>14</v>
      </c>
      <c r="B295" s="86" t="s">
        <v>445</v>
      </c>
      <c r="C295" s="87" t="s">
        <v>113</v>
      </c>
      <c r="D295" s="88" t="s">
        <v>113</v>
      </c>
      <c r="E295" s="88" t="s">
        <v>113</v>
      </c>
      <c r="F295" s="88">
        <v>1</v>
      </c>
      <c r="G295" s="88" t="s">
        <v>113</v>
      </c>
      <c r="H295" s="88" t="s">
        <v>113</v>
      </c>
      <c r="I295" s="89" t="s">
        <v>113</v>
      </c>
      <c r="J295" s="90">
        <f t="shared" si="414"/>
        <v>1</v>
      </c>
      <c r="K295" s="87" t="s">
        <v>113</v>
      </c>
      <c r="L295" s="88" t="s">
        <v>113</v>
      </c>
      <c r="M295" s="88" t="s">
        <v>113</v>
      </c>
      <c r="N295" s="88">
        <v>0</v>
      </c>
      <c r="O295" s="88" t="s">
        <v>113</v>
      </c>
      <c r="P295" s="88" t="s">
        <v>113</v>
      </c>
      <c r="Q295" s="89" t="s">
        <v>113</v>
      </c>
      <c r="R295" s="90">
        <f t="shared" si="415"/>
        <v>0</v>
      </c>
      <c r="S295" s="87" t="s">
        <v>113</v>
      </c>
      <c r="T295" s="88" t="s">
        <v>113</v>
      </c>
      <c r="U295" s="88" t="s">
        <v>113</v>
      </c>
      <c r="V295" s="88">
        <v>0</v>
      </c>
      <c r="W295" s="88" t="s">
        <v>113</v>
      </c>
      <c r="X295" s="88" t="s">
        <v>113</v>
      </c>
      <c r="Y295" s="89" t="s">
        <v>113</v>
      </c>
      <c r="Z295" s="90">
        <f t="shared" si="416"/>
        <v>0</v>
      </c>
      <c r="AA295" s="87" t="s">
        <v>113</v>
      </c>
      <c r="AB295" s="88" t="s">
        <v>113</v>
      </c>
      <c r="AC295" s="88" t="s">
        <v>113</v>
      </c>
      <c r="AD295" s="88" t="s">
        <v>113</v>
      </c>
      <c r="AE295" s="88" t="s">
        <v>113</v>
      </c>
      <c r="AF295" s="88" t="s">
        <v>113</v>
      </c>
      <c r="AG295" s="89" t="s">
        <v>113</v>
      </c>
      <c r="AH295" s="90">
        <f t="shared" si="417"/>
        <v>0</v>
      </c>
      <c r="AI295" s="87" t="s">
        <v>113</v>
      </c>
      <c r="AJ295" s="88" t="s">
        <v>113</v>
      </c>
      <c r="AK295" s="88" t="s">
        <v>113</v>
      </c>
      <c r="AL295" s="88" t="s">
        <v>113</v>
      </c>
      <c r="AM295" s="88" t="s">
        <v>113</v>
      </c>
      <c r="AN295" s="88" t="s">
        <v>113</v>
      </c>
      <c r="AO295" s="89" t="s">
        <v>113</v>
      </c>
      <c r="AP295" s="90">
        <f t="shared" si="418"/>
        <v>0</v>
      </c>
      <c r="AQ295" s="87" t="s">
        <v>113</v>
      </c>
      <c r="AR295" s="88" t="s">
        <v>113</v>
      </c>
      <c r="AS295" s="88" t="s">
        <v>113</v>
      </c>
      <c r="AT295" s="88" t="s">
        <v>113</v>
      </c>
      <c r="AU295" s="88" t="s">
        <v>113</v>
      </c>
      <c r="AV295" s="88" t="s">
        <v>113</v>
      </c>
      <c r="AW295" s="89" t="s">
        <v>113</v>
      </c>
      <c r="AX295" s="90">
        <f t="shared" ref="AX295:AX296" si="453">SUM(AQ295:AW295)</f>
        <v>0</v>
      </c>
      <c r="AY295" s="87" t="s">
        <v>113</v>
      </c>
      <c r="AZ295" s="88" t="s">
        <v>113</v>
      </c>
      <c r="BA295" s="88" t="s">
        <v>113</v>
      </c>
      <c r="BB295" s="88" t="s">
        <v>113</v>
      </c>
      <c r="BC295" s="88" t="s">
        <v>113</v>
      </c>
      <c r="BD295" s="88" t="s">
        <v>113</v>
      </c>
      <c r="BE295" s="89" t="s">
        <v>113</v>
      </c>
      <c r="BF295" s="90">
        <f t="shared" si="420"/>
        <v>0</v>
      </c>
      <c r="BG295" s="87" t="s">
        <v>113</v>
      </c>
      <c r="BH295" s="88" t="s">
        <v>113</v>
      </c>
      <c r="BI295" s="88" t="s">
        <v>113</v>
      </c>
      <c r="BJ295" s="88" t="s">
        <v>113</v>
      </c>
      <c r="BK295" s="88" t="s">
        <v>113</v>
      </c>
      <c r="BL295" s="88" t="s">
        <v>113</v>
      </c>
      <c r="BM295" s="89" t="s">
        <v>113</v>
      </c>
      <c r="BN295" s="90">
        <f t="shared" si="421"/>
        <v>0</v>
      </c>
      <c r="BO295" s="87" t="s">
        <v>113</v>
      </c>
      <c r="BP295" s="88" t="s">
        <v>113</v>
      </c>
      <c r="BQ295" s="88" t="s">
        <v>113</v>
      </c>
      <c r="BR295" s="88" t="s">
        <v>113</v>
      </c>
      <c r="BS295" s="88" t="s">
        <v>113</v>
      </c>
      <c r="BT295" s="88" t="s">
        <v>113</v>
      </c>
      <c r="BU295" s="89" t="s">
        <v>113</v>
      </c>
      <c r="BV295" s="90">
        <f t="shared" si="422"/>
        <v>0</v>
      </c>
      <c r="CJ295" s="155"/>
      <c r="CK295" s="209">
        <f t="shared" si="437"/>
        <v>1</v>
      </c>
      <c r="CL295" s="216" t="str">
        <f t="shared" si="438"/>
        <v>MITESH RAVAL [C]</v>
      </c>
      <c r="CM295" s="209">
        <f t="shared" si="439"/>
        <v>0</v>
      </c>
      <c r="CN295" s="216" t="str">
        <f t="shared" si="440"/>
        <v>MITESH RAVAL [C]</v>
      </c>
      <c r="CO295" s="209">
        <f t="shared" si="441"/>
        <v>0</v>
      </c>
      <c r="CP295" s="210" t="str">
        <f t="shared" si="442"/>
        <v>MITESH RAVAL [C]</v>
      </c>
      <c r="CQ295" s="208">
        <f t="shared" si="443"/>
        <v>0</v>
      </c>
      <c r="CR295" s="210" t="str">
        <f t="shared" si="444"/>
        <v>MITESH RAVAL [C]</v>
      </c>
      <c r="CS295" s="208">
        <f t="shared" si="431"/>
        <v>0</v>
      </c>
      <c r="CT295" s="210" t="str">
        <f t="shared" si="445"/>
        <v>MITESH RAVAL [C]</v>
      </c>
      <c r="CU295" s="1046"/>
      <c r="CV295" s="452"/>
      <c r="CW295" s="208">
        <f t="shared" si="433"/>
        <v>0</v>
      </c>
      <c r="CX295" s="207" t="str">
        <f t="shared" si="446"/>
        <v>MITESH RAVAL [C]</v>
      </c>
      <c r="CY295" s="209">
        <f t="shared" si="447"/>
        <v>0</v>
      </c>
      <c r="CZ295" s="207" t="str">
        <f t="shared" si="448"/>
        <v>MITESH RAVAL [C]</v>
      </c>
      <c r="DA295" s="211">
        <f t="shared" si="449"/>
        <v>0</v>
      </c>
      <c r="DB295" s="210" t="str">
        <f t="shared" si="450"/>
        <v>MITESH RAVAL [C]</v>
      </c>
    </row>
    <row r="296" spans="1:106" s="84" customFormat="1">
      <c r="A296" s="78">
        <v>15</v>
      </c>
      <c r="B296" s="86" t="s">
        <v>446</v>
      </c>
      <c r="C296" s="87" t="s">
        <v>113</v>
      </c>
      <c r="D296" s="88" t="s">
        <v>113</v>
      </c>
      <c r="E296" s="88" t="s">
        <v>113</v>
      </c>
      <c r="F296" s="669">
        <v>6</v>
      </c>
      <c r="G296" s="88" t="s">
        <v>113</v>
      </c>
      <c r="H296" s="88" t="s">
        <v>113</v>
      </c>
      <c r="I296" s="89" t="s">
        <v>113</v>
      </c>
      <c r="J296" s="90">
        <f t="shared" si="414"/>
        <v>6</v>
      </c>
      <c r="K296" s="87" t="s">
        <v>113</v>
      </c>
      <c r="L296" s="88" t="s">
        <v>113</v>
      </c>
      <c r="M296" s="88" t="s">
        <v>113</v>
      </c>
      <c r="N296" s="88">
        <v>1</v>
      </c>
      <c r="O296" s="88" t="s">
        <v>113</v>
      </c>
      <c r="P296" s="88" t="s">
        <v>113</v>
      </c>
      <c r="Q296" s="89" t="s">
        <v>113</v>
      </c>
      <c r="R296" s="90">
        <f t="shared" si="415"/>
        <v>1</v>
      </c>
      <c r="S296" s="87" t="s">
        <v>113</v>
      </c>
      <c r="T296" s="88" t="s">
        <v>113</v>
      </c>
      <c r="U296" s="88" t="s">
        <v>113</v>
      </c>
      <c r="V296" s="88">
        <v>0</v>
      </c>
      <c r="W296" s="88" t="s">
        <v>113</v>
      </c>
      <c r="X296" s="88" t="s">
        <v>113</v>
      </c>
      <c r="Y296" s="89" t="s">
        <v>113</v>
      </c>
      <c r="Z296" s="90">
        <f t="shared" si="416"/>
        <v>0</v>
      </c>
      <c r="AA296" s="87" t="s">
        <v>113</v>
      </c>
      <c r="AB296" s="88" t="s">
        <v>113</v>
      </c>
      <c r="AC296" s="88" t="s">
        <v>113</v>
      </c>
      <c r="AD296" s="88" t="s">
        <v>113</v>
      </c>
      <c r="AE296" s="88" t="s">
        <v>113</v>
      </c>
      <c r="AF296" s="88" t="s">
        <v>113</v>
      </c>
      <c r="AG296" s="89" t="s">
        <v>113</v>
      </c>
      <c r="AH296" s="90">
        <f t="shared" si="417"/>
        <v>0</v>
      </c>
      <c r="AI296" s="87" t="s">
        <v>113</v>
      </c>
      <c r="AJ296" s="88" t="s">
        <v>113</v>
      </c>
      <c r="AK296" s="88" t="s">
        <v>113</v>
      </c>
      <c r="AL296" s="88">
        <v>1</v>
      </c>
      <c r="AM296" s="88" t="s">
        <v>113</v>
      </c>
      <c r="AN296" s="88" t="s">
        <v>113</v>
      </c>
      <c r="AO296" s="89" t="s">
        <v>113</v>
      </c>
      <c r="AP296" s="90">
        <f t="shared" si="418"/>
        <v>1</v>
      </c>
      <c r="AQ296" s="87" t="s">
        <v>113</v>
      </c>
      <c r="AR296" s="88" t="s">
        <v>113</v>
      </c>
      <c r="AS296" s="88" t="s">
        <v>113</v>
      </c>
      <c r="AT296" s="88" t="s">
        <v>113</v>
      </c>
      <c r="AU296" s="88" t="s">
        <v>113</v>
      </c>
      <c r="AV296" s="88" t="s">
        <v>113</v>
      </c>
      <c r="AW296" s="89" t="s">
        <v>113</v>
      </c>
      <c r="AX296" s="90">
        <f t="shared" si="453"/>
        <v>0</v>
      </c>
      <c r="AY296" s="87" t="s">
        <v>113</v>
      </c>
      <c r="AZ296" s="88" t="s">
        <v>113</v>
      </c>
      <c r="BA296" s="88" t="s">
        <v>113</v>
      </c>
      <c r="BB296" s="88" t="s">
        <v>113</v>
      </c>
      <c r="BC296" s="88" t="s">
        <v>113</v>
      </c>
      <c r="BD296" s="88" t="s">
        <v>113</v>
      </c>
      <c r="BE296" s="89" t="s">
        <v>113</v>
      </c>
      <c r="BF296" s="90">
        <f t="shared" si="420"/>
        <v>0</v>
      </c>
      <c r="BG296" s="87" t="s">
        <v>113</v>
      </c>
      <c r="BH296" s="88" t="s">
        <v>113</v>
      </c>
      <c r="BI296" s="88" t="s">
        <v>113</v>
      </c>
      <c r="BJ296" s="88" t="s">
        <v>113</v>
      </c>
      <c r="BK296" s="88" t="s">
        <v>113</v>
      </c>
      <c r="BL296" s="88" t="s">
        <v>113</v>
      </c>
      <c r="BM296" s="89" t="s">
        <v>113</v>
      </c>
      <c r="BN296" s="90">
        <f t="shared" si="421"/>
        <v>0</v>
      </c>
      <c r="BO296" s="87" t="s">
        <v>113</v>
      </c>
      <c r="BP296" s="88" t="s">
        <v>113</v>
      </c>
      <c r="BQ296" s="88" t="s">
        <v>113</v>
      </c>
      <c r="BR296" s="88" t="s">
        <v>113</v>
      </c>
      <c r="BS296" s="88" t="s">
        <v>113</v>
      </c>
      <c r="BT296" s="88" t="s">
        <v>113</v>
      </c>
      <c r="BU296" s="89" t="s">
        <v>113</v>
      </c>
      <c r="BV296" s="90">
        <f t="shared" si="422"/>
        <v>0</v>
      </c>
      <c r="CJ296" s="155"/>
      <c r="CK296" s="209">
        <f t="shared" si="437"/>
        <v>6</v>
      </c>
      <c r="CL296" s="216" t="str">
        <f t="shared" si="438"/>
        <v>AMAAN RAVAL [C]</v>
      </c>
      <c r="CM296" s="209">
        <f t="shared" si="439"/>
        <v>1</v>
      </c>
      <c r="CN296" s="216" t="str">
        <f t="shared" si="440"/>
        <v>AMAAN RAVAL [C]</v>
      </c>
      <c r="CO296" s="209">
        <f t="shared" si="441"/>
        <v>0</v>
      </c>
      <c r="CP296" s="210" t="str">
        <f t="shared" si="442"/>
        <v>AMAAN RAVAL [C]</v>
      </c>
      <c r="CQ296" s="208">
        <f t="shared" si="443"/>
        <v>0</v>
      </c>
      <c r="CR296" s="210" t="str">
        <f t="shared" si="444"/>
        <v>AMAAN RAVAL [C]</v>
      </c>
      <c r="CS296" s="208">
        <f t="shared" si="431"/>
        <v>1</v>
      </c>
      <c r="CT296" s="210" t="str">
        <f t="shared" si="445"/>
        <v>AMAAN RAVAL [C]</v>
      </c>
      <c r="CU296" s="1046"/>
      <c r="CV296" s="452"/>
      <c r="CW296" s="208">
        <f t="shared" si="433"/>
        <v>0</v>
      </c>
      <c r="CX296" s="207" t="str">
        <f t="shared" si="446"/>
        <v>AMAAN RAVAL [C]</v>
      </c>
      <c r="CY296" s="209">
        <f t="shared" si="447"/>
        <v>1</v>
      </c>
      <c r="CZ296" s="207" t="str">
        <f t="shared" si="448"/>
        <v>AMAAN RAVAL [C]</v>
      </c>
      <c r="DA296" s="211">
        <f t="shared" si="449"/>
        <v>0</v>
      </c>
      <c r="DB296" s="210" t="str">
        <f t="shared" si="450"/>
        <v>AMAAN RAVAL [C]</v>
      </c>
    </row>
    <row r="297" spans="1:106" s="84" customFormat="1" ht="15" thickBot="1">
      <c r="A297" s="85">
        <v>16</v>
      </c>
      <c r="B297" s="86" t="s">
        <v>447</v>
      </c>
      <c r="C297" s="87" t="s">
        <v>113</v>
      </c>
      <c r="D297" s="88" t="s">
        <v>113</v>
      </c>
      <c r="E297" s="88" t="s">
        <v>113</v>
      </c>
      <c r="F297" s="88">
        <v>1</v>
      </c>
      <c r="G297" s="88" t="s">
        <v>113</v>
      </c>
      <c r="H297" s="88" t="s">
        <v>113</v>
      </c>
      <c r="I297" s="89" t="s">
        <v>113</v>
      </c>
      <c r="J297" s="90">
        <f t="shared" si="414"/>
        <v>1</v>
      </c>
      <c r="K297" s="87" t="s">
        <v>113</v>
      </c>
      <c r="L297" s="88" t="s">
        <v>113</v>
      </c>
      <c r="M297" s="88" t="s">
        <v>113</v>
      </c>
      <c r="N297" s="88">
        <v>0</v>
      </c>
      <c r="O297" s="88" t="s">
        <v>113</v>
      </c>
      <c r="P297" s="88" t="s">
        <v>113</v>
      </c>
      <c r="Q297" s="89" t="s">
        <v>113</v>
      </c>
      <c r="R297" s="90">
        <f t="shared" si="415"/>
        <v>0</v>
      </c>
      <c r="S297" s="87" t="s">
        <v>113</v>
      </c>
      <c r="T297" s="88" t="s">
        <v>113</v>
      </c>
      <c r="U297" s="88" t="s">
        <v>113</v>
      </c>
      <c r="V297" s="88">
        <v>0</v>
      </c>
      <c r="W297" s="88" t="s">
        <v>113</v>
      </c>
      <c r="X297" s="88" t="s">
        <v>113</v>
      </c>
      <c r="Y297" s="89" t="s">
        <v>113</v>
      </c>
      <c r="Z297" s="90">
        <f t="shared" si="416"/>
        <v>0</v>
      </c>
      <c r="AA297" s="87" t="s">
        <v>113</v>
      </c>
      <c r="AB297" s="88" t="s">
        <v>113</v>
      </c>
      <c r="AC297" s="88" t="s">
        <v>113</v>
      </c>
      <c r="AD297" s="88">
        <v>0</v>
      </c>
      <c r="AE297" s="88" t="s">
        <v>113</v>
      </c>
      <c r="AF297" s="88" t="s">
        <v>113</v>
      </c>
      <c r="AG297" s="89" t="s">
        <v>113</v>
      </c>
      <c r="AH297" s="90">
        <f t="shared" si="417"/>
        <v>0</v>
      </c>
      <c r="AI297" s="87" t="s">
        <v>113</v>
      </c>
      <c r="AJ297" s="88" t="s">
        <v>113</v>
      </c>
      <c r="AK297" s="88" t="s">
        <v>113</v>
      </c>
      <c r="AL297" s="88" t="s">
        <v>113</v>
      </c>
      <c r="AM297" s="88" t="s">
        <v>113</v>
      </c>
      <c r="AN297" s="88" t="s">
        <v>113</v>
      </c>
      <c r="AO297" s="89" t="s">
        <v>113</v>
      </c>
      <c r="AP297" s="90">
        <f t="shared" si="418"/>
        <v>0</v>
      </c>
      <c r="AQ297" s="87" t="s">
        <v>113</v>
      </c>
      <c r="AR297" s="88" t="s">
        <v>113</v>
      </c>
      <c r="AS297" s="88" t="s">
        <v>113</v>
      </c>
      <c r="AT297" s="88" t="s">
        <v>168</v>
      </c>
      <c r="AU297" s="88" t="s">
        <v>113</v>
      </c>
      <c r="AV297" s="88" t="s">
        <v>113</v>
      </c>
      <c r="AW297" s="89" t="s">
        <v>113</v>
      </c>
      <c r="AX297" s="90" t="s">
        <v>168</v>
      </c>
      <c r="AY297" s="87" t="s">
        <v>113</v>
      </c>
      <c r="AZ297" s="88" t="s">
        <v>113</v>
      </c>
      <c r="BA297" s="88" t="s">
        <v>113</v>
      </c>
      <c r="BB297" s="88" t="s">
        <v>113</v>
      </c>
      <c r="BC297" s="88" t="s">
        <v>113</v>
      </c>
      <c r="BD297" s="88" t="s">
        <v>113</v>
      </c>
      <c r="BE297" s="89" t="s">
        <v>113</v>
      </c>
      <c r="BF297" s="90">
        <f t="shared" si="420"/>
        <v>0</v>
      </c>
      <c r="BG297" s="87" t="s">
        <v>113</v>
      </c>
      <c r="BH297" s="88" t="s">
        <v>113</v>
      </c>
      <c r="BI297" s="88" t="s">
        <v>113</v>
      </c>
      <c r="BJ297" s="88">
        <v>2</v>
      </c>
      <c r="BK297" s="88" t="s">
        <v>113</v>
      </c>
      <c r="BL297" s="88" t="s">
        <v>113</v>
      </c>
      <c r="BM297" s="89" t="s">
        <v>113</v>
      </c>
      <c r="BN297" s="90">
        <f t="shared" si="421"/>
        <v>2</v>
      </c>
      <c r="BO297" s="87" t="s">
        <v>113</v>
      </c>
      <c r="BP297" s="88" t="s">
        <v>113</v>
      </c>
      <c r="BQ297" s="88" t="s">
        <v>113</v>
      </c>
      <c r="BR297" s="88">
        <v>20</v>
      </c>
      <c r="BS297" s="88" t="s">
        <v>113</v>
      </c>
      <c r="BT297" s="88" t="s">
        <v>113</v>
      </c>
      <c r="BU297" s="89" t="s">
        <v>113</v>
      </c>
      <c r="BV297" s="90">
        <f t="shared" si="422"/>
        <v>20</v>
      </c>
      <c r="CJ297" s="155"/>
      <c r="CK297" s="209">
        <f t="shared" si="437"/>
        <v>1</v>
      </c>
      <c r="CL297" s="216" t="str">
        <f t="shared" si="438"/>
        <v>SANJAY RAVAL [C]</v>
      </c>
      <c r="CM297" s="209">
        <f t="shared" si="439"/>
        <v>0</v>
      </c>
      <c r="CN297" s="216" t="str">
        <f t="shared" si="440"/>
        <v>SANJAY RAVAL [C]</v>
      </c>
      <c r="CO297" s="209">
        <f t="shared" si="441"/>
        <v>0</v>
      </c>
      <c r="CP297" s="210" t="str">
        <f t="shared" si="442"/>
        <v>SANJAY RAVAL [C]</v>
      </c>
      <c r="CQ297" s="208">
        <f t="shared" si="443"/>
        <v>0</v>
      </c>
      <c r="CR297" s="210" t="str">
        <f t="shared" si="444"/>
        <v>SANJAY RAVAL [C]</v>
      </c>
      <c r="CS297" s="208">
        <f t="shared" si="431"/>
        <v>0</v>
      </c>
      <c r="CT297" s="210" t="str">
        <f t="shared" si="445"/>
        <v>SANJAY RAVAL [C]</v>
      </c>
      <c r="CU297" s="1046"/>
      <c r="CV297" s="452"/>
      <c r="CW297" s="208">
        <f t="shared" si="433"/>
        <v>0</v>
      </c>
      <c r="CX297" s="207" t="str">
        <f t="shared" si="446"/>
        <v>SANJAY RAVAL [C]</v>
      </c>
      <c r="CY297" s="209">
        <f t="shared" si="447"/>
        <v>0</v>
      </c>
      <c r="CZ297" s="207" t="str">
        <f t="shared" si="448"/>
        <v>SANJAY RAVAL [C]</v>
      </c>
      <c r="DA297" s="211">
        <f t="shared" si="449"/>
        <v>0</v>
      </c>
      <c r="DB297" s="210" t="str">
        <f t="shared" si="450"/>
        <v>SANJAY RAVAL [C]</v>
      </c>
    </row>
    <row r="298" spans="1:106" s="84" customFormat="1" ht="15" hidden="1" customHeight="1" thickBot="1">
      <c r="A298" s="78">
        <v>17</v>
      </c>
      <c r="B298" s="86" t="s">
        <v>113</v>
      </c>
      <c r="C298" s="87" t="s">
        <v>113</v>
      </c>
      <c r="D298" s="88" t="s">
        <v>113</v>
      </c>
      <c r="E298" s="88" t="s">
        <v>113</v>
      </c>
      <c r="F298" s="88" t="s">
        <v>113</v>
      </c>
      <c r="G298" s="88" t="s">
        <v>113</v>
      </c>
      <c r="H298" s="88" t="s">
        <v>113</v>
      </c>
      <c r="I298" s="89" t="s">
        <v>113</v>
      </c>
      <c r="J298" s="90">
        <f t="shared" si="414"/>
        <v>0</v>
      </c>
      <c r="K298" s="87" t="s">
        <v>113</v>
      </c>
      <c r="L298" s="88" t="s">
        <v>113</v>
      </c>
      <c r="M298" s="88" t="s">
        <v>113</v>
      </c>
      <c r="N298" s="88" t="s">
        <v>113</v>
      </c>
      <c r="O298" s="88" t="s">
        <v>113</v>
      </c>
      <c r="P298" s="88" t="s">
        <v>113</v>
      </c>
      <c r="Q298" s="89" t="s">
        <v>113</v>
      </c>
      <c r="R298" s="90">
        <f t="shared" si="415"/>
        <v>0</v>
      </c>
      <c r="S298" s="87" t="s">
        <v>113</v>
      </c>
      <c r="T298" s="88" t="s">
        <v>113</v>
      </c>
      <c r="U298" s="88" t="s">
        <v>113</v>
      </c>
      <c r="V298" s="88" t="s">
        <v>113</v>
      </c>
      <c r="W298" s="88" t="s">
        <v>113</v>
      </c>
      <c r="X298" s="88" t="s">
        <v>113</v>
      </c>
      <c r="Y298" s="89" t="s">
        <v>113</v>
      </c>
      <c r="Z298" s="90">
        <f t="shared" si="416"/>
        <v>0</v>
      </c>
      <c r="AA298" s="87" t="s">
        <v>113</v>
      </c>
      <c r="AB298" s="88" t="s">
        <v>113</v>
      </c>
      <c r="AC298" s="88" t="s">
        <v>113</v>
      </c>
      <c r="AD298" s="88" t="s">
        <v>113</v>
      </c>
      <c r="AE298" s="88" t="s">
        <v>113</v>
      </c>
      <c r="AF298" s="88" t="s">
        <v>113</v>
      </c>
      <c r="AG298" s="89" t="s">
        <v>113</v>
      </c>
      <c r="AH298" s="90">
        <f t="shared" si="417"/>
        <v>0</v>
      </c>
      <c r="AI298" s="87" t="s">
        <v>113</v>
      </c>
      <c r="AJ298" s="88" t="s">
        <v>113</v>
      </c>
      <c r="AK298" s="88" t="s">
        <v>113</v>
      </c>
      <c r="AL298" s="88" t="s">
        <v>113</v>
      </c>
      <c r="AM298" s="88" t="s">
        <v>113</v>
      </c>
      <c r="AN298" s="88" t="s">
        <v>113</v>
      </c>
      <c r="AO298" s="89" t="s">
        <v>113</v>
      </c>
      <c r="AP298" s="90">
        <f t="shared" si="418"/>
        <v>0</v>
      </c>
      <c r="AQ298" s="87" t="s">
        <v>113</v>
      </c>
      <c r="AR298" s="88" t="s">
        <v>113</v>
      </c>
      <c r="AS298" s="88" t="s">
        <v>113</v>
      </c>
      <c r="AT298" s="88" t="s">
        <v>113</v>
      </c>
      <c r="AU298" s="88" t="s">
        <v>113</v>
      </c>
      <c r="AV298" s="88" t="s">
        <v>113</v>
      </c>
      <c r="AW298" s="89" t="s">
        <v>113</v>
      </c>
      <c r="AX298" s="90">
        <f t="shared" ref="AX298:AX311" si="454">SUM(AQ298:AW298)</f>
        <v>0</v>
      </c>
      <c r="AY298" s="87" t="s">
        <v>113</v>
      </c>
      <c r="AZ298" s="88" t="s">
        <v>113</v>
      </c>
      <c r="BA298" s="88" t="s">
        <v>113</v>
      </c>
      <c r="BB298" s="88" t="s">
        <v>113</v>
      </c>
      <c r="BC298" s="88" t="s">
        <v>113</v>
      </c>
      <c r="BD298" s="88" t="s">
        <v>113</v>
      </c>
      <c r="BE298" s="89" t="s">
        <v>113</v>
      </c>
      <c r="BF298" s="90">
        <f t="shared" si="420"/>
        <v>0</v>
      </c>
      <c r="BG298" s="87" t="s">
        <v>113</v>
      </c>
      <c r="BH298" s="88" t="s">
        <v>113</v>
      </c>
      <c r="BI298" s="88" t="s">
        <v>113</v>
      </c>
      <c r="BJ298" s="88" t="s">
        <v>113</v>
      </c>
      <c r="BK298" s="88" t="s">
        <v>113</v>
      </c>
      <c r="BL298" s="88" t="s">
        <v>113</v>
      </c>
      <c r="BM298" s="89" t="s">
        <v>113</v>
      </c>
      <c r="BN298" s="90">
        <f t="shared" si="421"/>
        <v>0</v>
      </c>
      <c r="BO298" s="87" t="s">
        <v>113</v>
      </c>
      <c r="BP298" s="88" t="s">
        <v>113</v>
      </c>
      <c r="BQ298" s="88" t="s">
        <v>113</v>
      </c>
      <c r="BR298" s="88" t="s">
        <v>113</v>
      </c>
      <c r="BS298" s="88" t="s">
        <v>113</v>
      </c>
      <c r="BT298" s="88" t="s">
        <v>113</v>
      </c>
      <c r="BU298" s="89" t="s">
        <v>113</v>
      </c>
      <c r="BV298" s="90">
        <f t="shared" si="422"/>
        <v>0</v>
      </c>
      <c r="CJ298" s="155"/>
      <c r="CK298" s="209">
        <f t="shared" si="437"/>
        <v>0</v>
      </c>
      <c r="CL298" s="216" t="str">
        <f t="shared" si="438"/>
        <v>-</v>
      </c>
      <c r="CM298" s="209">
        <f t="shared" si="439"/>
        <v>0</v>
      </c>
      <c r="CN298" s="216" t="str">
        <f t="shared" si="440"/>
        <v>-</v>
      </c>
      <c r="CO298" s="209">
        <f t="shared" si="441"/>
        <v>0</v>
      </c>
      <c r="CP298" s="210" t="str">
        <f t="shared" si="442"/>
        <v>-</v>
      </c>
      <c r="CQ298" s="208">
        <f t="shared" si="443"/>
        <v>0</v>
      </c>
      <c r="CR298" s="210" t="str">
        <f t="shared" si="444"/>
        <v>-</v>
      </c>
      <c r="CS298" s="208">
        <f t="shared" si="431"/>
        <v>0</v>
      </c>
      <c r="CT298" s="210" t="str">
        <f t="shared" si="445"/>
        <v>-</v>
      </c>
      <c r="CU298" s="1046"/>
      <c r="CV298" s="452"/>
      <c r="CW298" s="208">
        <f t="shared" si="433"/>
        <v>0</v>
      </c>
      <c r="CX298" s="207" t="str">
        <f t="shared" si="446"/>
        <v>-</v>
      </c>
      <c r="CY298" s="209">
        <f t="shared" si="447"/>
        <v>0</v>
      </c>
      <c r="CZ298" s="207" t="str">
        <f t="shared" si="448"/>
        <v>-</v>
      </c>
      <c r="DA298" s="211">
        <f t="shared" si="449"/>
        <v>0</v>
      </c>
      <c r="DB298" s="210" t="str">
        <f t="shared" si="450"/>
        <v>-</v>
      </c>
    </row>
    <row r="299" spans="1:106" s="84" customFormat="1" ht="15" hidden="1" customHeight="1" thickBot="1">
      <c r="A299" s="85">
        <v>18</v>
      </c>
      <c r="B299" s="86" t="s">
        <v>113</v>
      </c>
      <c r="C299" s="87" t="s">
        <v>113</v>
      </c>
      <c r="D299" s="88" t="s">
        <v>113</v>
      </c>
      <c r="E299" s="88" t="s">
        <v>113</v>
      </c>
      <c r="F299" s="88" t="s">
        <v>113</v>
      </c>
      <c r="G299" s="88" t="s">
        <v>113</v>
      </c>
      <c r="H299" s="88" t="s">
        <v>113</v>
      </c>
      <c r="I299" s="89" t="s">
        <v>113</v>
      </c>
      <c r="J299" s="90">
        <f t="shared" si="414"/>
        <v>0</v>
      </c>
      <c r="K299" s="87" t="s">
        <v>113</v>
      </c>
      <c r="L299" s="88" t="s">
        <v>113</v>
      </c>
      <c r="M299" s="88" t="s">
        <v>113</v>
      </c>
      <c r="N299" s="88" t="s">
        <v>113</v>
      </c>
      <c r="O299" s="88" t="s">
        <v>113</v>
      </c>
      <c r="P299" s="88" t="s">
        <v>113</v>
      </c>
      <c r="Q299" s="89" t="s">
        <v>113</v>
      </c>
      <c r="R299" s="90">
        <f t="shared" si="415"/>
        <v>0</v>
      </c>
      <c r="S299" s="87" t="s">
        <v>113</v>
      </c>
      <c r="T299" s="88" t="s">
        <v>113</v>
      </c>
      <c r="U299" s="88" t="s">
        <v>113</v>
      </c>
      <c r="V299" s="88" t="s">
        <v>113</v>
      </c>
      <c r="W299" s="88" t="s">
        <v>113</v>
      </c>
      <c r="X299" s="88" t="s">
        <v>113</v>
      </c>
      <c r="Y299" s="89" t="s">
        <v>113</v>
      </c>
      <c r="Z299" s="90">
        <f t="shared" si="416"/>
        <v>0</v>
      </c>
      <c r="AA299" s="87" t="s">
        <v>113</v>
      </c>
      <c r="AB299" s="88" t="s">
        <v>113</v>
      </c>
      <c r="AC299" s="88" t="s">
        <v>113</v>
      </c>
      <c r="AD299" s="88" t="s">
        <v>113</v>
      </c>
      <c r="AE299" s="88" t="s">
        <v>113</v>
      </c>
      <c r="AF299" s="88" t="s">
        <v>113</v>
      </c>
      <c r="AG299" s="89" t="s">
        <v>113</v>
      </c>
      <c r="AH299" s="90">
        <f t="shared" si="417"/>
        <v>0</v>
      </c>
      <c r="AI299" s="87" t="s">
        <v>113</v>
      </c>
      <c r="AJ299" s="88" t="s">
        <v>113</v>
      </c>
      <c r="AK299" s="88" t="s">
        <v>113</v>
      </c>
      <c r="AL299" s="88" t="s">
        <v>113</v>
      </c>
      <c r="AM299" s="88" t="s">
        <v>113</v>
      </c>
      <c r="AN299" s="88" t="s">
        <v>113</v>
      </c>
      <c r="AO299" s="89" t="s">
        <v>113</v>
      </c>
      <c r="AP299" s="90">
        <f t="shared" si="418"/>
        <v>0</v>
      </c>
      <c r="AQ299" s="87" t="s">
        <v>113</v>
      </c>
      <c r="AR299" s="88" t="s">
        <v>113</v>
      </c>
      <c r="AS299" s="88" t="s">
        <v>113</v>
      </c>
      <c r="AT299" s="88" t="s">
        <v>113</v>
      </c>
      <c r="AU299" s="88" t="s">
        <v>113</v>
      </c>
      <c r="AV299" s="88" t="s">
        <v>113</v>
      </c>
      <c r="AW299" s="89" t="s">
        <v>113</v>
      </c>
      <c r="AX299" s="90">
        <f t="shared" si="454"/>
        <v>0</v>
      </c>
      <c r="AY299" s="87" t="s">
        <v>113</v>
      </c>
      <c r="AZ299" s="88" t="s">
        <v>113</v>
      </c>
      <c r="BA299" s="88" t="s">
        <v>113</v>
      </c>
      <c r="BB299" s="88" t="s">
        <v>113</v>
      </c>
      <c r="BC299" s="88" t="s">
        <v>113</v>
      </c>
      <c r="BD299" s="88" t="s">
        <v>113</v>
      </c>
      <c r="BE299" s="89" t="s">
        <v>113</v>
      </c>
      <c r="BF299" s="90">
        <f t="shared" si="420"/>
        <v>0</v>
      </c>
      <c r="BG299" s="87" t="s">
        <v>113</v>
      </c>
      <c r="BH299" s="88" t="s">
        <v>113</v>
      </c>
      <c r="BI299" s="88" t="s">
        <v>113</v>
      </c>
      <c r="BJ299" s="88" t="s">
        <v>113</v>
      </c>
      <c r="BK299" s="88" t="s">
        <v>113</v>
      </c>
      <c r="BL299" s="88" t="s">
        <v>113</v>
      </c>
      <c r="BM299" s="89" t="s">
        <v>113</v>
      </c>
      <c r="BN299" s="90">
        <f t="shared" si="421"/>
        <v>0</v>
      </c>
      <c r="BO299" s="87" t="s">
        <v>113</v>
      </c>
      <c r="BP299" s="88" t="s">
        <v>113</v>
      </c>
      <c r="BQ299" s="88" t="s">
        <v>113</v>
      </c>
      <c r="BR299" s="88" t="s">
        <v>113</v>
      </c>
      <c r="BS299" s="88" t="s">
        <v>113</v>
      </c>
      <c r="BT299" s="88" t="s">
        <v>113</v>
      </c>
      <c r="BU299" s="89" t="s">
        <v>113</v>
      </c>
      <c r="BV299" s="90">
        <f t="shared" si="422"/>
        <v>0</v>
      </c>
      <c r="CJ299" s="155"/>
      <c r="CK299" s="209">
        <f t="shared" si="437"/>
        <v>0</v>
      </c>
      <c r="CL299" s="216" t="str">
        <f t="shared" si="438"/>
        <v>-</v>
      </c>
      <c r="CM299" s="209">
        <f t="shared" si="439"/>
        <v>0</v>
      </c>
      <c r="CN299" s="216" t="str">
        <f t="shared" si="440"/>
        <v>-</v>
      </c>
      <c r="CO299" s="209">
        <f t="shared" si="441"/>
        <v>0</v>
      </c>
      <c r="CP299" s="210" t="str">
        <f t="shared" si="442"/>
        <v>-</v>
      </c>
      <c r="CQ299" s="208">
        <f t="shared" si="443"/>
        <v>0</v>
      </c>
      <c r="CR299" s="210" t="str">
        <f t="shared" si="444"/>
        <v>-</v>
      </c>
      <c r="CS299" s="208">
        <f t="shared" si="431"/>
        <v>0</v>
      </c>
      <c r="CT299" s="210" t="str">
        <f t="shared" si="445"/>
        <v>-</v>
      </c>
      <c r="CU299" s="1046"/>
      <c r="CV299" s="452"/>
      <c r="CW299" s="208">
        <f t="shared" si="433"/>
        <v>0</v>
      </c>
      <c r="CX299" s="207" t="str">
        <f t="shared" si="446"/>
        <v>-</v>
      </c>
      <c r="CY299" s="209">
        <f t="shared" si="447"/>
        <v>0</v>
      </c>
      <c r="CZ299" s="207" t="str">
        <f t="shared" si="448"/>
        <v>-</v>
      </c>
      <c r="DA299" s="211">
        <f t="shared" si="449"/>
        <v>0</v>
      </c>
      <c r="DB299" s="210" t="str">
        <f t="shared" si="450"/>
        <v>-</v>
      </c>
    </row>
    <row r="300" spans="1:106" s="84" customFormat="1" ht="15" hidden="1" customHeight="1" thickBot="1">
      <c r="A300" s="78">
        <v>19</v>
      </c>
      <c r="B300" s="86" t="s">
        <v>113</v>
      </c>
      <c r="C300" s="87" t="s">
        <v>113</v>
      </c>
      <c r="D300" s="88" t="s">
        <v>113</v>
      </c>
      <c r="E300" s="88" t="s">
        <v>113</v>
      </c>
      <c r="F300" s="88" t="s">
        <v>113</v>
      </c>
      <c r="G300" s="88" t="s">
        <v>113</v>
      </c>
      <c r="H300" s="88" t="s">
        <v>113</v>
      </c>
      <c r="I300" s="89" t="s">
        <v>113</v>
      </c>
      <c r="J300" s="90">
        <f t="shared" si="414"/>
        <v>0</v>
      </c>
      <c r="K300" s="87" t="s">
        <v>113</v>
      </c>
      <c r="L300" s="88" t="s">
        <v>113</v>
      </c>
      <c r="M300" s="88" t="s">
        <v>113</v>
      </c>
      <c r="N300" s="88" t="s">
        <v>113</v>
      </c>
      <c r="O300" s="88" t="s">
        <v>113</v>
      </c>
      <c r="P300" s="88" t="s">
        <v>113</v>
      </c>
      <c r="Q300" s="89" t="s">
        <v>113</v>
      </c>
      <c r="R300" s="90">
        <f t="shared" si="415"/>
        <v>0</v>
      </c>
      <c r="S300" s="87" t="s">
        <v>113</v>
      </c>
      <c r="T300" s="88" t="s">
        <v>113</v>
      </c>
      <c r="U300" s="88" t="s">
        <v>113</v>
      </c>
      <c r="V300" s="88" t="s">
        <v>113</v>
      </c>
      <c r="W300" s="88" t="s">
        <v>113</v>
      </c>
      <c r="X300" s="88" t="s">
        <v>113</v>
      </c>
      <c r="Y300" s="89" t="s">
        <v>113</v>
      </c>
      <c r="Z300" s="90">
        <f t="shared" si="416"/>
        <v>0</v>
      </c>
      <c r="AA300" s="87" t="s">
        <v>113</v>
      </c>
      <c r="AB300" s="88" t="s">
        <v>113</v>
      </c>
      <c r="AC300" s="88" t="s">
        <v>113</v>
      </c>
      <c r="AD300" s="88" t="s">
        <v>113</v>
      </c>
      <c r="AE300" s="88" t="s">
        <v>113</v>
      </c>
      <c r="AF300" s="88" t="s">
        <v>113</v>
      </c>
      <c r="AG300" s="89" t="s">
        <v>113</v>
      </c>
      <c r="AH300" s="90">
        <f t="shared" si="417"/>
        <v>0</v>
      </c>
      <c r="AI300" s="87" t="s">
        <v>113</v>
      </c>
      <c r="AJ300" s="88" t="s">
        <v>113</v>
      </c>
      <c r="AK300" s="88" t="s">
        <v>113</v>
      </c>
      <c r="AL300" s="88" t="s">
        <v>113</v>
      </c>
      <c r="AM300" s="88" t="s">
        <v>113</v>
      </c>
      <c r="AN300" s="88" t="s">
        <v>113</v>
      </c>
      <c r="AO300" s="89" t="s">
        <v>113</v>
      </c>
      <c r="AP300" s="90">
        <f t="shared" si="418"/>
        <v>0</v>
      </c>
      <c r="AQ300" s="87" t="s">
        <v>113</v>
      </c>
      <c r="AR300" s="88" t="s">
        <v>113</v>
      </c>
      <c r="AS300" s="88" t="s">
        <v>113</v>
      </c>
      <c r="AT300" s="88" t="s">
        <v>113</v>
      </c>
      <c r="AU300" s="88" t="s">
        <v>113</v>
      </c>
      <c r="AV300" s="88" t="s">
        <v>113</v>
      </c>
      <c r="AW300" s="89" t="s">
        <v>113</v>
      </c>
      <c r="AX300" s="90">
        <f t="shared" si="454"/>
        <v>0</v>
      </c>
      <c r="AY300" s="87" t="s">
        <v>113</v>
      </c>
      <c r="AZ300" s="88" t="s">
        <v>113</v>
      </c>
      <c r="BA300" s="88" t="s">
        <v>113</v>
      </c>
      <c r="BB300" s="88" t="s">
        <v>113</v>
      </c>
      <c r="BC300" s="88" t="s">
        <v>113</v>
      </c>
      <c r="BD300" s="88" t="s">
        <v>113</v>
      </c>
      <c r="BE300" s="89" t="s">
        <v>113</v>
      </c>
      <c r="BF300" s="90">
        <f t="shared" si="420"/>
        <v>0</v>
      </c>
      <c r="BG300" s="87" t="s">
        <v>113</v>
      </c>
      <c r="BH300" s="88" t="s">
        <v>113</v>
      </c>
      <c r="BI300" s="88" t="s">
        <v>113</v>
      </c>
      <c r="BJ300" s="88" t="s">
        <v>113</v>
      </c>
      <c r="BK300" s="88" t="s">
        <v>113</v>
      </c>
      <c r="BL300" s="88" t="s">
        <v>113</v>
      </c>
      <c r="BM300" s="89" t="s">
        <v>113</v>
      </c>
      <c r="BN300" s="90">
        <f t="shared" si="421"/>
        <v>0</v>
      </c>
      <c r="BO300" s="87" t="s">
        <v>113</v>
      </c>
      <c r="BP300" s="88" t="s">
        <v>113</v>
      </c>
      <c r="BQ300" s="88" t="s">
        <v>113</v>
      </c>
      <c r="BR300" s="88" t="s">
        <v>113</v>
      </c>
      <c r="BS300" s="88" t="s">
        <v>113</v>
      </c>
      <c r="BT300" s="88" t="s">
        <v>113</v>
      </c>
      <c r="BU300" s="89" t="s">
        <v>113</v>
      </c>
      <c r="BV300" s="90">
        <f t="shared" si="422"/>
        <v>0</v>
      </c>
      <c r="CJ300" s="155"/>
      <c r="CK300" s="209">
        <f t="shared" si="437"/>
        <v>0</v>
      </c>
      <c r="CL300" s="216" t="str">
        <f t="shared" si="438"/>
        <v>-</v>
      </c>
      <c r="CM300" s="209">
        <f t="shared" si="439"/>
        <v>0</v>
      </c>
      <c r="CN300" s="216" t="str">
        <f t="shared" si="440"/>
        <v>-</v>
      </c>
      <c r="CO300" s="209">
        <f t="shared" si="441"/>
        <v>0</v>
      </c>
      <c r="CP300" s="210" t="str">
        <f t="shared" si="442"/>
        <v>-</v>
      </c>
      <c r="CQ300" s="208">
        <f t="shared" si="443"/>
        <v>0</v>
      </c>
      <c r="CR300" s="210" t="str">
        <f t="shared" si="444"/>
        <v>-</v>
      </c>
      <c r="CS300" s="208">
        <f t="shared" si="431"/>
        <v>0</v>
      </c>
      <c r="CT300" s="210" t="str">
        <f t="shared" si="445"/>
        <v>-</v>
      </c>
      <c r="CU300" s="1046"/>
      <c r="CV300" s="452"/>
      <c r="CW300" s="208">
        <f t="shared" si="433"/>
        <v>0</v>
      </c>
      <c r="CX300" s="207" t="str">
        <f t="shared" si="446"/>
        <v>-</v>
      </c>
      <c r="CY300" s="209">
        <f t="shared" si="447"/>
        <v>0</v>
      </c>
      <c r="CZ300" s="207" t="str">
        <f t="shared" si="448"/>
        <v>-</v>
      </c>
      <c r="DA300" s="211">
        <f t="shared" si="449"/>
        <v>0</v>
      </c>
      <c r="DB300" s="210" t="str">
        <f t="shared" si="450"/>
        <v>-</v>
      </c>
    </row>
    <row r="301" spans="1:106" s="84" customFormat="1" ht="15" hidden="1" customHeight="1" thickBot="1">
      <c r="A301" s="85">
        <v>20</v>
      </c>
      <c r="B301" s="86" t="s">
        <v>113</v>
      </c>
      <c r="C301" s="87" t="s">
        <v>113</v>
      </c>
      <c r="D301" s="88" t="s">
        <v>113</v>
      </c>
      <c r="E301" s="88" t="s">
        <v>113</v>
      </c>
      <c r="F301" s="88" t="s">
        <v>113</v>
      </c>
      <c r="G301" s="88" t="s">
        <v>113</v>
      </c>
      <c r="H301" s="88" t="s">
        <v>113</v>
      </c>
      <c r="I301" s="89" t="s">
        <v>113</v>
      </c>
      <c r="J301" s="90">
        <f t="shared" si="414"/>
        <v>0</v>
      </c>
      <c r="K301" s="87" t="s">
        <v>113</v>
      </c>
      <c r="L301" s="88" t="s">
        <v>113</v>
      </c>
      <c r="M301" s="88" t="s">
        <v>113</v>
      </c>
      <c r="N301" s="88" t="s">
        <v>113</v>
      </c>
      <c r="O301" s="88" t="s">
        <v>113</v>
      </c>
      <c r="P301" s="88" t="s">
        <v>113</v>
      </c>
      <c r="Q301" s="89" t="s">
        <v>113</v>
      </c>
      <c r="R301" s="90">
        <f t="shared" si="415"/>
        <v>0</v>
      </c>
      <c r="S301" s="87" t="s">
        <v>113</v>
      </c>
      <c r="T301" s="88" t="s">
        <v>113</v>
      </c>
      <c r="U301" s="88" t="s">
        <v>113</v>
      </c>
      <c r="V301" s="88" t="s">
        <v>113</v>
      </c>
      <c r="W301" s="88" t="s">
        <v>113</v>
      </c>
      <c r="X301" s="88" t="s">
        <v>113</v>
      </c>
      <c r="Y301" s="89" t="s">
        <v>113</v>
      </c>
      <c r="Z301" s="90">
        <f t="shared" si="416"/>
        <v>0</v>
      </c>
      <c r="AA301" s="87" t="s">
        <v>113</v>
      </c>
      <c r="AB301" s="88" t="s">
        <v>113</v>
      </c>
      <c r="AC301" s="88" t="s">
        <v>113</v>
      </c>
      <c r="AD301" s="88" t="s">
        <v>113</v>
      </c>
      <c r="AE301" s="88" t="s">
        <v>113</v>
      </c>
      <c r="AF301" s="88" t="s">
        <v>113</v>
      </c>
      <c r="AG301" s="89" t="s">
        <v>113</v>
      </c>
      <c r="AH301" s="90">
        <f t="shared" si="417"/>
        <v>0</v>
      </c>
      <c r="AI301" s="87" t="s">
        <v>113</v>
      </c>
      <c r="AJ301" s="88" t="s">
        <v>113</v>
      </c>
      <c r="AK301" s="88" t="s">
        <v>113</v>
      </c>
      <c r="AL301" s="88" t="s">
        <v>113</v>
      </c>
      <c r="AM301" s="88" t="s">
        <v>113</v>
      </c>
      <c r="AN301" s="88" t="s">
        <v>113</v>
      </c>
      <c r="AO301" s="89" t="s">
        <v>113</v>
      </c>
      <c r="AP301" s="90">
        <f t="shared" si="418"/>
        <v>0</v>
      </c>
      <c r="AQ301" s="87" t="s">
        <v>113</v>
      </c>
      <c r="AR301" s="88" t="s">
        <v>113</v>
      </c>
      <c r="AS301" s="88" t="s">
        <v>113</v>
      </c>
      <c r="AT301" s="88" t="s">
        <v>113</v>
      </c>
      <c r="AU301" s="88" t="s">
        <v>113</v>
      </c>
      <c r="AV301" s="88" t="s">
        <v>113</v>
      </c>
      <c r="AW301" s="89" t="s">
        <v>113</v>
      </c>
      <c r="AX301" s="90">
        <f t="shared" si="454"/>
        <v>0</v>
      </c>
      <c r="AY301" s="87" t="s">
        <v>113</v>
      </c>
      <c r="AZ301" s="88" t="s">
        <v>113</v>
      </c>
      <c r="BA301" s="88" t="s">
        <v>113</v>
      </c>
      <c r="BB301" s="88" t="s">
        <v>113</v>
      </c>
      <c r="BC301" s="88" t="s">
        <v>113</v>
      </c>
      <c r="BD301" s="88" t="s">
        <v>113</v>
      </c>
      <c r="BE301" s="89" t="s">
        <v>113</v>
      </c>
      <c r="BF301" s="90">
        <f t="shared" si="420"/>
        <v>0</v>
      </c>
      <c r="BG301" s="87" t="s">
        <v>113</v>
      </c>
      <c r="BH301" s="88" t="s">
        <v>113</v>
      </c>
      <c r="BI301" s="88" t="s">
        <v>113</v>
      </c>
      <c r="BJ301" s="88" t="s">
        <v>113</v>
      </c>
      <c r="BK301" s="88" t="s">
        <v>113</v>
      </c>
      <c r="BL301" s="88" t="s">
        <v>113</v>
      </c>
      <c r="BM301" s="89" t="s">
        <v>113</v>
      </c>
      <c r="BN301" s="90">
        <f t="shared" si="421"/>
        <v>0</v>
      </c>
      <c r="BO301" s="87" t="s">
        <v>113</v>
      </c>
      <c r="BP301" s="88" t="s">
        <v>113</v>
      </c>
      <c r="BQ301" s="88" t="s">
        <v>113</v>
      </c>
      <c r="BR301" s="88" t="s">
        <v>113</v>
      </c>
      <c r="BS301" s="88" t="s">
        <v>113</v>
      </c>
      <c r="BT301" s="88" t="s">
        <v>113</v>
      </c>
      <c r="BU301" s="89" t="s">
        <v>113</v>
      </c>
      <c r="BV301" s="90">
        <f t="shared" si="422"/>
        <v>0</v>
      </c>
      <c r="CJ301" s="155"/>
      <c r="CK301" s="209">
        <f t="shared" si="437"/>
        <v>0</v>
      </c>
      <c r="CL301" s="216" t="str">
        <f t="shared" si="438"/>
        <v>-</v>
      </c>
      <c r="CM301" s="209">
        <f t="shared" si="439"/>
        <v>0</v>
      </c>
      <c r="CN301" s="216" t="str">
        <f t="shared" si="440"/>
        <v>-</v>
      </c>
      <c r="CO301" s="209">
        <f t="shared" si="441"/>
        <v>0</v>
      </c>
      <c r="CP301" s="210" t="str">
        <f t="shared" si="442"/>
        <v>-</v>
      </c>
      <c r="CQ301" s="208">
        <f t="shared" si="443"/>
        <v>0</v>
      </c>
      <c r="CR301" s="210" t="str">
        <f t="shared" si="444"/>
        <v>-</v>
      </c>
      <c r="CS301" s="208">
        <f t="shared" si="431"/>
        <v>0</v>
      </c>
      <c r="CT301" s="210" t="str">
        <f t="shared" si="445"/>
        <v>-</v>
      </c>
      <c r="CU301" s="1046"/>
      <c r="CV301" s="452"/>
      <c r="CW301" s="208">
        <f t="shared" si="433"/>
        <v>0</v>
      </c>
      <c r="CX301" s="207" t="str">
        <f t="shared" si="446"/>
        <v>-</v>
      </c>
      <c r="CY301" s="209">
        <f t="shared" si="447"/>
        <v>0</v>
      </c>
      <c r="CZ301" s="207" t="str">
        <f t="shared" si="448"/>
        <v>-</v>
      </c>
      <c r="DA301" s="211">
        <f t="shared" si="449"/>
        <v>0</v>
      </c>
      <c r="DB301" s="210" t="str">
        <f t="shared" si="450"/>
        <v>-</v>
      </c>
    </row>
    <row r="302" spans="1:106" s="84" customFormat="1" ht="15" hidden="1" customHeight="1" thickBot="1">
      <c r="A302" s="78">
        <v>21</v>
      </c>
      <c r="B302" s="86" t="s">
        <v>113</v>
      </c>
      <c r="C302" s="87" t="s">
        <v>113</v>
      </c>
      <c r="D302" s="88" t="s">
        <v>113</v>
      </c>
      <c r="E302" s="88" t="s">
        <v>113</v>
      </c>
      <c r="F302" s="88" t="s">
        <v>113</v>
      </c>
      <c r="G302" s="88" t="s">
        <v>113</v>
      </c>
      <c r="H302" s="88" t="s">
        <v>113</v>
      </c>
      <c r="I302" s="89" t="s">
        <v>113</v>
      </c>
      <c r="J302" s="90">
        <f t="shared" si="414"/>
        <v>0</v>
      </c>
      <c r="K302" s="87" t="s">
        <v>113</v>
      </c>
      <c r="L302" s="88" t="s">
        <v>113</v>
      </c>
      <c r="M302" s="88" t="s">
        <v>113</v>
      </c>
      <c r="N302" s="88" t="s">
        <v>113</v>
      </c>
      <c r="O302" s="88" t="s">
        <v>113</v>
      </c>
      <c r="P302" s="88" t="s">
        <v>113</v>
      </c>
      <c r="Q302" s="89" t="s">
        <v>113</v>
      </c>
      <c r="R302" s="90">
        <f t="shared" si="415"/>
        <v>0</v>
      </c>
      <c r="S302" s="87" t="s">
        <v>113</v>
      </c>
      <c r="T302" s="88" t="s">
        <v>113</v>
      </c>
      <c r="U302" s="88" t="s">
        <v>113</v>
      </c>
      <c r="V302" s="88" t="s">
        <v>113</v>
      </c>
      <c r="W302" s="88" t="s">
        <v>113</v>
      </c>
      <c r="X302" s="88" t="s">
        <v>113</v>
      </c>
      <c r="Y302" s="89" t="s">
        <v>113</v>
      </c>
      <c r="Z302" s="90">
        <f t="shared" si="416"/>
        <v>0</v>
      </c>
      <c r="AA302" s="87" t="s">
        <v>113</v>
      </c>
      <c r="AB302" s="88" t="s">
        <v>113</v>
      </c>
      <c r="AC302" s="88" t="s">
        <v>113</v>
      </c>
      <c r="AD302" s="88" t="s">
        <v>113</v>
      </c>
      <c r="AE302" s="88" t="s">
        <v>113</v>
      </c>
      <c r="AF302" s="88" t="s">
        <v>113</v>
      </c>
      <c r="AG302" s="89" t="s">
        <v>113</v>
      </c>
      <c r="AH302" s="90">
        <f t="shared" si="417"/>
        <v>0</v>
      </c>
      <c r="AI302" s="87" t="s">
        <v>113</v>
      </c>
      <c r="AJ302" s="88" t="s">
        <v>113</v>
      </c>
      <c r="AK302" s="88" t="s">
        <v>113</v>
      </c>
      <c r="AL302" s="88" t="s">
        <v>113</v>
      </c>
      <c r="AM302" s="88" t="s">
        <v>113</v>
      </c>
      <c r="AN302" s="88" t="s">
        <v>113</v>
      </c>
      <c r="AO302" s="89" t="s">
        <v>113</v>
      </c>
      <c r="AP302" s="90">
        <f t="shared" si="418"/>
        <v>0</v>
      </c>
      <c r="AQ302" s="87" t="s">
        <v>113</v>
      </c>
      <c r="AR302" s="88" t="s">
        <v>113</v>
      </c>
      <c r="AS302" s="88" t="s">
        <v>113</v>
      </c>
      <c r="AT302" s="88" t="s">
        <v>113</v>
      </c>
      <c r="AU302" s="88" t="s">
        <v>113</v>
      </c>
      <c r="AV302" s="88" t="s">
        <v>113</v>
      </c>
      <c r="AW302" s="89" t="s">
        <v>113</v>
      </c>
      <c r="AX302" s="90">
        <f t="shared" si="454"/>
        <v>0</v>
      </c>
      <c r="AY302" s="87" t="s">
        <v>113</v>
      </c>
      <c r="AZ302" s="88" t="s">
        <v>113</v>
      </c>
      <c r="BA302" s="88" t="s">
        <v>113</v>
      </c>
      <c r="BB302" s="88" t="s">
        <v>113</v>
      </c>
      <c r="BC302" s="88" t="s">
        <v>113</v>
      </c>
      <c r="BD302" s="88" t="s">
        <v>113</v>
      </c>
      <c r="BE302" s="89" t="s">
        <v>113</v>
      </c>
      <c r="BF302" s="90">
        <f t="shared" si="420"/>
        <v>0</v>
      </c>
      <c r="BG302" s="87" t="s">
        <v>113</v>
      </c>
      <c r="BH302" s="88" t="s">
        <v>113</v>
      </c>
      <c r="BI302" s="88" t="s">
        <v>113</v>
      </c>
      <c r="BJ302" s="88" t="s">
        <v>113</v>
      </c>
      <c r="BK302" s="88" t="s">
        <v>113</v>
      </c>
      <c r="BL302" s="88" t="s">
        <v>113</v>
      </c>
      <c r="BM302" s="89" t="s">
        <v>113</v>
      </c>
      <c r="BN302" s="90">
        <f t="shared" si="421"/>
        <v>0</v>
      </c>
      <c r="BO302" s="87" t="s">
        <v>113</v>
      </c>
      <c r="BP302" s="88" t="s">
        <v>113</v>
      </c>
      <c r="BQ302" s="88" t="s">
        <v>113</v>
      </c>
      <c r="BR302" s="88" t="s">
        <v>113</v>
      </c>
      <c r="BS302" s="88" t="s">
        <v>113</v>
      </c>
      <c r="BT302" s="88" t="s">
        <v>113</v>
      </c>
      <c r="BU302" s="89" t="s">
        <v>113</v>
      </c>
      <c r="BV302" s="90">
        <f t="shared" si="422"/>
        <v>0</v>
      </c>
      <c r="CJ302" s="155"/>
      <c r="CK302" s="209">
        <f t="shared" si="437"/>
        <v>0</v>
      </c>
      <c r="CL302" s="216" t="str">
        <f t="shared" si="438"/>
        <v>-</v>
      </c>
      <c r="CM302" s="209">
        <f t="shared" si="439"/>
        <v>0</v>
      </c>
      <c r="CN302" s="216" t="str">
        <f t="shared" si="440"/>
        <v>-</v>
      </c>
      <c r="CO302" s="209">
        <f t="shared" si="441"/>
        <v>0</v>
      </c>
      <c r="CP302" s="210" t="str">
        <f t="shared" si="442"/>
        <v>-</v>
      </c>
      <c r="CQ302" s="208">
        <f t="shared" si="443"/>
        <v>0</v>
      </c>
      <c r="CR302" s="210" t="str">
        <f t="shared" si="444"/>
        <v>-</v>
      </c>
      <c r="CS302" s="208">
        <f t="shared" si="431"/>
        <v>0</v>
      </c>
      <c r="CT302" s="210" t="str">
        <f t="shared" si="445"/>
        <v>-</v>
      </c>
      <c r="CU302" s="1046"/>
      <c r="CV302" s="452"/>
      <c r="CW302" s="208">
        <f t="shared" si="433"/>
        <v>0</v>
      </c>
      <c r="CX302" s="207" t="str">
        <f t="shared" si="446"/>
        <v>-</v>
      </c>
      <c r="CY302" s="209">
        <f t="shared" si="447"/>
        <v>0</v>
      </c>
      <c r="CZ302" s="207" t="str">
        <f t="shared" si="448"/>
        <v>-</v>
      </c>
      <c r="DA302" s="211">
        <f t="shared" si="449"/>
        <v>0</v>
      </c>
      <c r="DB302" s="210" t="str">
        <f t="shared" si="450"/>
        <v>-</v>
      </c>
    </row>
    <row r="303" spans="1:106" s="84" customFormat="1" ht="15" hidden="1" customHeight="1" thickBot="1">
      <c r="A303" s="85">
        <v>22</v>
      </c>
      <c r="B303" s="86" t="s">
        <v>113</v>
      </c>
      <c r="C303" s="87" t="s">
        <v>113</v>
      </c>
      <c r="D303" s="88" t="s">
        <v>113</v>
      </c>
      <c r="E303" s="88" t="s">
        <v>113</v>
      </c>
      <c r="F303" s="88" t="s">
        <v>113</v>
      </c>
      <c r="G303" s="88" t="s">
        <v>113</v>
      </c>
      <c r="H303" s="88" t="s">
        <v>113</v>
      </c>
      <c r="I303" s="89" t="s">
        <v>113</v>
      </c>
      <c r="J303" s="90">
        <f t="shared" si="414"/>
        <v>0</v>
      </c>
      <c r="K303" s="87" t="s">
        <v>113</v>
      </c>
      <c r="L303" s="88" t="s">
        <v>113</v>
      </c>
      <c r="M303" s="88" t="s">
        <v>113</v>
      </c>
      <c r="N303" s="88" t="s">
        <v>113</v>
      </c>
      <c r="O303" s="88" t="s">
        <v>113</v>
      </c>
      <c r="P303" s="88" t="s">
        <v>113</v>
      </c>
      <c r="Q303" s="89" t="s">
        <v>113</v>
      </c>
      <c r="R303" s="90">
        <f t="shared" si="415"/>
        <v>0</v>
      </c>
      <c r="S303" s="87" t="s">
        <v>113</v>
      </c>
      <c r="T303" s="88" t="s">
        <v>113</v>
      </c>
      <c r="U303" s="88" t="s">
        <v>113</v>
      </c>
      <c r="V303" s="88" t="s">
        <v>113</v>
      </c>
      <c r="W303" s="88" t="s">
        <v>113</v>
      </c>
      <c r="X303" s="88" t="s">
        <v>113</v>
      </c>
      <c r="Y303" s="89" t="s">
        <v>113</v>
      </c>
      <c r="Z303" s="90">
        <f t="shared" si="416"/>
        <v>0</v>
      </c>
      <c r="AA303" s="87" t="s">
        <v>113</v>
      </c>
      <c r="AB303" s="88" t="s">
        <v>113</v>
      </c>
      <c r="AC303" s="88" t="s">
        <v>113</v>
      </c>
      <c r="AD303" s="88" t="s">
        <v>113</v>
      </c>
      <c r="AE303" s="88" t="s">
        <v>113</v>
      </c>
      <c r="AF303" s="88" t="s">
        <v>113</v>
      </c>
      <c r="AG303" s="89" t="s">
        <v>113</v>
      </c>
      <c r="AH303" s="90">
        <f t="shared" si="417"/>
        <v>0</v>
      </c>
      <c r="AI303" s="87" t="s">
        <v>113</v>
      </c>
      <c r="AJ303" s="88" t="s">
        <v>113</v>
      </c>
      <c r="AK303" s="88" t="s">
        <v>113</v>
      </c>
      <c r="AL303" s="88" t="s">
        <v>113</v>
      </c>
      <c r="AM303" s="88" t="s">
        <v>113</v>
      </c>
      <c r="AN303" s="88" t="s">
        <v>113</v>
      </c>
      <c r="AO303" s="89" t="s">
        <v>113</v>
      </c>
      <c r="AP303" s="90">
        <f t="shared" si="418"/>
        <v>0</v>
      </c>
      <c r="AQ303" s="87" t="s">
        <v>113</v>
      </c>
      <c r="AR303" s="88" t="s">
        <v>113</v>
      </c>
      <c r="AS303" s="88" t="s">
        <v>113</v>
      </c>
      <c r="AT303" s="88" t="s">
        <v>113</v>
      </c>
      <c r="AU303" s="88" t="s">
        <v>113</v>
      </c>
      <c r="AV303" s="88" t="s">
        <v>113</v>
      </c>
      <c r="AW303" s="89" t="s">
        <v>113</v>
      </c>
      <c r="AX303" s="90">
        <f t="shared" si="454"/>
        <v>0</v>
      </c>
      <c r="AY303" s="87" t="s">
        <v>113</v>
      </c>
      <c r="AZ303" s="88" t="s">
        <v>113</v>
      </c>
      <c r="BA303" s="88" t="s">
        <v>113</v>
      </c>
      <c r="BB303" s="88" t="s">
        <v>113</v>
      </c>
      <c r="BC303" s="88" t="s">
        <v>113</v>
      </c>
      <c r="BD303" s="88" t="s">
        <v>113</v>
      </c>
      <c r="BE303" s="89" t="s">
        <v>113</v>
      </c>
      <c r="BF303" s="90">
        <f t="shared" si="420"/>
        <v>0</v>
      </c>
      <c r="BG303" s="87" t="s">
        <v>113</v>
      </c>
      <c r="BH303" s="88" t="s">
        <v>113</v>
      </c>
      <c r="BI303" s="88" t="s">
        <v>113</v>
      </c>
      <c r="BJ303" s="88" t="s">
        <v>113</v>
      </c>
      <c r="BK303" s="88" t="s">
        <v>113</v>
      </c>
      <c r="BL303" s="88" t="s">
        <v>113</v>
      </c>
      <c r="BM303" s="89" t="s">
        <v>113</v>
      </c>
      <c r="BN303" s="90">
        <f t="shared" si="421"/>
        <v>0</v>
      </c>
      <c r="BO303" s="87" t="s">
        <v>113</v>
      </c>
      <c r="BP303" s="88" t="s">
        <v>113</v>
      </c>
      <c r="BQ303" s="88" t="s">
        <v>113</v>
      </c>
      <c r="BR303" s="88" t="s">
        <v>113</v>
      </c>
      <c r="BS303" s="88" t="s">
        <v>113</v>
      </c>
      <c r="BT303" s="88" t="s">
        <v>113</v>
      </c>
      <c r="BU303" s="89" t="s">
        <v>113</v>
      </c>
      <c r="BV303" s="90">
        <f t="shared" si="422"/>
        <v>0</v>
      </c>
      <c r="CJ303" s="155"/>
      <c r="CK303" s="209">
        <f t="shared" si="437"/>
        <v>0</v>
      </c>
      <c r="CL303" s="216" t="str">
        <f t="shared" si="438"/>
        <v>-</v>
      </c>
      <c r="CM303" s="209">
        <f t="shared" si="439"/>
        <v>0</v>
      </c>
      <c r="CN303" s="216" t="str">
        <f t="shared" si="440"/>
        <v>-</v>
      </c>
      <c r="CO303" s="209">
        <f t="shared" si="441"/>
        <v>0</v>
      </c>
      <c r="CP303" s="210" t="str">
        <f t="shared" si="442"/>
        <v>-</v>
      </c>
      <c r="CQ303" s="208">
        <f t="shared" si="443"/>
        <v>0</v>
      </c>
      <c r="CR303" s="210" t="str">
        <f t="shared" si="444"/>
        <v>-</v>
      </c>
      <c r="CS303" s="208">
        <f t="shared" si="431"/>
        <v>0</v>
      </c>
      <c r="CT303" s="210" t="str">
        <f t="shared" si="445"/>
        <v>-</v>
      </c>
      <c r="CU303" s="1046"/>
      <c r="CV303" s="452"/>
      <c r="CW303" s="208">
        <f t="shared" si="433"/>
        <v>0</v>
      </c>
      <c r="CX303" s="207" t="str">
        <f t="shared" si="446"/>
        <v>-</v>
      </c>
      <c r="CY303" s="209">
        <f t="shared" si="447"/>
        <v>0</v>
      </c>
      <c r="CZ303" s="207" t="str">
        <f t="shared" si="448"/>
        <v>-</v>
      </c>
      <c r="DA303" s="211">
        <f t="shared" si="449"/>
        <v>0</v>
      </c>
      <c r="DB303" s="210" t="str">
        <f t="shared" si="450"/>
        <v>-</v>
      </c>
    </row>
    <row r="304" spans="1:106" s="84" customFormat="1" ht="15" hidden="1" customHeight="1" thickBot="1">
      <c r="A304" s="78">
        <v>23</v>
      </c>
      <c r="B304" s="86" t="s">
        <v>113</v>
      </c>
      <c r="C304" s="87" t="s">
        <v>113</v>
      </c>
      <c r="D304" s="88" t="s">
        <v>113</v>
      </c>
      <c r="E304" s="88" t="s">
        <v>113</v>
      </c>
      <c r="F304" s="88" t="s">
        <v>113</v>
      </c>
      <c r="G304" s="88" t="s">
        <v>113</v>
      </c>
      <c r="H304" s="88" t="s">
        <v>113</v>
      </c>
      <c r="I304" s="89" t="s">
        <v>113</v>
      </c>
      <c r="J304" s="90">
        <f t="shared" si="414"/>
        <v>0</v>
      </c>
      <c r="K304" s="87" t="s">
        <v>113</v>
      </c>
      <c r="L304" s="88" t="s">
        <v>113</v>
      </c>
      <c r="M304" s="88" t="s">
        <v>113</v>
      </c>
      <c r="N304" s="88" t="s">
        <v>113</v>
      </c>
      <c r="O304" s="88" t="s">
        <v>113</v>
      </c>
      <c r="P304" s="88" t="s">
        <v>113</v>
      </c>
      <c r="Q304" s="89" t="s">
        <v>113</v>
      </c>
      <c r="R304" s="90">
        <f t="shared" si="415"/>
        <v>0</v>
      </c>
      <c r="S304" s="87" t="s">
        <v>113</v>
      </c>
      <c r="T304" s="88" t="s">
        <v>113</v>
      </c>
      <c r="U304" s="88" t="s">
        <v>113</v>
      </c>
      <c r="V304" s="88" t="s">
        <v>113</v>
      </c>
      <c r="W304" s="88" t="s">
        <v>113</v>
      </c>
      <c r="X304" s="88" t="s">
        <v>113</v>
      </c>
      <c r="Y304" s="89" t="s">
        <v>113</v>
      </c>
      <c r="Z304" s="90">
        <f t="shared" si="416"/>
        <v>0</v>
      </c>
      <c r="AA304" s="87" t="s">
        <v>113</v>
      </c>
      <c r="AB304" s="88" t="s">
        <v>113</v>
      </c>
      <c r="AC304" s="88" t="s">
        <v>113</v>
      </c>
      <c r="AD304" s="88" t="s">
        <v>113</v>
      </c>
      <c r="AE304" s="88" t="s">
        <v>113</v>
      </c>
      <c r="AF304" s="88" t="s">
        <v>113</v>
      </c>
      <c r="AG304" s="89" t="s">
        <v>113</v>
      </c>
      <c r="AH304" s="90">
        <f t="shared" si="417"/>
        <v>0</v>
      </c>
      <c r="AI304" s="87" t="s">
        <v>113</v>
      </c>
      <c r="AJ304" s="88" t="s">
        <v>113</v>
      </c>
      <c r="AK304" s="88" t="s">
        <v>113</v>
      </c>
      <c r="AL304" s="88" t="s">
        <v>113</v>
      </c>
      <c r="AM304" s="88" t="s">
        <v>113</v>
      </c>
      <c r="AN304" s="88" t="s">
        <v>113</v>
      </c>
      <c r="AO304" s="89" t="s">
        <v>113</v>
      </c>
      <c r="AP304" s="90">
        <f t="shared" si="418"/>
        <v>0</v>
      </c>
      <c r="AQ304" s="87" t="s">
        <v>113</v>
      </c>
      <c r="AR304" s="88" t="s">
        <v>113</v>
      </c>
      <c r="AS304" s="88" t="s">
        <v>113</v>
      </c>
      <c r="AT304" s="88" t="s">
        <v>113</v>
      </c>
      <c r="AU304" s="88" t="s">
        <v>113</v>
      </c>
      <c r="AV304" s="88" t="s">
        <v>113</v>
      </c>
      <c r="AW304" s="89" t="s">
        <v>113</v>
      </c>
      <c r="AX304" s="90">
        <f t="shared" si="454"/>
        <v>0</v>
      </c>
      <c r="AY304" s="87" t="s">
        <v>113</v>
      </c>
      <c r="AZ304" s="88" t="s">
        <v>113</v>
      </c>
      <c r="BA304" s="88" t="s">
        <v>113</v>
      </c>
      <c r="BB304" s="88" t="s">
        <v>113</v>
      </c>
      <c r="BC304" s="88" t="s">
        <v>113</v>
      </c>
      <c r="BD304" s="88" t="s">
        <v>113</v>
      </c>
      <c r="BE304" s="89" t="s">
        <v>113</v>
      </c>
      <c r="BF304" s="90">
        <f t="shared" si="420"/>
        <v>0</v>
      </c>
      <c r="BG304" s="87" t="s">
        <v>113</v>
      </c>
      <c r="BH304" s="88" t="s">
        <v>113</v>
      </c>
      <c r="BI304" s="88" t="s">
        <v>113</v>
      </c>
      <c r="BJ304" s="88" t="s">
        <v>113</v>
      </c>
      <c r="BK304" s="88" t="s">
        <v>113</v>
      </c>
      <c r="BL304" s="88" t="s">
        <v>113</v>
      </c>
      <c r="BM304" s="89" t="s">
        <v>113</v>
      </c>
      <c r="BN304" s="90">
        <f t="shared" si="421"/>
        <v>0</v>
      </c>
      <c r="BO304" s="87" t="s">
        <v>113</v>
      </c>
      <c r="BP304" s="88" t="s">
        <v>113</v>
      </c>
      <c r="BQ304" s="88" t="s">
        <v>113</v>
      </c>
      <c r="BR304" s="88" t="s">
        <v>113</v>
      </c>
      <c r="BS304" s="88" t="s">
        <v>113</v>
      </c>
      <c r="BT304" s="88" t="s">
        <v>113</v>
      </c>
      <c r="BU304" s="89" t="s">
        <v>113</v>
      </c>
      <c r="BV304" s="90">
        <f t="shared" si="422"/>
        <v>0</v>
      </c>
      <c r="CJ304" s="155"/>
      <c r="CK304" s="209">
        <f t="shared" si="437"/>
        <v>0</v>
      </c>
      <c r="CL304" s="216" t="str">
        <f t="shared" si="438"/>
        <v>-</v>
      </c>
      <c r="CM304" s="209">
        <f t="shared" si="439"/>
        <v>0</v>
      </c>
      <c r="CN304" s="216" t="str">
        <f t="shared" si="440"/>
        <v>-</v>
      </c>
      <c r="CO304" s="209">
        <f t="shared" si="441"/>
        <v>0</v>
      </c>
      <c r="CP304" s="210" t="str">
        <f t="shared" si="442"/>
        <v>-</v>
      </c>
      <c r="CQ304" s="208">
        <f t="shared" si="443"/>
        <v>0</v>
      </c>
      <c r="CR304" s="210" t="str">
        <f t="shared" si="444"/>
        <v>-</v>
      </c>
      <c r="CS304" s="208">
        <f t="shared" si="431"/>
        <v>0</v>
      </c>
      <c r="CT304" s="210" t="str">
        <f t="shared" si="445"/>
        <v>-</v>
      </c>
      <c r="CU304" s="1046"/>
      <c r="CV304" s="452"/>
      <c r="CW304" s="208">
        <f t="shared" si="433"/>
        <v>0</v>
      </c>
      <c r="CX304" s="207" t="str">
        <f t="shared" si="446"/>
        <v>-</v>
      </c>
      <c r="CY304" s="209">
        <f t="shared" si="447"/>
        <v>0</v>
      </c>
      <c r="CZ304" s="207" t="str">
        <f t="shared" si="448"/>
        <v>-</v>
      </c>
      <c r="DA304" s="211">
        <f t="shared" si="449"/>
        <v>0</v>
      </c>
      <c r="DB304" s="210" t="str">
        <f t="shared" si="450"/>
        <v>-</v>
      </c>
    </row>
    <row r="305" spans="1:120" s="84" customFormat="1" ht="15" hidden="1" customHeight="1" thickBot="1">
      <c r="A305" s="85">
        <v>24</v>
      </c>
      <c r="B305" s="86" t="s">
        <v>113</v>
      </c>
      <c r="C305" s="87" t="s">
        <v>113</v>
      </c>
      <c r="D305" s="88" t="s">
        <v>113</v>
      </c>
      <c r="E305" s="88" t="s">
        <v>113</v>
      </c>
      <c r="F305" s="88" t="s">
        <v>113</v>
      </c>
      <c r="G305" s="88" t="s">
        <v>113</v>
      </c>
      <c r="H305" s="88" t="s">
        <v>113</v>
      </c>
      <c r="I305" s="89" t="s">
        <v>113</v>
      </c>
      <c r="J305" s="90">
        <f t="shared" si="414"/>
        <v>0</v>
      </c>
      <c r="K305" s="87" t="s">
        <v>113</v>
      </c>
      <c r="L305" s="88" t="s">
        <v>113</v>
      </c>
      <c r="M305" s="88" t="s">
        <v>113</v>
      </c>
      <c r="N305" s="88" t="s">
        <v>113</v>
      </c>
      <c r="O305" s="88" t="s">
        <v>113</v>
      </c>
      <c r="P305" s="88" t="s">
        <v>113</v>
      </c>
      <c r="Q305" s="89" t="s">
        <v>113</v>
      </c>
      <c r="R305" s="90">
        <f t="shared" si="415"/>
        <v>0</v>
      </c>
      <c r="S305" s="87" t="s">
        <v>113</v>
      </c>
      <c r="T305" s="88" t="s">
        <v>113</v>
      </c>
      <c r="U305" s="88" t="s">
        <v>113</v>
      </c>
      <c r="V305" s="88" t="s">
        <v>113</v>
      </c>
      <c r="W305" s="88" t="s">
        <v>113</v>
      </c>
      <c r="X305" s="88" t="s">
        <v>113</v>
      </c>
      <c r="Y305" s="89" t="s">
        <v>113</v>
      </c>
      <c r="Z305" s="90">
        <f t="shared" si="416"/>
        <v>0</v>
      </c>
      <c r="AA305" s="87" t="s">
        <v>113</v>
      </c>
      <c r="AB305" s="88" t="s">
        <v>113</v>
      </c>
      <c r="AC305" s="88" t="s">
        <v>113</v>
      </c>
      <c r="AD305" s="88" t="s">
        <v>113</v>
      </c>
      <c r="AE305" s="88" t="s">
        <v>113</v>
      </c>
      <c r="AF305" s="88" t="s">
        <v>113</v>
      </c>
      <c r="AG305" s="89" t="s">
        <v>113</v>
      </c>
      <c r="AH305" s="90">
        <f t="shared" si="417"/>
        <v>0</v>
      </c>
      <c r="AI305" s="87" t="s">
        <v>113</v>
      </c>
      <c r="AJ305" s="88" t="s">
        <v>113</v>
      </c>
      <c r="AK305" s="88" t="s">
        <v>113</v>
      </c>
      <c r="AL305" s="88" t="s">
        <v>113</v>
      </c>
      <c r="AM305" s="88" t="s">
        <v>113</v>
      </c>
      <c r="AN305" s="88" t="s">
        <v>113</v>
      </c>
      <c r="AO305" s="89" t="s">
        <v>113</v>
      </c>
      <c r="AP305" s="90">
        <f t="shared" si="418"/>
        <v>0</v>
      </c>
      <c r="AQ305" s="87" t="s">
        <v>113</v>
      </c>
      <c r="AR305" s="88" t="s">
        <v>113</v>
      </c>
      <c r="AS305" s="88" t="s">
        <v>113</v>
      </c>
      <c r="AT305" s="88" t="s">
        <v>113</v>
      </c>
      <c r="AU305" s="88" t="s">
        <v>113</v>
      </c>
      <c r="AV305" s="88" t="s">
        <v>113</v>
      </c>
      <c r="AW305" s="89" t="s">
        <v>113</v>
      </c>
      <c r="AX305" s="90">
        <f t="shared" si="454"/>
        <v>0</v>
      </c>
      <c r="AY305" s="87" t="s">
        <v>113</v>
      </c>
      <c r="AZ305" s="88" t="s">
        <v>113</v>
      </c>
      <c r="BA305" s="88" t="s">
        <v>113</v>
      </c>
      <c r="BB305" s="88" t="s">
        <v>113</v>
      </c>
      <c r="BC305" s="88" t="s">
        <v>113</v>
      </c>
      <c r="BD305" s="88" t="s">
        <v>113</v>
      </c>
      <c r="BE305" s="89" t="s">
        <v>113</v>
      </c>
      <c r="BF305" s="90">
        <f t="shared" si="420"/>
        <v>0</v>
      </c>
      <c r="BG305" s="87" t="s">
        <v>113</v>
      </c>
      <c r="BH305" s="88" t="s">
        <v>113</v>
      </c>
      <c r="BI305" s="88" t="s">
        <v>113</v>
      </c>
      <c r="BJ305" s="88" t="s">
        <v>113</v>
      </c>
      <c r="BK305" s="88" t="s">
        <v>113</v>
      </c>
      <c r="BL305" s="88" t="s">
        <v>113</v>
      </c>
      <c r="BM305" s="89" t="s">
        <v>113</v>
      </c>
      <c r="BN305" s="90">
        <f t="shared" si="421"/>
        <v>0</v>
      </c>
      <c r="BO305" s="87" t="s">
        <v>113</v>
      </c>
      <c r="BP305" s="88" t="s">
        <v>113</v>
      </c>
      <c r="BQ305" s="88" t="s">
        <v>113</v>
      </c>
      <c r="BR305" s="88" t="s">
        <v>113</v>
      </c>
      <c r="BS305" s="88" t="s">
        <v>113</v>
      </c>
      <c r="BT305" s="88" t="s">
        <v>113</v>
      </c>
      <c r="BU305" s="89" t="s">
        <v>113</v>
      </c>
      <c r="BV305" s="90">
        <f t="shared" si="422"/>
        <v>0</v>
      </c>
      <c r="CJ305" s="155"/>
      <c r="CK305" s="209">
        <f t="shared" si="437"/>
        <v>0</v>
      </c>
      <c r="CL305" s="216" t="str">
        <f t="shared" si="438"/>
        <v>-</v>
      </c>
      <c r="CM305" s="209">
        <f t="shared" si="439"/>
        <v>0</v>
      </c>
      <c r="CN305" s="216" t="str">
        <f t="shared" si="440"/>
        <v>-</v>
      </c>
      <c r="CO305" s="209">
        <f t="shared" si="441"/>
        <v>0</v>
      </c>
      <c r="CP305" s="210" t="str">
        <f t="shared" si="442"/>
        <v>-</v>
      </c>
      <c r="CQ305" s="208">
        <f t="shared" si="443"/>
        <v>0</v>
      </c>
      <c r="CR305" s="210" t="str">
        <f t="shared" si="444"/>
        <v>-</v>
      </c>
      <c r="CS305" s="208">
        <f t="shared" si="431"/>
        <v>0</v>
      </c>
      <c r="CT305" s="210" t="str">
        <f t="shared" si="445"/>
        <v>-</v>
      </c>
      <c r="CU305" s="1046"/>
      <c r="CV305" s="452"/>
      <c r="CW305" s="208">
        <f t="shared" si="433"/>
        <v>0</v>
      </c>
      <c r="CX305" s="207" t="str">
        <f t="shared" si="446"/>
        <v>-</v>
      </c>
      <c r="CY305" s="209">
        <f t="shared" si="447"/>
        <v>0</v>
      </c>
      <c r="CZ305" s="207" t="str">
        <f t="shared" si="448"/>
        <v>-</v>
      </c>
      <c r="DA305" s="211">
        <f t="shared" si="449"/>
        <v>0</v>
      </c>
      <c r="DB305" s="210" t="str">
        <f t="shared" si="450"/>
        <v>-</v>
      </c>
    </row>
    <row r="306" spans="1:120" s="84" customFormat="1" ht="15" hidden="1" customHeight="1" thickBot="1">
      <c r="A306" s="78">
        <v>25</v>
      </c>
      <c r="B306" s="86" t="s">
        <v>113</v>
      </c>
      <c r="C306" s="87" t="s">
        <v>113</v>
      </c>
      <c r="D306" s="88" t="s">
        <v>113</v>
      </c>
      <c r="E306" s="88" t="s">
        <v>113</v>
      </c>
      <c r="F306" s="88" t="s">
        <v>113</v>
      </c>
      <c r="G306" s="88" t="s">
        <v>113</v>
      </c>
      <c r="H306" s="88" t="s">
        <v>113</v>
      </c>
      <c r="I306" s="89" t="s">
        <v>113</v>
      </c>
      <c r="J306" s="90">
        <f t="shared" si="414"/>
        <v>0</v>
      </c>
      <c r="K306" s="87" t="s">
        <v>113</v>
      </c>
      <c r="L306" s="88" t="s">
        <v>113</v>
      </c>
      <c r="M306" s="88" t="s">
        <v>113</v>
      </c>
      <c r="N306" s="88" t="s">
        <v>113</v>
      </c>
      <c r="O306" s="88" t="s">
        <v>113</v>
      </c>
      <c r="P306" s="88" t="s">
        <v>113</v>
      </c>
      <c r="Q306" s="89" t="s">
        <v>113</v>
      </c>
      <c r="R306" s="90">
        <f t="shared" si="415"/>
        <v>0</v>
      </c>
      <c r="S306" s="87" t="s">
        <v>113</v>
      </c>
      <c r="T306" s="88" t="s">
        <v>113</v>
      </c>
      <c r="U306" s="88" t="s">
        <v>113</v>
      </c>
      <c r="V306" s="88" t="s">
        <v>113</v>
      </c>
      <c r="W306" s="88" t="s">
        <v>113</v>
      </c>
      <c r="X306" s="88" t="s">
        <v>113</v>
      </c>
      <c r="Y306" s="89" t="s">
        <v>113</v>
      </c>
      <c r="Z306" s="90">
        <f t="shared" si="416"/>
        <v>0</v>
      </c>
      <c r="AA306" s="87" t="s">
        <v>113</v>
      </c>
      <c r="AB306" s="88" t="s">
        <v>113</v>
      </c>
      <c r="AC306" s="88" t="s">
        <v>113</v>
      </c>
      <c r="AD306" s="88" t="s">
        <v>113</v>
      </c>
      <c r="AE306" s="88" t="s">
        <v>113</v>
      </c>
      <c r="AF306" s="88" t="s">
        <v>113</v>
      </c>
      <c r="AG306" s="89" t="s">
        <v>113</v>
      </c>
      <c r="AH306" s="90">
        <f t="shared" si="417"/>
        <v>0</v>
      </c>
      <c r="AI306" s="87" t="s">
        <v>113</v>
      </c>
      <c r="AJ306" s="88" t="s">
        <v>113</v>
      </c>
      <c r="AK306" s="88" t="s">
        <v>113</v>
      </c>
      <c r="AL306" s="88" t="s">
        <v>113</v>
      </c>
      <c r="AM306" s="88" t="s">
        <v>113</v>
      </c>
      <c r="AN306" s="88" t="s">
        <v>113</v>
      </c>
      <c r="AO306" s="89" t="s">
        <v>113</v>
      </c>
      <c r="AP306" s="90">
        <f t="shared" si="418"/>
        <v>0</v>
      </c>
      <c r="AQ306" s="87" t="s">
        <v>113</v>
      </c>
      <c r="AR306" s="88" t="s">
        <v>113</v>
      </c>
      <c r="AS306" s="88" t="s">
        <v>113</v>
      </c>
      <c r="AT306" s="88" t="s">
        <v>113</v>
      </c>
      <c r="AU306" s="88" t="s">
        <v>113</v>
      </c>
      <c r="AV306" s="88" t="s">
        <v>113</v>
      </c>
      <c r="AW306" s="89" t="s">
        <v>113</v>
      </c>
      <c r="AX306" s="90">
        <f t="shared" si="454"/>
        <v>0</v>
      </c>
      <c r="AY306" s="87" t="s">
        <v>113</v>
      </c>
      <c r="AZ306" s="88" t="s">
        <v>113</v>
      </c>
      <c r="BA306" s="88" t="s">
        <v>113</v>
      </c>
      <c r="BB306" s="88" t="s">
        <v>113</v>
      </c>
      <c r="BC306" s="88" t="s">
        <v>113</v>
      </c>
      <c r="BD306" s="88" t="s">
        <v>113</v>
      </c>
      <c r="BE306" s="89" t="s">
        <v>113</v>
      </c>
      <c r="BF306" s="90">
        <f t="shared" si="420"/>
        <v>0</v>
      </c>
      <c r="BG306" s="87" t="s">
        <v>113</v>
      </c>
      <c r="BH306" s="88" t="s">
        <v>113</v>
      </c>
      <c r="BI306" s="88" t="s">
        <v>113</v>
      </c>
      <c r="BJ306" s="88" t="s">
        <v>113</v>
      </c>
      <c r="BK306" s="88" t="s">
        <v>113</v>
      </c>
      <c r="BL306" s="88" t="s">
        <v>113</v>
      </c>
      <c r="BM306" s="89" t="s">
        <v>113</v>
      </c>
      <c r="BN306" s="90">
        <f t="shared" si="421"/>
        <v>0</v>
      </c>
      <c r="BO306" s="87" t="s">
        <v>113</v>
      </c>
      <c r="BP306" s="88" t="s">
        <v>113</v>
      </c>
      <c r="BQ306" s="88" t="s">
        <v>113</v>
      </c>
      <c r="BR306" s="88" t="s">
        <v>113</v>
      </c>
      <c r="BS306" s="88" t="s">
        <v>113</v>
      </c>
      <c r="BT306" s="88" t="s">
        <v>113</v>
      </c>
      <c r="BU306" s="89" t="s">
        <v>113</v>
      </c>
      <c r="BV306" s="90">
        <f t="shared" si="422"/>
        <v>0</v>
      </c>
      <c r="CJ306" s="155"/>
      <c r="CK306" s="209">
        <f t="shared" si="423"/>
        <v>0</v>
      </c>
      <c r="CL306" s="216" t="str">
        <f t="shared" si="424"/>
        <v>-</v>
      </c>
      <c r="CM306" s="209">
        <f t="shared" si="425"/>
        <v>0</v>
      </c>
      <c r="CN306" s="216" t="str">
        <f t="shared" si="426"/>
        <v>-</v>
      </c>
      <c r="CO306" s="209">
        <f t="shared" si="427"/>
        <v>0</v>
      </c>
      <c r="CP306" s="210" t="str">
        <f t="shared" si="428"/>
        <v>-</v>
      </c>
      <c r="CQ306" s="208">
        <f t="shared" si="429"/>
        <v>0</v>
      </c>
      <c r="CR306" s="210" t="str">
        <f t="shared" si="430"/>
        <v>-</v>
      </c>
      <c r="CS306" s="208">
        <f t="shared" si="431"/>
        <v>0</v>
      </c>
      <c r="CT306" s="210" t="str">
        <f t="shared" si="432"/>
        <v>-</v>
      </c>
      <c r="CU306" s="1046"/>
      <c r="CV306" s="452"/>
      <c r="CW306" s="208">
        <f t="shared" si="433"/>
        <v>0</v>
      </c>
      <c r="CX306" s="207" t="str">
        <f t="shared" si="412"/>
        <v>-</v>
      </c>
      <c r="CY306" s="209">
        <f t="shared" si="434"/>
        <v>0</v>
      </c>
      <c r="CZ306" s="207" t="str">
        <f t="shared" si="413"/>
        <v>-</v>
      </c>
      <c r="DA306" s="211">
        <f t="shared" si="435"/>
        <v>0</v>
      </c>
      <c r="DB306" s="210" t="str">
        <f t="shared" si="436"/>
        <v>-</v>
      </c>
    </row>
    <row r="307" spans="1:120" s="84" customFormat="1" ht="15" hidden="1" customHeight="1" thickBot="1">
      <c r="A307" s="85">
        <v>26</v>
      </c>
      <c r="B307" s="86" t="s">
        <v>113</v>
      </c>
      <c r="C307" s="87" t="s">
        <v>113</v>
      </c>
      <c r="D307" s="88" t="s">
        <v>113</v>
      </c>
      <c r="E307" s="88" t="s">
        <v>113</v>
      </c>
      <c r="F307" s="88" t="s">
        <v>113</v>
      </c>
      <c r="G307" s="88" t="s">
        <v>113</v>
      </c>
      <c r="H307" s="88" t="s">
        <v>113</v>
      </c>
      <c r="I307" s="89" t="s">
        <v>113</v>
      </c>
      <c r="J307" s="90">
        <f t="shared" si="414"/>
        <v>0</v>
      </c>
      <c r="K307" s="87" t="s">
        <v>113</v>
      </c>
      <c r="L307" s="88" t="s">
        <v>113</v>
      </c>
      <c r="M307" s="88" t="s">
        <v>113</v>
      </c>
      <c r="N307" s="88" t="s">
        <v>113</v>
      </c>
      <c r="O307" s="88" t="s">
        <v>113</v>
      </c>
      <c r="P307" s="88" t="s">
        <v>113</v>
      </c>
      <c r="Q307" s="89" t="s">
        <v>113</v>
      </c>
      <c r="R307" s="90">
        <f t="shared" si="415"/>
        <v>0</v>
      </c>
      <c r="S307" s="87" t="s">
        <v>113</v>
      </c>
      <c r="T307" s="88" t="s">
        <v>113</v>
      </c>
      <c r="U307" s="88" t="s">
        <v>113</v>
      </c>
      <c r="V307" s="88" t="s">
        <v>113</v>
      </c>
      <c r="W307" s="88" t="s">
        <v>113</v>
      </c>
      <c r="X307" s="88" t="s">
        <v>113</v>
      </c>
      <c r="Y307" s="89" t="s">
        <v>113</v>
      </c>
      <c r="Z307" s="90">
        <f t="shared" si="416"/>
        <v>0</v>
      </c>
      <c r="AA307" s="87" t="s">
        <v>113</v>
      </c>
      <c r="AB307" s="88" t="s">
        <v>113</v>
      </c>
      <c r="AC307" s="88" t="s">
        <v>113</v>
      </c>
      <c r="AD307" s="88" t="s">
        <v>113</v>
      </c>
      <c r="AE307" s="88" t="s">
        <v>113</v>
      </c>
      <c r="AF307" s="88" t="s">
        <v>113</v>
      </c>
      <c r="AG307" s="89" t="s">
        <v>113</v>
      </c>
      <c r="AH307" s="90">
        <f t="shared" si="417"/>
        <v>0</v>
      </c>
      <c r="AI307" s="87" t="s">
        <v>113</v>
      </c>
      <c r="AJ307" s="88" t="s">
        <v>113</v>
      </c>
      <c r="AK307" s="88" t="s">
        <v>113</v>
      </c>
      <c r="AL307" s="88" t="s">
        <v>113</v>
      </c>
      <c r="AM307" s="88" t="s">
        <v>113</v>
      </c>
      <c r="AN307" s="88" t="s">
        <v>113</v>
      </c>
      <c r="AO307" s="89" t="s">
        <v>113</v>
      </c>
      <c r="AP307" s="90">
        <f t="shared" si="418"/>
        <v>0</v>
      </c>
      <c r="AQ307" s="87" t="s">
        <v>113</v>
      </c>
      <c r="AR307" s="88" t="s">
        <v>113</v>
      </c>
      <c r="AS307" s="88" t="s">
        <v>113</v>
      </c>
      <c r="AT307" s="88" t="s">
        <v>113</v>
      </c>
      <c r="AU307" s="88" t="s">
        <v>113</v>
      </c>
      <c r="AV307" s="88" t="s">
        <v>113</v>
      </c>
      <c r="AW307" s="89" t="s">
        <v>113</v>
      </c>
      <c r="AX307" s="90">
        <f t="shared" si="454"/>
        <v>0</v>
      </c>
      <c r="AY307" s="87" t="s">
        <v>113</v>
      </c>
      <c r="AZ307" s="88" t="s">
        <v>113</v>
      </c>
      <c r="BA307" s="88" t="s">
        <v>113</v>
      </c>
      <c r="BB307" s="88" t="s">
        <v>113</v>
      </c>
      <c r="BC307" s="88" t="s">
        <v>113</v>
      </c>
      <c r="BD307" s="88" t="s">
        <v>113</v>
      </c>
      <c r="BE307" s="89" t="s">
        <v>113</v>
      </c>
      <c r="BF307" s="90">
        <f t="shared" si="420"/>
        <v>0</v>
      </c>
      <c r="BG307" s="87" t="s">
        <v>113</v>
      </c>
      <c r="BH307" s="88" t="s">
        <v>113</v>
      </c>
      <c r="BI307" s="88" t="s">
        <v>113</v>
      </c>
      <c r="BJ307" s="88" t="s">
        <v>113</v>
      </c>
      <c r="BK307" s="88" t="s">
        <v>113</v>
      </c>
      <c r="BL307" s="88" t="s">
        <v>113</v>
      </c>
      <c r="BM307" s="89" t="s">
        <v>113</v>
      </c>
      <c r="BN307" s="90">
        <f t="shared" si="421"/>
        <v>0</v>
      </c>
      <c r="BO307" s="87" t="s">
        <v>113</v>
      </c>
      <c r="BP307" s="88" t="s">
        <v>113</v>
      </c>
      <c r="BQ307" s="88" t="s">
        <v>113</v>
      </c>
      <c r="BR307" s="88" t="s">
        <v>113</v>
      </c>
      <c r="BS307" s="88" t="s">
        <v>113</v>
      </c>
      <c r="BT307" s="88" t="s">
        <v>113</v>
      </c>
      <c r="BU307" s="89" t="s">
        <v>113</v>
      </c>
      <c r="BV307" s="90">
        <f t="shared" si="422"/>
        <v>0</v>
      </c>
      <c r="CJ307" s="155"/>
      <c r="CK307" s="209">
        <f t="shared" si="423"/>
        <v>0</v>
      </c>
      <c r="CL307" s="216" t="str">
        <f t="shared" si="424"/>
        <v>-</v>
      </c>
      <c r="CM307" s="209">
        <f t="shared" si="425"/>
        <v>0</v>
      </c>
      <c r="CN307" s="216" t="str">
        <f t="shared" si="426"/>
        <v>-</v>
      </c>
      <c r="CO307" s="209">
        <f t="shared" si="427"/>
        <v>0</v>
      </c>
      <c r="CP307" s="210" t="str">
        <f t="shared" si="428"/>
        <v>-</v>
      </c>
      <c r="CQ307" s="208">
        <f t="shared" si="429"/>
        <v>0</v>
      </c>
      <c r="CR307" s="210" t="str">
        <f t="shared" si="430"/>
        <v>-</v>
      </c>
      <c r="CS307" s="208">
        <f t="shared" si="431"/>
        <v>0</v>
      </c>
      <c r="CT307" s="210" t="str">
        <f t="shared" si="432"/>
        <v>-</v>
      </c>
      <c r="CU307" s="1046"/>
      <c r="CV307" s="452"/>
      <c r="CW307" s="208">
        <f t="shared" si="433"/>
        <v>0</v>
      </c>
      <c r="CX307" s="207" t="str">
        <f t="shared" si="412"/>
        <v>-</v>
      </c>
      <c r="CY307" s="209">
        <f t="shared" si="434"/>
        <v>0</v>
      </c>
      <c r="CZ307" s="207" t="str">
        <f t="shared" si="413"/>
        <v>-</v>
      </c>
      <c r="DA307" s="211">
        <f t="shared" si="435"/>
        <v>0</v>
      </c>
      <c r="DB307" s="210" t="str">
        <f t="shared" si="436"/>
        <v>-</v>
      </c>
    </row>
    <row r="308" spans="1:120" s="84" customFormat="1" ht="15" hidden="1" customHeight="1" thickBot="1">
      <c r="A308" s="78">
        <v>27</v>
      </c>
      <c r="B308" s="86" t="s">
        <v>113</v>
      </c>
      <c r="C308" s="87" t="s">
        <v>113</v>
      </c>
      <c r="D308" s="88" t="s">
        <v>113</v>
      </c>
      <c r="E308" s="88" t="s">
        <v>113</v>
      </c>
      <c r="F308" s="88" t="s">
        <v>113</v>
      </c>
      <c r="G308" s="88" t="s">
        <v>113</v>
      </c>
      <c r="H308" s="88" t="s">
        <v>113</v>
      </c>
      <c r="I308" s="89" t="s">
        <v>113</v>
      </c>
      <c r="J308" s="90">
        <f t="shared" si="414"/>
        <v>0</v>
      </c>
      <c r="K308" s="87" t="s">
        <v>113</v>
      </c>
      <c r="L308" s="88" t="s">
        <v>113</v>
      </c>
      <c r="M308" s="88" t="s">
        <v>113</v>
      </c>
      <c r="N308" s="88" t="s">
        <v>113</v>
      </c>
      <c r="O308" s="88" t="s">
        <v>113</v>
      </c>
      <c r="P308" s="88" t="s">
        <v>113</v>
      </c>
      <c r="Q308" s="89" t="s">
        <v>113</v>
      </c>
      <c r="R308" s="90">
        <f t="shared" si="415"/>
        <v>0</v>
      </c>
      <c r="S308" s="87" t="s">
        <v>113</v>
      </c>
      <c r="T308" s="88" t="s">
        <v>113</v>
      </c>
      <c r="U308" s="88" t="s">
        <v>113</v>
      </c>
      <c r="V308" s="88" t="s">
        <v>113</v>
      </c>
      <c r="W308" s="88" t="s">
        <v>113</v>
      </c>
      <c r="X308" s="88" t="s">
        <v>113</v>
      </c>
      <c r="Y308" s="89" t="s">
        <v>113</v>
      </c>
      <c r="Z308" s="90">
        <f t="shared" si="416"/>
        <v>0</v>
      </c>
      <c r="AA308" s="87" t="s">
        <v>113</v>
      </c>
      <c r="AB308" s="88" t="s">
        <v>113</v>
      </c>
      <c r="AC308" s="88" t="s">
        <v>113</v>
      </c>
      <c r="AD308" s="88" t="s">
        <v>113</v>
      </c>
      <c r="AE308" s="88" t="s">
        <v>113</v>
      </c>
      <c r="AF308" s="88" t="s">
        <v>113</v>
      </c>
      <c r="AG308" s="89" t="s">
        <v>113</v>
      </c>
      <c r="AH308" s="90">
        <f t="shared" si="417"/>
        <v>0</v>
      </c>
      <c r="AI308" s="87" t="s">
        <v>113</v>
      </c>
      <c r="AJ308" s="88" t="s">
        <v>113</v>
      </c>
      <c r="AK308" s="88" t="s">
        <v>113</v>
      </c>
      <c r="AL308" s="88" t="s">
        <v>113</v>
      </c>
      <c r="AM308" s="88" t="s">
        <v>113</v>
      </c>
      <c r="AN308" s="88" t="s">
        <v>113</v>
      </c>
      <c r="AO308" s="89" t="s">
        <v>113</v>
      </c>
      <c r="AP308" s="90">
        <f t="shared" si="418"/>
        <v>0</v>
      </c>
      <c r="AQ308" s="87" t="s">
        <v>113</v>
      </c>
      <c r="AR308" s="88" t="s">
        <v>113</v>
      </c>
      <c r="AS308" s="88" t="s">
        <v>113</v>
      </c>
      <c r="AT308" s="88" t="s">
        <v>113</v>
      </c>
      <c r="AU308" s="88" t="s">
        <v>113</v>
      </c>
      <c r="AV308" s="88" t="s">
        <v>113</v>
      </c>
      <c r="AW308" s="89" t="s">
        <v>113</v>
      </c>
      <c r="AX308" s="90">
        <f t="shared" si="454"/>
        <v>0</v>
      </c>
      <c r="AY308" s="87" t="s">
        <v>113</v>
      </c>
      <c r="AZ308" s="88" t="s">
        <v>113</v>
      </c>
      <c r="BA308" s="88" t="s">
        <v>113</v>
      </c>
      <c r="BB308" s="88" t="s">
        <v>113</v>
      </c>
      <c r="BC308" s="88" t="s">
        <v>113</v>
      </c>
      <c r="BD308" s="88" t="s">
        <v>113</v>
      </c>
      <c r="BE308" s="89" t="s">
        <v>113</v>
      </c>
      <c r="BF308" s="90">
        <f t="shared" si="420"/>
        <v>0</v>
      </c>
      <c r="BG308" s="87" t="s">
        <v>113</v>
      </c>
      <c r="BH308" s="88" t="s">
        <v>113</v>
      </c>
      <c r="BI308" s="88" t="s">
        <v>113</v>
      </c>
      <c r="BJ308" s="88" t="s">
        <v>113</v>
      </c>
      <c r="BK308" s="88" t="s">
        <v>113</v>
      </c>
      <c r="BL308" s="88" t="s">
        <v>113</v>
      </c>
      <c r="BM308" s="89" t="s">
        <v>113</v>
      </c>
      <c r="BN308" s="90">
        <f t="shared" si="421"/>
        <v>0</v>
      </c>
      <c r="BO308" s="87" t="s">
        <v>113</v>
      </c>
      <c r="BP308" s="88" t="s">
        <v>113</v>
      </c>
      <c r="BQ308" s="88" t="s">
        <v>113</v>
      </c>
      <c r="BR308" s="88" t="s">
        <v>113</v>
      </c>
      <c r="BS308" s="88" t="s">
        <v>113</v>
      </c>
      <c r="BT308" s="88" t="s">
        <v>113</v>
      </c>
      <c r="BU308" s="89" t="s">
        <v>113</v>
      </c>
      <c r="BV308" s="90">
        <f t="shared" si="422"/>
        <v>0</v>
      </c>
      <c r="CJ308" s="155"/>
      <c r="CK308" s="209">
        <f t="shared" si="423"/>
        <v>0</v>
      </c>
      <c r="CL308" s="216" t="str">
        <f t="shared" si="424"/>
        <v>-</v>
      </c>
      <c r="CM308" s="209">
        <f t="shared" si="425"/>
        <v>0</v>
      </c>
      <c r="CN308" s="216" t="str">
        <f t="shared" si="426"/>
        <v>-</v>
      </c>
      <c r="CO308" s="209">
        <f t="shared" si="427"/>
        <v>0</v>
      </c>
      <c r="CP308" s="210" t="str">
        <f t="shared" si="428"/>
        <v>-</v>
      </c>
      <c r="CQ308" s="208">
        <f t="shared" si="429"/>
        <v>0</v>
      </c>
      <c r="CR308" s="210" t="str">
        <f t="shared" si="430"/>
        <v>-</v>
      </c>
      <c r="CS308" s="208">
        <f t="shared" si="431"/>
        <v>0</v>
      </c>
      <c r="CT308" s="210" t="str">
        <f t="shared" si="432"/>
        <v>-</v>
      </c>
      <c r="CU308" s="1046"/>
      <c r="CV308" s="452"/>
      <c r="CW308" s="208">
        <f t="shared" si="433"/>
        <v>0</v>
      </c>
      <c r="CX308" s="207" t="str">
        <f t="shared" si="412"/>
        <v>-</v>
      </c>
      <c r="CY308" s="209">
        <f t="shared" si="434"/>
        <v>0</v>
      </c>
      <c r="CZ308" s="207" t="str">
        <f t="shared" si="413"/>
        <v>-</v>
      </c>
      <c r="DA308" s="211">
        <f t="shared" si="435"/>
        <v>0</v>
      </c>
      <c r="DB308" s="210" t="str">
        <f t="shared" si="436"/>
        <v>-</v>
      </c>
    </row>
    <row r="309" spans="1:120" s="84" customFormat="1" ht="15" hidden="1" customHeight="1" thickBot="1">
      <c r="A309" s="85">
        <v>28</v>
      </c>
      <c r="B309" s="86" t="s">
        <v>113</v>
      </c>
      <c r="C309" s="87" t="s">
        <v>113</v>
      </c>
      <c r="D309" s="88" t="s">
        <v>113</v>
      </c>
      <c r="E309" s="88" t="s">
        <v>113</v>
      </c>
      <c r="F309" s="88" t="s">
        <v>113</v>
      </c>
      <c r="G309" s="88" t="s">
        <v>113</v>
      </c>
      <c r="H309" s="88" t="s">
        <v>113</v>
      </c>
      <c r="I309" s="89" t="s">
        <v>113</v>
      </c>
      <c r="J309" s="90">
        <f t="shared" si="414"/>
        <v>0</v>
      </c>
      <c r="K309" s="87" t="s">
        <v>113</v>
      </c>
      <c r="L309" s="88" t="s">
        <v>113</v>
      </c>
      <c r="M309" s="88" t="s">
        <v>113</v>
      </c>
      <c r="N309" s="88" t="s">
        <v>113</v>
      </c>
      <c r="O309" s="88" t="s">
        <v>113</v>
      </c>
      <c r="P309" s="88" t="s">
        <v>113</v>
      </c>
      <c r="Q309" s="89" t="s">
        <v>113</v>
      </c>
      <c r="R309" s="90">
        <f t="shared" si="415"/>
        <v>0</v>
      </c>
      <c r="S309" s="87" t="s">
        <v>113</v>
      </c>
      <c r="T309" s="88" t="s">
        <v>113</v>
      </c>
      <c r="U309" s="88" t="s">
        <v>113</v>
      </c>
      <c r="V309" s="88" t="s">
        <v>113</v>
      </c>
      <c r="W309" s="88" t="s">
        <v>113</v>
      </c>
      <c r="X309" s="88" t="s">
        <v>113</v>
      </c>
      <c r="Y309" s="89" t="s">
        <v>113</v>
      </c>
      <c r="Z309" s="90">
        <f t="shared" si="416"/>
        <v>0</v>
      </c>
      <c r="AA309" s="87" t="s">
        <v>113</v>
      </c>
      <c r="AB309" s="88" t="s">
        <v>113</v>
      </c>
      <c r="AC309" s="88" t="s">
        <v>113</v>
      </c>
      <c r="AD309" s="88" t="s">
        <v>113</v>
      </c>
      <c r="AE309" s="88" t="s">
        <v>113</v>
      </c>
      <c r="AF309" s="88" t="s">
        <v>113</v>
      </c>
      <c r="AG309" s="89" t="s">
        <v>113</v>
      </c>
      <c r="AH309" s="90">
        <f t="shared" si="417"/>
        <v>0</v>
      </c>
      <c r="AI309" s="87" t="s">
        <v>113</v>
      </c>
      <c r="AJ309" s="88" t="s">
        <v>113</v>
      </c>
      <c r="AK309" s="88" t="s">
        <v>113</v>
      </c>
      <c r="AL309" s="88" t="s">
        <v>113</v>
      </c>
      <c r="AM309" s="88" t="s">
        <v>113</v>
      </c>
      <c r="AN309" s="88" t="s">
        <v>113</v>
      </c>
      <c r="AO309" s="89" t="s">
        <v>113</v>
      </c>
      <c r="AP309" s="90">
        <f t="shared" si="418"/>
        <v>0</v>
      </c>
      <c r="AQ309" s="87" t="s">
        <v>113</v>
      </c>
      <c r="AR309" s="88" t="s">
        <v>113</v>
      </c>
      <c r="AS309" s="88" t="s">
        <v>113</v>
      </c>
      <c r="AT309" s="88" t="s">
        <v>113</v>
      </c>
      <c r="AU309" s="88" t="s">
        <v>113</v>
      </c>
      <c r="AV309" s="88" t="s">
        <v>113</v>
      </c>
      <c r="AW309" s="89" t="s">
        <v>113</v>
      </c>
      <c r="AX309" s="90">
        <f t="shared" si="454"/>
        <v>0</v>
      </c>
      <c r="AY309" s="87" t="s">
        <v>113</v>
      </c>
      <c r="AZ309" s="88" t="s">
        <v>113</v>
      </c>
      <c r="BA309" s="88" t="s">
        <v>113</v>
      </c>
      <c r="BB309" s="88" t="s">
        <v>113</v>
      </c>
      <c r="BC309" s="88" t="s">
        <v>113</v>
      </c>
      <c r="BD309" s="88" t="s">
        <v>113</v>
      </c>
      <c r="BE309" s="89" t="s">
        <v>113</v>
      </c>
      <c r="BF309" s="90">
        <f t="shared" si="420"/>
        <v>0</v>
      </c>
      <c r="BG309" s="87" t="s">
        <v>113</v>
      </c>
      <c r="BH309" s="88" t="s">
        <v>113</v>
      </c>
      <c r="BI309" s="88" t="s">
        <v>113</v>
      </c>
      <c r="BJ309" s="88" t="s">
        <v>113</v>
      </c>
      <c r="BK309" s="88" t="s">
        <v>113</v>
      </c>
      <c r="BL309" s="88" t="s">
        <v>113</v>
      </c>
      <c r="BM309" s="89" t="s">
        <v>113</v>
      </c>
      <c r="BN309" s="90">
        <f t="shared" si="421"/>
        <v>0</v>
      </c>
      <c r="BO309" s="87" t="s">
        <v>113</v>
      </c>
      <c r="BP309" s="88" t="s">
        <v>113</v>
      </c>
      <c r="BQ309" s="88" t="s">
        <v>113</v>
      </c>
      <c r="BR309" s="88" t="s">
        <v>113</v>
      </c>
      <c r="BS309" s="88" t="s">
        <v>113</v>
      </c>
      <c r="BT309" s="88" t="s">
        <v>113</v>
      </c>
      <c r="BU309" s="89" t="s">
        <v>113</v>
      </c>
      <c r="BV309" s="90">
        <f t="shared" si="422"/>
        <v>0</v>
      </c>
      <c r="CJ309" s="155"/>
      <c r="CK309" s="209">
        <f t="shared" si="423"/>
        <v>0</v>
      </c>
      <c r="CL309" s="216" t="str">
        <f t="shared" si="424"/>
        <v>-</v>
      </c>
      <c r="CM309" s="209">
        <f t="shared" si="425"/>
        <v>0</v>
      </c>
      <c r="CN309" s="216" t="str">
        <f t="shared" si="426"/>
        <v>-</v>
      </c>
      <c r="CO309" s="209">
        <f t="shared" si="427"/>
        <v>0</v>
      </c>
      <c r="CP309" s="210" t="str">
        <f t="shared" si="428"/>
        <v>-</v>
      </c>
      <c r="CQ309" s="208">
        <f t="shared" si="429"/>
        <v>0</v>
      </c>
      <c r="CR309" s="210" t="str">
        <f t="shared" si="430"/>
        <v>-</v>
      </c>
      <c r="CS309" s="208">
        <f t="shared" si="431"/>
        <v>0</v>
      </c>
      <c r="CT309" s="210" t="str">
        <f t="shared" si="432"/>
        <v>-</v>
      </c>
      <c r="CU309" s="1046"/>
      <c r="CV309" s="452"/>
      <c r="CW309" s="208">
        <f t="shared" si="433"/>
        <v>0</v>
      </c>
      <c r="CX309" s="207" t="str">
        <f t="shared" si="412"/>
        <v>-</v>
      </c>
      <c r="CY309" s="209">
        <f t="shared" si="434"/>
        <v>0</v>
      </c>
      <c r="CZ309" s="207" t="str">
        <f t="shared" si="413"/>
        <v>-</v>
      </c>
      <c r="DA309" s="211">
        <f t="shared" si="435"/>
        <v>0</v>
      </c>
      <c r="DB309" s="210" t="str">
        <f t="shared" si="436"/>
        <v>-</v>
      </c>
    </row>
    <row r="310" spans="1:120" s="84" customFormat="1" ht="15" hidden="1" customHeight="1" thickBot="1">
      <c r="A310" s="78">
        <v>29</v>
      </c>
      <c r="B310" s="86" t="s">
        <v>113</v>
      </c>
      <c r="C310" s="87" t="s">
        <v>113</v>
      </c>
      <c r="D310" s="88" t="s">
        <v>113</v>
      </c>
      <c r="E310" s="88" t="s">
        <v>113</v>
      </c>
      <c r="F310" s="88" t="s">
        <v>113</v>
      </c>
      <c r="G310" s="88" t="s">
        <v>113</v>
      </c>
      <c r="H310" s="88" t="s">
        <v>113</v>
      </c>
      <c r="I310" s="89" t="s">
        <v>113</v>
      </c>
      <c r="J310" s="90">
        <f t="shared" si="414"/>
        <v>0</v>
      </c>
      <c r="K310" s="87" t="s">
        <v>113</v>
      </c>
      <c r="L310" s="88" t="s">
        <v>113</v>
      </c>
      <c r="M310" s="88" t="s">
        <v>113</v>
      </c>
      <c r="N310" s="88" t="s">
        <v>113</v>
      </c>
      <c r="O310" s="88" t="s">
        <v>113</v>
      </c>
      <c r="P310" s="88" t="s">
        <v>113</v>
      </c>
      <c r="Q310" s="89" t="s">
        <v>113</v>
      </c>
      <c r="R310" s="90">
        <f t="shared" si="415"/>
        <v>0</v>
      </c>
      <c r="S310" s="87" t="s">
        <v>113</v>
      </c>
      <c r="T310" s="88" t="s">
        <v>113</v>
      </c>
      <c r="U310" s="88" t="s">
        <v>113</v>
      </c>
      <c r="V310" s="88" t="s">
        <v>113</v>
      </c>
      <c r="W310" s="88" t="s">
        <v>113</v>
      </c>
      <c r="X310" s="88" t="s">
        <v>113</v>
      </c>
      <c r="Y310" s="89" t="s">
        <v>113</v>
      </c>
      <c r="Z310" s="90">
        <f t="shared" si="416"/>
        <v>0</v>
      </c>
      <c r="AA310" s="87" t="s">
        <v>113</v>
      </c>
      <c r="AB310" s="88" t="s">
        <v>113</v>
      </c>
      <c r="AC310" s="88" t="s">
        <v>113</v>
      </c>
      <c r="AD310" s="88" t="s">
        <v>113</v>
      </c>
      <c r="AE310" s="88" t="s">
        <v>113</v>
      </c>
      <c r="AF310" s="88" t="s">
        <v>113</v>
      </c>
      <c r="AG310" s="89" t="s">
        <v>113</v>
      </c>
      <c r="AH310" s="90">
        <f t="shared" si="417"/>
        <v>0</v>
      </c>
      <c r="AI310" s="87" t="s">
        <v>113</v>
      </c>
      <c r="AJ310" s="88" t="s">
        <v>113</v>
      </c>
      <c r="AK310" s="88" t="s">
        <v>113</v>
      </c>
      <c r="AL310" s="88" t="s">
        <v>113</v>
      </c>
      <c r="AM310" s="88" t="s">
        <v>113</v>
      </c>
      <c r="AN310" s="88" t="s">
        <v>113</v>
      </c>
      <c r="AO310" s="89" t="s">
        <v>113</v>
      </c>
      <c r="AP310" s="90">
        <f t="shared" si="418"/>
        <v>0</v>
      </c>
      <c r="AQ310" s="87" t="s">
        <v>113</v>
      </c>
      <c r="AR310" s="88" t="s">
        <v>113</v>
      </c>
      <c r="AS310" s="88" t="s">
        <v>113</v>
      </c>
      <c r="AT310" s="88" t="s">
        <v>113</v>
      </c>
      <c r="AU310" s="88" t="s">
        <v>113</v>
      </c>
      <c r="AV310" s="88" t="s">
        <v>113</v>
      </c>
      <c r="AW310" s="89" t="s">
        <v>113</v>
      </c>
      <c r="AX310" s="90">
        <f t="shared" si="454"/>
        <v>0</v>
      </c>
      <c r="AY310" s="87" t="s">
        <v>113</v>
      </c>
      <c r="AZ310" s="88" t="s">
        <v>113</v>
      </c>
      <c r="BA310" s="88" t="s">
        <v>113</v>
      </c>
      <c r="BB310" s="88" t="s">
        <v>113</v>
      </c>
      <c r="BC310" s="88" t="s">
        <v>113</v>
      </c>
      <c r="BD310" s="88" t="s">
        <v>113</v>
      </c>
      <c r="BE310" s="89" t="s">
        <v>113</v>
      </c>
      <c r="BF310" s="90">
        <f t="shared" si="420"/>
        <v>0</v>
      </c>
      <c r="BG310" s="87" t="s">
        <v>113</v>
      </c>
      <c r="BH310" s="88" t="s">
        <v>113</v>
      </c>
      <c r="BI310" s="88" t="s">
        <v>113</v>
      </c>
      <c r="BJ310" s="88" t="s">
        <v>113</v>
      </c>
      <c r="BK310" s="88" t="s">
        <v>113</v>
      </c>
      <c r="BL310" s="88" t="s">
        <v>113</v>
      </c>
      <c r="BM310" s="89" t="s">
        <v>113</v>
      </c>
      <c r="BN310" s="90">
        <f t="shared" si="421"/>
        <v>0</v>
      </c>
      <c r="BO310" s="87" t="s">
        <v>113</v>
      </c>
      <c r="BP310" s="88" t="s">
        <v>113</v>
      </c>
      <c r="BQ310" s="88" t="s">
        <v>113</v>
      </c>
      <c r="BR310" s="88" t="s">
        <v>113</v>
      </c>
      <c r="BS310" s="88" t="s">
        <v>113</v>
      </c>
      <c r="BT310" s="88" t="s">
        <v>113</v>
      </c>
      <c r="BU310" s="89" t="s">
        <v>113</v>
      </c>
      <c r="BV310" s="90">
        <f t="shared" si="422"/>
        <v>0</v>
      </c>
      <c r="CJ310" s="155"/>
      <c r="CK310" s="209">
        <f t="shared" si="423"/>
        <v>0</v>
      </c>
      <c r="CL310" s="216" t="str">
        <f t="shared" si="424"/>
        <v>-</v>
      </c>
      <c r="CM310" s="209">
        <f t="shared" si="425"/>
        <v>0</v>
      </c>
      <c r="CN310" s="216" t="str">
        <f t="shared" si="426"/>
        <v>-</v>
      </c>
      <c r="CO310" s="209">
        <f t="shared" si="427"/>
        <v>0</v>
      </c>
      <c r="CP310" s="210" t="str">
        <f t="shared" si="428"/>
        <v>-</v>
      </c>
      <c r="CQ310" s="208">
        <f t="shared" si="429"/>
        <v>0</v>
      </c>
      <c r="CR310" s="210" t="str">
        <f t="shared" si="430"/>
        <v>-</v>
      </c>
      <c r="CS310" s="208">
        <f t="shared" si="431"/>
        <v>0</v>
      </c>
      <c r="CT310" s="210" t="str">
        <f t="shared" si="432"/>
        <v>-</v>
      </c>
      <c r="CU310" s="1046"/>
      <c r="CV310" s="452"/>
      <c r="CW310" s="208">
        <f t="shared" si="433"/>
        <v>0</v>
      </c>
      <c r="CX310" s="207" t="str">
        <f t="shared" si="412"/>
        <v>-</v>
      </c>
      <c r="CY310" s="209">
        <f t="shared" si="434"/>
        <v>0</v>
      </c>
      <c r="CZ310" s="207" t="str">
        <f t="shared" si="413"/>
        <v>-</v>
      </c>
      <c r="DA310" s="211">
        <f t="shared" si="435"/>
        <v>0</v>
      </c>
      <c r="DB310" s="210" t="str">
        <f t="shared" si="436"/>
        <v>-</v>
      </c>
    </row>
    <row r="311" spans="1:120" s="84" customFormat="1" ht="15" hidden="1" customHeight="1" thickBot="1">
      <c r="A311" s="85">
        <v>30</v>
      </c>
      <c r="B311" s="96" t="s">
        <v>113</v>
      </c>
      <c r="C311" s="95" t="s">
        <v>113</v>
      </c>
      <c r="D311" s="92" t="s">
        <v>113</v>
      </c>
      <c r="E311" s="92" t="s">
        <v>113</v>
      </c>
      <c r="F311" s="92" t="s">
        <v>113</v>
      </c>
      <c r="G311" s="92" t="s">
        <v>113</v>
      </c>
      <c r="H311" s="92" t="s">
        <v>113</v>
      </c>
      <c r="I311" s="93" t="s">
        <v>113</v>
      </c>
      <c r="J311" s="94">
        <f t="shared" si="414"/>
        <v>0</v>
      </c>
      <c r="K311" s="95" t="s">
        <v>113</v>
      </c>
      <c r="L311" s="92" t="s">
        <v>113</v>
      </c>
      <c r="M311" s="92" t="s">
        <v>113</v>
      </c>
      <c r="N311" s="92" t="s">
        <v>113</v>
      </c>
      <c r="O311" s="92" t="s">
        <v>113</v>
      </c>
      <c r="P311" s="92" t="s">
        <v>113</v>
      </c>
      <c r="Q311" s="93" t="s">
        <v>113</v>
      </c>
      <c r="R311" s="94">
        <f t="shared" si="415"/>
        <v>0</v>
      </c>
      <c r="S311" s="95" t="s">
        <v>113</v>
      </c>
      <c r="T311" s="92" t="s">
        <v>113</v>
      </c>
      <c r="U311" s="92" t="s">
        <v>113</v>
      </c>
      <c r="V311" s="92" t="s">
        <v>113</v>
      </c>
      <c r="W311" s="92" t="s">
        <v>113</v>
      </c>
      <c r="X311" s="92" t="s">
        <v>113</v>
      </c>
      <c r="Y311" s="93" t="s">
        <v>113</v>
      </c>
      <c r="Z311" s="94">
        <f t="shared" si="416"/>
        <v>0</v>
      </c>
      <c r="AA311" s="95" t="s">
        <v>113</v>
      </c>
      <c r="AB311" s="92" t="s">
        <v>113</v>
      </c>
      <c r="AC311" s="92" t="s">
        <v>113</v>
      </c>
      <c r="AD311" s="92" t="s">
        <v>113</v>
      </c>
      <c r="AE311" s="92" t="s">
        <v>113</v>
      </c>
      <c r="AF311" s="92" t="s">
        <v>113</v>
      </c>
      <c r="AG311" s="93" t="s">
        <v>113</v>
      </c>
      <c r="AH311" s="94">
        <f t="shared" si="417"/>
        <v>0</v>
      </c>
      <c r="AI311" s="95" t="s">
        <v>113</v>
      </c>
      <c r="AJ311" s="92" t="s">
        <v>113</v>
      </c>
      <c r="AK311" s="92" t="s">
        <v>113</v>
      </c>
      <c r="AL311" s="92" t="s">
        <v>113</v>
      </c>
      <c r="AM311" s="92" t="s">
        <v>113</v>
      </c>
      <c r="AN311" s="92" t="s">
        <v>113</v>
      </c>
      <c r="AO311" s="93" t="s">
        <v>113</v>
      </c>
      <c r="AP311" s="94">
        <f t="shared" si="418"/>
        <v>0</v>
      </c>
      <c r="AQ311" s="87" t="s">
        <v>113</v>
      </c>
      <c r="AR311" s="88" t="s">
        <v>113</v>
      </c>
      <c r="AS311" s="88" t="s">
        <v>113</v>
      </c>
      <c r="AT311" s="88" t="s">
        <v>113</v>
      </c>
      <c r="AU311" s="88" t="s">
        <v>113</v>
      </c>
      <c r="AV311" s="88" t="s">
        <v>113</v>
      </c>
      <c r="AW311" s="89" t="s">
        <v>113</v>
      </c>
      <c r="AX311" s="94">
        <f t="shared" si="454"/>
        <v>0</v>
      </c>
      <c r="AY311" s="95" t="s">
        <v>113</v>
      </c>
      <c r="AZ311" s="92" t="s">
        <v>113</v>
      </c>
      <c r="BA311" s="92" t="s">
        <v>113</v>
      </c>
      <c r="BB311" s="92" t="s">
        <v>113</v>
      </c>
      <c r="BC311" s="92" t="s">
        <v>113</v>
      </c>
      <c r="BD311" s="92" t="s">
        <v>113</v>
      </c>
      <c r="BE311" s="93" t="s">
        <v>113</v>
      </c>
      <c r="BF311" s="94">
        <f t="shared" si="420"/>
        <v>0</v>
      </c>
      <c r="BG311" s="496" t="s">
        <v>113</v>
      </c>
      <c r="BH311" s="497" t="s">
        <v>113</v>
      </c>
      <c r="BI311" s="497" t="s">
        <v>113</v>
      </c>
      <c r="BJ311" s="497" t="s">
        <v>113</v>
      </c>
      <c r="BK311" s="497" t="s">
        <v>113</v>
      </c>
      <c r="BL311" s="497" t="s">
        <v>113</v>
      </c>
      <c r="BM311" s="499" t="s">
        <v>113</v>
      </c>
      <c r="BN311" s="502">
        <f t="shared" si="421"/>
        <v>0</v>
      </c>
      <c r="BO311" s="496" t="s">
        <v>113</v>
      </c>
      <c r="BP311" s="497" t="s">
        <v>113</v>
      </c>
      <c r="BQ311" s="497" t="s">
        <v>113</v>
      </c>
      <c r="BR311" s="497" t="s">
        <v>113</v>
      </c>
      <c r="BS311" s="497" t="s">
        <v>113</v>
      </c>
      <c r="BT311" s="497" t="s">
        <v>113</v>
      </c>
      <c r="BU311" s="499" t="s">
        <v>113</v>
      </c>
      <c r="BV311" s="502">
        <f t="shared" si="422"/>
        <v>0</v>
      </c>
      <c r="CJ311" s="155"/>
      <c r="CK311" s="212">
        <f t="shared" si="423"/>
        <v>0</v>
      </c>
      <c r="CL311" s="217" t="str">
        <f t="shared" si="424"/>
        <v>-</v>
      </c>
      <c r="CM311" s="212">
        <f t="shared" si="425"/>
        <v>0</v>
      </c>
      <c r="CN311" s="217" t="str">
        <f t="shared" si="426"/>
        <v>-</v>
      </c>
      <c r="CO311" s="212">
        <f t="shared" si="427"/>
        <v>0</v>
      </c>
      <c r="CP311" s="213" t="str">
        <f t="shared" si="428"/>
        <v>-</v>
      </c>
      <c r="CQ311" s="208">
        <f t="shared" si="429"/>
        <v>0</v>
      </c>
      <c r="CR311" s="213" t="str">
        <f t="shared" si="430"/>
        <v>-</v>
      </c>
      <c r="CS311" s="208">
        <f t="shared" si="431"/>
        <v>0</v>
      </c>
      <c r="CT311" s="213" t="str">
        <f t="shared" si="432"/>
        <v>-</v>
      </c>
      <c r="CU311" s="1047"/>
      <c r="CV311" s="453"/>
      <c r="CW311" s="208">
        <f t="shared" si="433"/>
        <v>0</v>
      </c>
      <c r="CX311" s="213" t="str">
        <f t="shared" si="412"/>
        <v>-</v>
      </c>
      <c r="CY311" s="212">
        <f t="shared" si="434"/>
        <v>0</v>
      </c>
      <c r="CZ311" s="213" t="str">
        <f t="shared" si="413"/>
        <v>-</v>
      </c>
      <c r="DA311" s="214">
        <f t="shared" si="435"/>
        <v>0</v>
      </c>
      <c r="DB311" s="213" t="str">
        <f t="shared" si="436"/>
        <v>-</v>
      </c>
    </row>
    <row r="312" spans="1:120" ht="15" thickBot="1">
      <c r="A312" s="97"/>
      <c r="B312" s="227" t="s">
        <v>16</v>
      </c>
      <c r="C312" s="105">
        <v>31</v>
      </c>
      <c r="D312" s="98">
        <v>23</v>
      </c>
      <c r="E312" s="98">
        <v>13</v>
      </c>
      <c r="F312" s="98">
        <v>13</v>
      </c>
      <c r="G312" s="98" t="s">
        <v>113</v>
      </c>
      <c r="H312" s="98" t="s">
        <v>113</v>
      </c>
      <c r="I312" s="228" t="s">
        <v>113</v>
      </c>
      <c r="J312" s="99">
        <f t="shared" si="414"/>
        <v>80</v>
      </c>
      <c r="K312" s="230"/>
      <c r="L312" s="231"/>
      <c r="M312" s="231"/>
      <c r="N312" s="231"/>
      <c r="O312" s="231"/>
      <c r="P312" s="231"/>
      <c r="Q312" s="232"/>
      <c r="R312" s="233"/>
      <c r="S312" s="230"/>
      <c r="T312" s="231"/>
      <c r="U312" s="231"/>
      <c r="V312" s="231"/>
      <c r="W312" s="231"/>
      <c r="X312" s="231"/>
      <c r="Y312" s="232"/>
      <c r="Z312" s="233"/>
      <c r="AA312" s="230">
        <f>AQ313</f>
        <v>0</v>
      </c>
      <c r="AB312" s="231">
        <f t="shared" ref="AB312" si="455">AR313</f>
        <v>2</v>
      </c>
      <c r="AC312" s="231">
        <f t="shared" ref="AC312" si="456">AS313</f>
        <v>0</v>
      </c>
      <c r="AD312" s="231">
        <f t="shared" ref="AD312" si="457">AT313</f>
        <v>3</v>
      </c>
      <c r="AE312" s="231">
        <f t="shared" ref="AE312" si="458">AU313</f>
        <v>0</v>
      </c>
      <c r="AF312" s="231">
        <f t="shared" ref="AF312" si="459">AV313</f>
        <v>0</v>
      </c>
      <c r="AG312" s="232">
        <f t="shared" ref="AG312" si="460">AW313</f>
        <v>0</v>
      </c>
      <c r="AH312" s="233">
        <f>SUM(AA312:AG312)</f>
        <v>5</v>
      </c>
      <c r="AI312" s="230"/>
      <c r="AJ312" s="231"/>
      <c r="AK312" s="231"/>
      <c r="AL312" s="231"/>
      <c r="AM312" s="231"/>
      <c r="AN312" s="231"/>
      <c r="AO312" s="232"/>
      <c r="AP312" s="233"/>
      <c r="AQ312" s="230"/>
      <c r="AR312" s="231">
        <v>2</v>
      </c>
      <c r="AS312" s="231"/>
      <c r="AT312" s="231">
        <v>3</v>
      </c>
      <c r="AU312" s="231"/>
      <c r="AV312" s="231"/>
      <c r="AW312" s="232"/>
      <c r="AX312" s="233">
        <f>SUM(AQ312:AW312)</f>
        <v>5</v>
      </c>
      <c r="AY312" s="230"/>
      <c r="AZ312" s="231"/>
      <c r="BA312" s="231"/>
      <c r="BB312" s="231"/>
      <c r="BC312" s="231"/>
      <c r="BD312" s="231"/>
      <c r="BE312" s="232"/>
      <c r="BF312" s="233"/>
      <c r="BG312" s="494"/>
      <c r="BH312" s="495"/>
      <c r="BI312" s="495"/>
      <c r="BJ312" s="495"/>
      <c r="BK312" s="495"/>
      <c r="BL312" s="495"/>
      <c r="BM312" s="500"/>
      <c r="BN312" s="503"/>
      <c r="BO312" s="494"/>
      <c r="BP312" s="495"/>
      <c r="BQ312" s="495"/>
      <c r="BR312" s="495"/>
      <c r="BS312" s="495"/>
      <c r="BT312" s="495"/>
      <c r="BU312" s="500"/>
      <c r="BV312" s="503"/>
      <c r="CJ312" s="65"/>
      <c r="CK312" s="65"/>
      <c r="CL312" s="155"/>
      <c r="DO312" s="84"/>
      <c r="DP312" s="84"/>
    </row>
    <row r="313" spans="1:120" s="9" customFormat="1" ht="15" thickBot="1">
      <c r="A313" s="100"/>
      <c r="B313" s="218" t="s">
        <v>17</v>
      </c>
      <c r="C313" s="224">
        <f t="shared" ref="C313:BF313" si="461">SUM(C282:C312)</f>
        <v>117</v>
      </c>
      <c r="D313" s="225">
        <f t="shared" si="461"/>
        <v>135</v>
      </c>
      <c r="E313" s="225">
        <f t="shared" si="461"/>
        <v>118</v>
      </c>
      <c r="F313" s="225">
        <f t="shared" si="461"/>
        <v>75</v>
      </c>
      <c r="G313" s="225">
        <f t="shared" si="461"/>
        <v>0</v>
      </c>
      <c r="H313" s="225">
        <f t="shared" si="461"/>
        <v>0</v>
      </c>
      <c r="I313" s="226">
        <f t="shared" si="461"/>
        <v>0</v>
      </c>
      <c r="J313" s="107">
        <f t="shared" si="461"/>
        <v>445</v>
      </c>
      <c r="K313" s="224">
        <f t="shared" si="461"/>
        <v>5</v>
      </c>
      <c r="L313" s="225">
        <f t="shared" si="461"/>
        <v>8</v>
      </c>
      <c r="M313" s="225">
        <f t="shared" si="461"/>
        <v>8</v>
      </c>
      <c r="N313" s="225">
        <f t="shared" si="461"/>
        <v>7</v>
      </c>
      <c r="O313" s="225">
        <f t="shared" si="461"/>
        <v>0</v>
      </c>
      <c r="P313" s="225">
        <f t="shared" si="461"/>
        <v>0</v>
      </c>
      <c r="Q313" s="226">
        <f t="shared" si="461"/>
        <v>0</v>
      </c>
      <c r="R313" s="107">
        <f t="shared" si="461"/>
        <v>28</v>
      </c>
      <c r="S313" s="224">
        <f t="shared" si="461"/>
        <v>0</v>
      </c>
      <c r="T313" s="225">
        <f t="shared" si="461"/>
        <v>2</v>
      </c>
      <c r="U313" s="225">
        <f t="shared" si="461"/>
        <v>3</v>
      </c>
      <c r="V313" s="225">
        <f t="shared" si="461"/>
        <v>0</v>
      </c>
      <c r="W313" s="225">
        <f t="shared" si="461"/>
        <v>0</v>
      </c>
      <c r="X313" s="225">
        <f t="shared" si="461"/>
        <v>0</v>
      </c>
      <c r="Y313" s="226">
        <f t="shared" si="461"/>
        <v>0</v>
      </c>
      <c r="Z313" s="107">
        <f t="shared" si="461"/>
        <v>5</v>
      </c>
      <c r="AA313" s="224">
        <f t="shared" si="461"/>
        <v>4</v>
      </c>
      <c r="AB313" s="225">
        <f t="shared" si="461"/>
        <v>6</v>
      </c>
      <c r="AC313" s="225">
        <f t="shared" si="461"/>
        <v>9</v>
      </c>
      <c r="AD313" s="225">
        <f t="shared" si="461"/>
        <v>6</v>
      </c>
      <c r="AE313" s="225">
        <f t="shared" si="461"/>
        <v>0</v>
      </c>
      <c r="AF313" s="225">
        <f t="shared" si="461"/>
        <v>0</v>
      </c>
      <c r="AG313" s="226">
        <f t="shared" si="461"/>
        <v>0</v>
      </c>
      <c r="AH313" s="107">
        <f t="shared" si="461"/>
        <v>25</v>
      </c>
      <c r="AI313" s="224">
        <f t="shared" ref="AI313:AP313" si="462">SUM(AI282:AI312)</f>
        <v>2</v>
      </c>
      <c r="AJ313" s="225">
        <f t="shared" si="462"/>
        <v>3</v>
      </c>
      <c r="AK313" s="225">
        <f t="shared" si="462"/>
        <v>3</v>
      </c>
      <c r="AL313" s="225">
        <f t="shared" si="462"/>
        <v>1</v>
      </c>
      <c r="AM313" s="225">
        <f t="shared" si="462"/>
        <v>0</v>
      </c>
      <c r="AN313" s="225">
        <f t="shared" si="462"/>
        <v>0</v>
      </c>
      <c r="AO313" s="226">
        <f t="shared" si="462"/>
        <v>0</v>
      </c>
      <c r="AP313" s="107">
        <f t="shared" si="462"/>
        <v>9</v>
      </c>
      <c r="AQ313" s="224">
        <f>+AQ312</f>
        <v>0</v>
      </c>
      <c r="AR313" s="225">
        <f t="shared" ref="AR313" si="463">+AR312</f>
        <v>2</v>
      </c>
      <c r="AS313" s="225">
        <f t="shared" ref="AS313" si="464">+AS312</f>
        <v>0</v>
      </c>
      <c r="AT313" s="225">
        <f t="shared" ref="AT313" si="465">+AT312</f>
        <v>3</v>
      </c>
      <c r="AU313" s="225">
        <f t="shared" ref="AU313" si="466">+AU312</f>
        <v>0</v>
      </c>
      <c r="AV313" s="225">
        <f t="shared" ref="AV313" si="467">+AV312</f>
        <v>0</v>
      </c>
      <c r="AW313" s="226">
        <f t="shared" ref="AW313" si="468">+AW312</f>
        <v>0</v>
      </c>
      <c r="AX313" s="107">
        <f t="shared" ref="AX313" si="469">+AX312</f>
        <v>5</v>
      </c>
      <c r="AY313" s="224">
        <f t="shared" si="461"/>
        <v>0</v>
      </c>
      <c r="AZ313" s="225">
        <f t="shared" si="461"/>
        <v>0</v>
      </c>
      <c r="BA313" s="225">
        <f t="shared" si="461"/>
        <v>0</v>
      </c>
      <c r="BB313" s="225">
        <f t="shared" si="461"/>
        <v>0</v>
      </c>
      <c r="BC313" s="225">
        <f t="shared" si="461"/>
        <v>0</v>
      </c>
      <c r="BD313" s="225">
        <f t="shared" si="461"/>
        <v>0</v>
      </c>
      <c r="BE313" s="226">
        <f t="shared" si="461"/>
        <v>0</v>
      </c>
      <c r="BF313" s="107">
        <f t="shared" si="461"/>
        <v>0</v>
      </c>
      <c r="BG313" s="492">
        <f t="shared" ref="BG313:BV313" si="470">SUM(BG282:BG311)</f>
        <v>17.100000000000001</v>
      </c>
      <c r="BH313" s="493">
        <f t="shared" si="470"/>
        <v>20</v>
      </c>
      <c r="BI313" s="493">
        <f t="shared" si="470"/>
        <v>20</v>
      </c>
      <c r="BJ313" s="493">
        <f t="shared" si="470"/>
        <v>20</v>
      </c>
      <c r="BK313" s="493">
        <f t="shared" si="470"/>
        <v>0</v>
      </c>
      <c r="BL313" s="493">
        <f t="shared" si="470"/>
        <v>0</v>
      </c>
      <c r="BM313" s="501">
        <f t="shared" si="470"/>
        <v>0</v>
      </c>
      <c r="BN313" s="504">
        <f t="shared" si="470"/>
        <v>77.099999999999994</v>
      </c>
      <c r="BO313" s="492">
        <f t="shared" si="470"/>
        <v>110</v>
      </c>
      <c r="BP313" s="493">
        <f t="shared" si="470"/>
        <v>140</v>
      </c>
      <c r="BQ313" s="493">
        <f t="shared" si="470"/>
        <v>147</v>
      </c>
      <c r="BR313" s="493">
        <f t="shared" si="470"/>
        <v>141</v>
      </c>
      <c r="BS313" s="493">
        <f t="shared" si="470"/>
        <v>0</v>
      </c>
      <c r="BT313" s="493">
        <f t="shared" si="470"/>
        <v>0</v>
      </c>
      <c r="BU313" s="501">
        <f t="shared" si="470"/>
        <v>0</v>
      </c>
      <c r="BV313" s="504">
        <f t="shared" si="470"/>
        <v>538</v>
      </c>
      <c r="CL313" s="156"/>
      <c r="CM313" s="201"/>
      <c r="CN313" s="201"/>
      <c r="CO313" s="201"/>
      <c r="CP313" s="201"/>
      <c r="CQ313" s="201"/>
      <c r="CR313" s="201"/>
      <c r="CS313" s="201"/>
      <c r="CT313" s="201"/>
      <c r="CU313" s="455"/>
      <c r="CV313" s="455"/>
      <c r="CW313" s="201"/>
      <c r="CX313" s="201"/>
      <c r="CY313" s="201"/>
      <c r="CZ313" s="201"/>
      <c r="DA313" s="201"/>
      <c r="DB313" s="201"/>
      <c r="DC313" s="201"/>
      <c r="DD313" s="201"/>
      <c r="DE313" s="201"/>
      <c r="DF313" s="201"/>
      <c r="DG313" s="201"/>
      <c r="DH313" s="201"/>
      <c r="DI313" s="201"/>
      <c r="DJ313" s="201"/>
      <c r="DK313" s="201"/>
      <c r="DL313" s="201"/>
      <c r="DM313" s="201"/>
      <c r="DN313" s="201"/>
      <c r="DO313" s="201"/>
      <c r="DP313" s="201"/>
    </row>
    <row r="314" spans="1:120" ht="15" thickBot="1">
      <c r="A314" s="101"/>
      <c r="B314" s="102" t="s">
        <v>30</v>
      </c>
      <c r="C314" s="112" t="str">
        <f>IF($C$274&lt;$C$313,"W","L")</f>
        <v>L</v>
      </c>
      <c r="D314" s="67" t="str">
        <f>IF($D$313&gt;$D$391,"W","L")</f>
        <v>L</v>
      </c>
      <c r="E314" s="67" t="str">
        <f>IF($E$313&gt;$E$430,"W","L")</f>
        <v>L</v>
      </c>
      <c r="F314" s="113" t="str">
        <f>IF($F$313&gt;$F$352,"W","L")</f>
        <v>L</v>
      </c>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row>
    <row r="315" spans="1:120" ht="15.75" thickBot="1">
      <c r="A315" s="1023" t="s">
        <v>219</v>
      </c>
      <c r="B315" s="1023"/>
      <c r="C315" s="65"/>
      <c r="D315" s="65"/>
      <c r="E315" s="65"/>
      <c r="F315" s="65"/>
    </row>
    <row r="316" spans="1:120" ht="15" thickBot="1">
      <c r="C316" s="65"/>
      <c r="D316" s="65"/>
      <c r="E316" s="65"/>
      <c r="F316" s="65"/>
    </row>
    <row r="317" spans="1:120" s="283" customFormat="1" ht="26.25" thickBot="1">
      <c r="A317" s="186"/>
      <c r="B317" s="187" t="s">
        <v>46</v>
      </c>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Q317" s="187"/>
      <c r="AR317" s="187"/>
      <c r="AS317" s="187"/>
      <c r="AT317" s="187"/>
      <c r="AU317" s="187"/>
      <c r="AV317" s="187"/>
      <c r="AW317" s="187"/>
      <c r="CJ317" s="284"/>
      <c r="CK317" s="285"/>
      <c r="CL317" s="285"/>
      <c r="CM317" s="285"/>
      <c r="CN317" s="285"/>
      <c r="CO317" s="285"/>
      <c r="CP317" s="285"/>
      <c r="CQ317" s="285"/>
      <c r="CR317" s="285"/>
      <c r="CS317" s="285"/>
      <c r="CT317" s="285"/>
      <c r="CU317" s="447"/>
      <c r="CV317" s="447"/>
      <c r="CW317" s="285"/>
      <c r="CX317" s="285"/>
      <c r="CY317" s="285"/>
      <c r="CZ317" s="285"/>
      <c r="DA317" s="285"/>
      <c r="DB317" s="285"/>
      <c r="DC317" s="285"/>
      <c r="DD317" s="285"/>
      <c r="DE317" s="285"/>
      <c r="DF317" s="285"/>
      <c r="DG317" s="285"/>
      <c r="DH317" s="285"/>
      <c r="DI317" s="285"/>
      <c r="DJ317" s="285"/>
      <c r="DK317" s="285"/>
      <c r="DL317" s="285"/>
      <c r="DM317" s="285"/>
      <c r="DN317" s="285"/>
    </row>
    <row r="318" spans="1:120" s="19" customFormat="1" ht="23.25" thickBot="1">
      <c r="A318" s="192"/>
      <c r="B318" s="1048" t="s">
        <v>1</v>
      </c>
      <c r="C318" s="1041" t="s">
        <v>2</v>
      </c>
      <c r="D318" s="1042"/>
      <c r="E318" s="1042"/>
      <c r="F318" s="1042"/>
      <c r="G318" s="220"/>
      <c r="H318" s="220"/>
      <c r="I318" s="220"/>
      <c r="J318" s="249"/>
      <c r="K318" s="1035" t="s">
        <v>3</v>
      </c>
      <c r="L318" s="1035"/>
      <c r="M318" s="1035"/>
      <c r="N318" s="1035"/>
      <c r="O318" s="193"/>
      <c r="P318" s="193"/>
      <c r="Q318" s="193"/>
      <c r="R318" s="194"/>
      <c r="S318" s="1034" t="s">
        <v>4</v>
      </c>
      <c r="T318" s="1035"/>
      <c r="U318" s="1035"/>
      <c r="V318" s="1035"/>
      <c r="W318" s="193"/>
      <c r="X318" s="193"/>
      <c r="Y318" s="193"/>
      <c r="Z318" s="194"/>
      <c r="AA318" s="1034" t="s">
        <v>5</v>
      </c>
      <c r="AB318" s="1035"/>
      <c r="AC318" s="1035"/>
      <c r="AD318" s="1035"/>
      <c r="AE318" s="193"/>
      <c r="AF318" s="193"/>
      <c r="AG318" s="193"/>
      <c r="AH318" s="194"/>
      <c r="AI318" s="1034" t="s">
        <v>6</v>
      </c>
      <c r="AJ318" s="1035"/>
      <c r="AK318" s="1035"/>
      <c r="AL318" s="1035"/>
      <c r="AM318" s="193"/>
      <c r="AN318" s="193"/>
      <c r="AO318" s="193"/>
      <c r="AP318" s="194"/>
      <c r="AQ318" s="1034" t="s">
        <v>7</v>
      </c>
      <c r="AR318" s="1035"/>
      <c r="AS318" s="1035"/>
      <c r="AT318" s="1035"/>
      <c r="AU318" s="193"/>
      <c r="AV318" s="193"/>
      <c r="AW318" s="193"/>
      <c r="AX318" s="194"/>
      <c r="AY318" s="1034" t="s">
        <v>129</v>
      </c>
      <c r="AZ318" s="1035"/>
      <c r="BA318" s="1035"/>
      <c r="BB318" s="1035"/>
      <c r="BC318" s="193"/>
      <c r="BD318" s="193"/>
      <c r="BE318" s="193"/>
      <c r="BF318" s="194"/>
      <c r="BG318" s="1034" t="s">
        <v>70</v>
      </c>
      <c r="BH318" s="1035"/>
      <c r="BI318" s="1035"/>
      <c r="BJ318" s="1035"/>
      <c r="BK318" s="193"/>
      <c r="BL318" s="193"/>
      <c r="BM318" s="193"/>
      <c r="BN318" s="194"/>
      <c r="BO318" s="1034" t="s">
        <v>217</v>
      </c>
      <c r="BP318" s="1035"/>
      <c r="BQ318" s="1035"/>
      <c r="BR318" s="1035"/>
      <c r="BS318" s="193"/>
      <c r="BT318" s="193"/>
      <c r="BU318" s="193"/>
      <c r="BV318" s="194"/>
      <c r="BW318" s="65"/>
      <c r="BX318" s="65"/>
      <c r="BY318" s="65"/>
      <c r="BZ318" s="65"/>
      <c r="CA318" s="65"/>
      <c r="CB318" s="65"/>
      <c r="CC318" s="65"/>
      <c r="CD318" s="65"/>
      <c r="CE318" s="65"/>
      <c r="CF318" s="65"/>
      <c r="CG318" s="65"/>
      <c r="CH318" s="65"/>
      <c r="CI318" s="65"/>
      <c r="CJ318" s="155"/>
      <c r="CK318" s="84"/>
      <c r="CL318" s="84"/>
      <c r="CM318" s="84"/>
      <c r="CN318" s="84"/>
      <c r="CO318" s="84"/>
      <c r="CP318" s="84"/>
      <c r="CQ318" s="84"/>
      <c r="CR318" s="84"/>
      <c r="CS318" s="84"/>
      <c r="CT318" s="84"/>
      <c r="CU318" s="448"/>
      <c r="CV318" s="448"/>
      <c r="CW318" s="198"/>
      <c r="CX318" s="198"/>
      <c r="CY318" s="198"/>
      <c r="CZ318" s="198"/>
      <c r="DA318" s="198"/>
      <c r="DB318" s="198"/>
      <c r="DC318" s="198"/>
      <c r="DD318" s="198"/>
      <c r="DE318" s="198"/>
      <c r="DF318" s="198"/>
      <c r="DG318" s="198"/>
      <c r="DH318" s="198"/>
      <c r="DI318" s="198"/>
      <c r="DJ318" s="198"/>
      <c r="DK318" s="198"/>
      <c r="DL318" s="198"/>
      <c r="DM318" s="198"/>
      <c r="DN318" s="198"/>
    </row>
    <row r="319" spans="1:120" ht="15.75" customHeight="1" thickBot="1">
      <c r="A319" s="172"/>
      <c r="B319" s="1049"/>
      <c r="C319" s="121">
        <v>8</v>
      </c>
      <c r="D319" s="158">
        <v>11</v>
      </c>
      <c r="E319" s="158">
        <v>14</v>
      </c>
      <c r="F319" s="158">
        <v>18</v>
      </c>
      <c r="G319" s="71" t="s">
        <v>450</v>
      </c>
      <c r="H319" s="71" t="s">
        <v>451</v>
      </c>
      <c r="I319" s="62"/>
      <c r="J319" s="1032" t="s">
        <v>8</v>
      </c>
      <c r="K319" s="121">
        <v>8</v>
      </c>
      <c r="L319" s="158">
        <v>11</v>
      </c>
      <c r="M319" s="158">
        <v>14</v>
      </c>
      <c r="N319" s="158">
        <v>18</v>
      </c>
      <c r="O319" s="71" t="s">
        <v>450</v>
      </c>
      <c r="P319" s="71" t="s">
        <v>451</v>
      </c>
      <c r="Q319" s="62"/>
      <c r="R319" s="1032" t="s">
        <v>8</v>
      </c>
      <c r="S319" s="121">
        <v>8</v>
      </c>
      <c r="T319" s="158">
        <v>11</v>
      </c>
      <c r="U319" s="158">
        <v>14</v>
      </c>
      <c r="V319" s="158">
        <v>18</v>
      </c>
      <c r="W319" s="71" t="s">
        <v>450</v>
      </c>
      <c r="X319" s="71" t="s">
        <v>451</v>
      </c>
      <c r="Y319" s="62"/>
      <c r="Z319" s="1032" t="s">
        <v>8</v>
      </c>
      <c r="AA319" s="121">
        <v>8</v>
      </c>
      <c r="AB319" s="158">
        <v>11</v>
      </c>
      <c r="AC319" s="158">
        <v>14</v>
      </c>
      <c r="AD319" s="158">
        <v>18</v>
      </c>
      <c r="AE319" s="71" t="s">
        <v>450</v>
      </c>
      <c r="AF319" s="71" t="s">
        <v>451</v>
      </c>
      <c r="AG319" s="62"/>
      <c r="AH319" s="1032" t="s">
        <v>8</v>
      </c>
      <c r="AI319" s="121">
        <v>8</v>
      </c>
      <c r="AJ319" s="158">
        <v>11</v>
      </c>
      <c r="AK319" s="158">
        <v>14</v>
      </c>
      <c r="AL319" s="158">
        <v>18</v>
      </c>
      <c r="AM319" s="71" t="s">
        <v>450</v>
      </c>
      <c r="AN319" s="71" t="s">
        <v>451</v>
      </c>
      <c r="AO319" s="62"/>
      <c r="AP319" s="1032" t="s">
        <v>8</v>
      </c>
      <c r="AQ319" s="121">
        <v>8</v>
      </c>
      <c r="AR319" s="158">
        <v>11</v>
      </c>
      <c r="AS319" s="158">
        <v>14</v>
      </c>
      <c r="AT319" s="158">
        <v>18</v>
      </c>
      <c r="AU319" s="71" t="s">
        <v>450</v>
      </c>
      <c r="AV319" s="71" t="s">
        <v>451</v>
      </c>
      <c r="AW319" s="62"/>
      <c r="AX319" s="1032" t="s">
        <v>8</v>
      </c>
      <c r="AY319" s="121">
        <v>8</v>
      </c>
      <c r="AZ319" s="158">
        <v>11</v>
      </c>
      <c r="BA319" s="158">
        <v>14</v>
      </c>
      <c r="BB319" s="158">
        <v>18</v>
      </c>
      <c r="BC319" s="71" t="s">
        <v>450</v>
      </c>
      <c r="BD319" s="71" t="s">
        <v>451</v>
      </c>
      <c r="BE319" s="62"/>
      <c r="BF319" s="1032" t="s">
        <v>8</v>
      </c>
      <c r="BG319" s="121">
        <v>8</v>
      </c>
      <c r="BH319" s="405">
        <v>11</v>
      </c>
      <c r="BI319" s="405">
        <v>14</v>
      </c>
      <c r="BJ319" s="405">
        <v>18</v>
      </c>
      <c r="BK319" s="71" t="s">
        <v>450</v>
      </c>
      <c r="BL319" s="71" t="s">
        <v>451</v>
      </c>
      <c r="BM319" s="62"/>
      <c r="BN319" s="1032" t="s">
        <v>8</v>
      </c>
      <c r="BO319" s="121">
        <v>8</v>
      </c>
      <c r="BP319" s="405">
        <v>11</v>
      </c>
      <c r="BQ319" s="405">
        <v>14</v>
      </c>
      <c r="BR319" s="405">
        <v>18</v>
      </c>
      <c r="BS319" s="71" t="s">
        <v>450</v>
      </c>
      <c r="BT319" s="71" t="s">
        <v>451</v>
      </c>
      <c r="BU319" s="62"/>
      <c r="BV319" s="1032" t="s">
        <v>8</v>
      </c>
      <c r="CK319" s="199" t="s">
        <v>26</v>
      </c>
      <c r="CL319" s="200"/>
      <c r="CM319" s="199" t="str">
        <f>+CK319</f>
        <v>Mahor</v>
      </c>
      <c r="CN319" s="200"/>
      <c r="CO319" s="199" t="str">
        <f>+CM319</f>
        <v>Mahor</v>
      </c>
      <c r="CP319" s="200"/>
      <c r="CQ319" s="199" t="str">
        <f>+CO319</f>
        <v>Mahor</v>
      </c>
      <c r="CR319" s="200"/>
      <c r="CS319" s="199" t="str">
        <f>+CQ319</f>
        <v>Mahor</v>
      </c>
      <c r="CT319" s="200"/>
      <c r="CU319" s="449" t="str">
        <f>+CS319</f>
        <v>Mahor</v>
      </c>
      <c r="CV319" s="450"/>
      <c r="CW319" s="199" t="str">
        <f>+CY319</f>
        <v>Mahor</v>
      </c>
      <c r="CX319" s="200"/>
      <c r="CY319" s="199" t="str">
        <f>+CU319</f>
        <v>Mahor</v>
      </c>
      <c r="CZ319" s="200"/>
      <c r="DA319" s="199" t="str">
        <f>+CW319</f>
        <v>Mahor</v>
      </c>
      <c r="DB319" s="200"/>
    </row>
    <row r="320" spans="1:120" ht="62.25" customHeight="1" thickBot="1">
      <c r="A320" s="109" t="s">
        <v>9</v>
      </c>
      <c r="B320" s="109" t="s">
        <v>10</v>
      </c>
      <c r="C320" s="280" t="s">
        <v>28</v>
      </c>
      <c r="D320" s="274" t="s">
        <v>27</v>
      </c>
      <c r="E320" s="281" t="s">
        <v>24</v>
      </c>
      <c r="F320" s="282" t="s">
        <v>25</v>
      </c>
      <c r="G320" s="75" t="s">
        <v>13</v>
      </c>
      <c r="H320" s="237" t="s">
        <v>0</v>
      </c>
      <c r="I320" s="263"/>
      <c r="J320" s="1033"/>
      <c r="K320" s="280" t="s">
        <v>28</v>
      </c>
      <c r="L320" s="274" t="s">
        <v>27</v>
      </c>
      <c r="M320" s="281" t="s">
        <v>24</v>
      </c>
      <c r="N320" s="282" t="s">
        <v>25</v>
      </c>
      <c r="O320" s="75" t="s">
        <v>13</v>
      </c>
      <c r="P320" s="237" t="s">
        <v>0</v>
      </c>
      <c r="Q320" s="263"/>
      <c r="R320" s="1033"/>
      <c r="S320" s="280" t="s">
        <v>28</v>
      </c>
      <c r="T320" s="274" t="s">
        <v>27</v>
      </c>
      <c r="U320" s="281" t="s">
        <v>24</v>
      </c>
      <c r="V320" s="282" t="s">
        <v>25</v>
      </c>
      <c r="W320" s="75" t="s">
        <v>13</v>
      </c>
      <c r="X320" s="237" t="s">
        <v>0</v>
      </c>
      <c r="Y320" s="263"/>
      <c r="Z320" s="1033"/>
      <c r="AA320" s="280" t="s">
        <v>28</v>
      </c>
      <c r="AB320" s="274" t="s">
        <v>27</v>
      </c>
      <c r="AC320" s="281" t="s">
        <v>24</v>
      </c>
      <c r="AD320" s="282" t="s">
        <v>25</v>
      </c>
      <c r="AE320" s="75" t="s">
        <v>13</v>
      </c>
      <c r="AF320" s="237" t="s">
        <v>0</v>
      </c>
      <c r="AG320" s="263"/>
      <c r="AH320" s="1033"/>
      <c r="AI320" s="280" t="s">
        <v>28</v>
      </c>
      <c r="AJ320" s="274" t="s">
        <v>27</v>
      </c>
      <c r="AK320" s="281" t="s">
        <v>24</v>
      </c>
      <c r="AL320" s="282" t="s">
        <v>25</v>
      </c>
      <c r="AM320" s="75" t="s">
        <v>13</v>
      </c>
      <c r="AN320" s="237" t="s">
        <v>0</v>
      </c>
      <c r="AO320" s="263"/>
      <c r="AP320" s="1033"/>
      <c r="AQ320" s="280" t="s">
        <v>28</v>
      </c>
      <c r="AR320" s="274" t="s">
        <v>27</v>
      </c>
      <c r="AS320" s="281" t="s">
        <v>24</v>
      </c>
      <c r="AT320" s="282" t="s">
        <v>25</v>
      </c>
      <c r="AU320" s="75" t="s">
        <v>13</v>
      </c>
      <c r="AV320" s="237" t="s">
        <v>0</v>
      </c>
      <c r="AW320" s="263"/>
      <c r="AX320" s="1033"/>
      <c r="AY320" s="280" t="s">
        <v>28</v>
      </c>
      <c r="AZ320" s="274" t="s">
        <v>27</v>
      </c>
      <c r="BA320" s="281" t="s">
        <v>24</v>
      </c>
      <c r="BB320" s="282" t="s">
        <v>25</v>
      </c>
      <c r="BC320" s="75" t="s">
        <v>13</v>
      </c>
      <c r="BD320" s="237" t="s">
        <v>0</v>
      </c>
      <c r="BE320" s="263"/>
      <c r="BF320" s="1033"/>
      <c r="BG320" s="280" t="s">
        <v>28</v>
      </c>
      <c r="BH320" s="274" t="s">
        <v>27</v>
      </c>
      <c r="BI320" s="281" t="s">
        <v>24</v>
      </c>
      <c r="BJ320" s="282" t="s">
        <v>25</v>
      </c>
      <c r="BK320" s="75" t="s">
        <v>13</v>
      </c>
      <c r="BL320" s="237" t="s">
        <v>0</v>
      </c>
      <c r="BM320" s="263"/>
      <c r="BN320" s="1033"/>
      <c r="BO320" s="280" t="s">
        <v>28</v>
      </c>
      <c r="BP320" s="274" t="s">
        <v>27</v>
      </c>
      <c r="BQ320" s="281" t="s">
        <v>24</v>
      </c>
      <c r="BR320" s="282" t="s">
        <v>25</v>
      </c>
      <c r="BS320" s="75" t="s">
        <v>13</v>
      </c>
      <c r="BT320" s="237" t="s">
        <v>0</v>
      </c>
      <c r="BU320" s="263"/>
      <c r="BV320" s="1033"/>
      <c r="CK320" s="202" t="s">
        <v>2</v>
      </c>
      <c r="CL320" s="203"/>
      <c r="CM320" s="202" t="s">
        <v>80</v>
      </c>
      <c r="CN320" s="203"/>
      <c r="CO320" s="202" t="s">
        <v>79</v>
      </c>
      <c r="CP320" s="203"/>
      <c r="CQ320" s="202" t="s">
        <v>5</v>
      </c>
      <c r="CR320" s="203"/>
      <c r="CS320" s="202" t="s">
        <v>6</v>
      </c>
      <c r="CT320" s="203"/>
      <c r="CU320" s="1043" t="s">
        <v>206</v>
      </c>
      <c r="CV320" s="1044"/>
      <c r="CW320" s="202" t="s">
        <v>133</v>
      </c>
      <c r="CX320" s="203"/>
      <c r="CY320" s="202" t="s">
        <v>90</v>
      </c>
      <c r="CZ320" s="203"/>
      <c r="DA320" s="204" t="s">
        <v>136</v>
      </c>
      <c r="DB320" s="205"/>
    </row>
    <row r="321" spans="1:106" s="84" customFormat="1">
      <c r="A321" s="78">
        <v>1</v>
      </c>
      <c r="B321" s="79" t="s">
        <v>335</v>
      </c>
      <c r="C321" s="80">
        <v>49</v>
      </c>
      <c r="D321" s="81">
        <v>5</v>
      </c>
      <c r="E321" s="711">
        <v>55</v>
      </c>
      <c r="F321" s="81">
        <v>1</v>
      </c>
      <c r="G321" s="81">
        <v>82</v>
      </c>
      <c r="H321" s="81">
        <v>2</v>
      </c>
      <c r="I321" s="222" t="s">
        <v>113</v>
      </c>
      <c r="J321" s="82">
        <f>SUM(C321:I321)</f>
        <v>194</v>
      </c>
      <c r="K321" s="80">
        <v>8</v>
      </c>
      <c r="L321" s="81">
        <v>1</v>
      </c>
      <c r="M321" s="81">
        <v>6</v>
      </c>
      <c r="N321" s="81">
        <v>0</v>
      </c>
      <c r="O321" s="81">
        <v>10</v>
      </c>
      <c r="P321" s="81">
        <v>0</v>
      </c>
      <c r="Q321" s="222" t="s">
        <v>113</v>
      </c>
      <c r="R321" s="82">
        <f>SUM(K321:Q321)</f>
        <v>25</v>
      </c>
      <c r="S321" s="80">
        <v>1</v>
      </c>
      <c r="T321" s="81">
        <v>0</v>
      </c>
      <c r="U321" s="81">
        <v>2</v>
      </c>
      <c r="V321" s="81">
        <v>0</v>
      </c>
      <c r="W321" s="81">
        <v>1</v>
      </c>
      <c r="X321" s="81">
        <v>0</v>
      </c>
      <c r="Y321" s="222" t="s">
        <v>113</v>
      </c>
      <c r="Z321" s="82">
        <f>SUM(S321:Y321)</f>
        <v>4</v>
      </c>
      <c r="AA321" s="80">
        <v>1</v>
      </c>
      <c r="AB321" s="81">
        <v>1</v>
      </c>
      <c r="AC321" s="81">
        <v>0</v>
      </c>
      <c r="AD321" s="81">
        <v>2</v>
      </c>
      <c r="AE321" s="81">
        <v>2</v>
      </c>
      <c r="AF321" s="81">
        <v>1</v>
      </c>
      <c r="AG321" s="222" t="s">
        <v>113</v>
      </c>
      <c r="AH321" s="82">
        <f>SUM(AA321:AG321)</f>
        <v>7</v>
      </c>
      <c r="AI321" s="80">
        <v>1</v>
      </c>
      <c r="AJ321" s="81">
        <v>1</v>
      </c>
      <c r="AK321" s="81" t="s">
        <v>113</v>
      </c>
      <c r="AL321" s="81" t="s">
        <v>178</v>
      </c>
      <c r="AM321" s="81" t="s">
        <v>113</v>
      </c>
      <c r="AN321" s="81" t="s">
        <v>232</v>
      </c>
      <c r="AO321" s="222" t="s">
        <v>113</v>
      </c>
      <c r="AP321" s="82">
        <v>5</v>
      </c>
      <c r="AQ321" s="80" t="s">
        <v>113</v>
      </c>
      <c r="AR321" s="81" t="s">
        <v>113</v>
      </c>
      <c r="AS321" s="81" t="s">
        <v>113</v>
      </c>
      <c r="AT321" s="81" t="s">
        <v>113</v>
      </c>
      <c r="AU321" s="81" t="s">
        <v>168</v>
      </c>
      <c r="AV321" s="81" t="s">
        <v>113</v>
      </c>
      <c r="AW321" s="222" t="s">
        <v>113</v>
      </c>
      <c r="AX321" s="82" t="s">
        <v>168</v>
      </c>
      <c r="AY321" s="80">
        <v>1</v>
      </c>
      <c r="AZ321" s="81" t="s">
        <v>113</v>
      </c>
      <c r="BA321" s="81" t="s">
        <v>113</v>
      </c>
      <c r="BB321" s="81" t="s">
        <v>113</v>
      </c>
      <c r="BC321" s="81" t="s">
        <v>113</v>
      </c>
      <c r="BD321" s="81" t="s">
        <v>113</v>
      </c>
      <c r="BE321" s="222" t="s">
        <v>113</v>
      </c>
      <c r="BF321" s="82">
        <f>SUM(AY321:BE321)</f>
        <v>1</v>
      </c>
      <c r="BG321" s="490">
        <v>4</v>
      </c>
      <c r="BH321" s="491">
        <v>4</v>
      </c>
      <c r="BI321" s="491">
        <v>4</v>
      </c>
      <c r="BJ321" s="491">
        <v>3</v>
      </c>
      <c r="BK321" s="491">
        <v>4</v>
      </c>
      <c r="BL321" s="491">
        <v>4</v>
      </c>
      <c r="BM321" s="498" t="s">
        <v>113</v>
      </c>
      <c r="BN321" s="82">
        <f>SUM(BG321:BM321)</f>
        <v>23</v>
      </c>
      <c r="BO321" s="490">
        <v>16</v>
      </c>
      <c r="BP321" s="491">
        <v>27</v>
      </c>
      <c r="BQ321" s="491">
        <v>24</v>
      </c>
      <c r="BR321" s="491">
        <v>5</v>
      </c>
      <c r="BS321" s="491">
        <v>12</v>
      </c>
      <c r="BT321" s="491">
        <v>24</v>
      </c>
      <c r="BU321" s="498" t="s">
        <v>113</v>
      </c>
      <c r="BV321" s="82">
        <f>SUM(BO321:BU321)</f>
        <v>108</v>
      </c>
      <c r="CJ321" s="155"/>
      <c r="CK321" s="206">
        <f>+J321</f>
        <v>194</v>
      </c>
      <c r="CL321" s="215" t="str">
        <f>+B321</f>
        <v>BHARGAV RAVAL [M]</v>
      </c>
      <c r="CM321" s="206">
        <f>+R321</f>
        <v>25</v>
      </c>
      <c r="CN321" s="215" t="str">
        <f>+B321</f>
        <v>BHARGAV RAVAL [M]</v>
      </c>
      <c r="CO321" s="206">
        <f>+Z321</f>
        <v>4</v>
      </c>
      <c r="CP321" s="207" t="str">
        <f>+B321</f>
        <v>BHARGAV RAVAL [M]</v>
      </c>
      <c r="CQ321" s="208">
        <f>+AH321</f>
        <v>7</v>
      </c>
      <c r="CR321" s="207" t="str">
        <f>+B321</f>
        <v>BHARGAV RAVAL [M]</v>
      </c>
      <c r="CS321" s="208">
        <f>+AP321</f>
        <v>5</v>
      </c>
      <c r="CT321" s="207" t="str">
        <f>+B321</f>
        <v>BHARGAV RAVAL [M]</v>
      </c>
      <c r="CU321" s="1045">
        <f>SUM(AQ352:AW352)</f>
        <v>5</v>
      </c>
      <c r="CV321" s="451"/>
      <c r="CW321" s="208">
        <f>+BF321</f>
        <v>1</v>
      </c>
      <c r="CX321" s="207" t="str">
        <f t="shared" ref="CX321:CX350" si="471">+B321</f>
        <v>BHARGAV RAVAL [M]</v>
      </c>
      <c r="CY321" s="206">
        <f>CS321+CU321+CW321</f>
        <v>11</v>
      </c>
      <c r="CZ321" s="207" t="str">
        <f t="shared" ref="CZ321:CZ350" si="472">+B321</f>
        <v>BHARGAV RAVAL [M]</v>
      </c>
      <c r="DA321" s="208">
        <f>CQ321+CU321</f>
        <v>12</v>
      </c>
      <c r="DB321" s="207" t="str">
        <f>+B321</f>
        <v>BHARGAV RAVAL [M]</v>
      </c>
    </row>
    <row r="322" spans="1:106" s="84" customFormat="1">
      <c r="A322" s="85">
        <v>2</v>
      </c>
      <c r="B322" s="86" t="s">
        <v>336</v>
      </c>
      <c r="C322" s="87">
        <v>20</v>
      </c>
      <c r="D322" s="88">
        <v>16</v>
      </c>
      <c r="E322" s="88">
        <v>30</v>
      </c>
      <c r="F322" s="88">
        <v>41</v>
      </c>
      <c r="G322" s="88">
        <v>4</v>
      </c>
      <c r="H322" s="88">
        <v>12</v>
      </c>
      <c r="I322" s="89" t="s">
        <v>113</v>
      </c>
      <c r="J322" s="90">
        <f t="shared" ref="J322:J351" si="473">SUM(C322:I322)</f>
        <v>123</v>
      </c>
      <c r="K322" s="87">
        <v>3</v>
      </c>
      <c r="L322" s="88">
        <v>2</v>
      </c>
      <c r="M322" s="88">
        <v>3</v>
      </c>
      <c r="N322" s="88">
        <v>7</v>
      </c>
      <c r="O322" s="88">
        <v>1</v>
      </c>
      <c r="P322" s="88">
        <v>1</v>
      </c>
      <c r="Q322" s="89" t="s">
        <v>113</v>
      </c>
      <c r="R322" s="90">
        <f t="shared" ref="R322:R350" si="474">SUM(K322:Q322)</f>
        <v>17</v>
      </c>
      <c r="S322" s="87">
        <v>0</v>
      </c>
      <c r="T322" s="88">
        <v>0</v>
      </c>
      <c r="U322" s="88">
        <v>0</v>
      </c>
      <c r="V322" s="88">
        <v>0</v>
      </c>
      <c r="W322" s="88">
        <v>0</v>
      </c>
      <c r="X322" s="88">
        <v>0</v>
      </c>
      <c r="Y322" s="89" t="s">
        <v>113</v>
      </c>
      <c r="Z322" s="90">
        <f t="shared" ref="Z322:Z350" si="475">SUM(S322:Y322)</f>
        <v>0</v>
      </c>
      <c r="AA322" s="87">
        <v>0</v>
      </c>
      <c r="AB322" s="88">
        <v>3</v>
      </c>
      <c r="AC322" s="88">
        <v>0</v>
      </c>
      <c r="AD322" s="88">
        <v>1</v>
      </c>
      <c r="AE322" s="88">
        <v>1</v>
      </c>
      <c r="AF322" s="88">
        <v>2</v>
      </c>
      <c r="AG322" s="89" t="s">
        <v>113</v>
      </c>
      <c r="AH322" s="90">
        <f t="shared" ref="AH322:AH350" si="476">SUM(AA322:AG322)</f>
        <v>7</v>
      </c>
      <c r="AI322" s="87" t="s">
        <v>113</v>
      </c>
      <c r="AJ322" s="88" t="s">
        <v>113</v>
      </c>
      <c r="AK322" s="88" t="s">
        <v>113</v>
      </c>
      <c r="AL322" s="88">
        <v>1</v>
      </c>
      <c r="AM322" s="88" t="s">
        <v>113</v>
      </c>
      <c r="AN322" s="88" t="s">
        <v>113</v>
      </c>
      <c r="AO322" s="89" t="s">
        <v>113</v>
      </c>
      <c r="AP322" s="90">
        <f t="shared" ref="AP322:AP350" si="477">SUM(AI322:AO322)</f>
        <v>1</v>
      </c>
      <c r="AQ322" s="87" t="s">
        <v>168</v>
      </c>
      <c r="AR322" s="88" t="s">
        <v>113</v>
      </c>
      <c r="AS322" s="88" t="s">
        <v>113</v>
      </c>
      <c r="AT322" s="88" t="s">
        <v>168</v>
      </c>
      <c r="AU322" s="88" t="s">
        <v>113</v>
      </c>
      <c r="AV322" s="88" t="s">
        <v>113</v>
      </c>
      <c r="AW322" s="89" t="s">
        <v>113</v>
      </c>
      <c r="AX322" s="90" t="s">
        <v>160</v>
      </c>
      <c r="AY322" s="87" t="s">
        <v>113</v>
      </c>
      <c r="AZ322" s="88" t="s">
        <v>113</v>
      </c>
      <c r="BA322" s="88" t="s">
        <v>113</v>
      </c>
      <c r="BB322" s="88" t="s">
        <v>113</v>
      </c>
      <c r="BC322" s="88" t="s">
        <v>113</v>
      </c>
      <c r="BD322" s="88" t="s">
        <v>113</v>
      </c>
      <c r="BE322" s="89" t="s">
        <v>113</v>
      </c>
      <c r="BF322" s="90">
        <f t="shared" ref="BF322:BF350" si="478">SUM(AY322:BE322)</f>
        <v>0</v>
      </c>
      <c r="BG322" s="87">
        <v>3</v>
      </c>
      <c r="BH322" s="88">
        <v>4</v>
      </c>
      <c r="BI322" s="88">
        <v>4</v>
      </c>
      <c r="BJ322" s="88">
        <v>4</v>
      </c>
      <c r="BK322" s="88">
        <v>4</v>
      </c>
      <c r="BL322" s="88">
        <v>4</v>
      </c>
      <c r="BM322" s="89" t="s">
        <v>113</v>
      </c>
      <c r="BN322" s="90">
        <f t="shared" ref="BN322:BN350" si="479">SUM(BG322:BM322)</f>
        <v>23</v>
      </c>
      <c r="BO322" s="87">
        <v>24</v>
      </c>
      <c r="BP322" s="88">
        <v>15</v>
      </c>
      <c r="BQ322" s="88">
        <v>21</v>
      </c>
      <c r="BR322" s="88">
        <v>14</v>
      </c>
      <c r="BS322" s="88">
        <v>27</v>
      </c>
      <c r="BT322" s="88">
        <v>20</v>
      </c>
      <c r="BU322" s="89" t="s">
        <v>113</v>
      </c>
      <c r="BV322" s="90">
        <f t="shared" ref="BV322:BV350" si="480">SUM(BO322:BU322)</f>
        <v>121</v>
      </c>
      <c r="CJ322" s="155"/>
      <c r="CK322" s="209">
        <f t="shared" ref="CK322:CK350" si="481">+J322</f>
        <v>123</v>
      </c>
      <c r="CL322" s="216" t="str">
        <f t="shared" ref="CL322:CL350" si="482">+B322</f>
        <v>NIKHIL PANDYA [M]</v>
      </c>
      <c r="CM322" s="209">
        <f t="shared" ref="CM322:CM350" si="483">+R322</f>
        <v>17</v>
      </c>
      <c r="CN322" s="216" t="str">
        <f t="shared" ref="CN322:CN350" si="484">+B322</f>
        <v>NIKHIL PANDYA [M]</v>
      </c>
      <c r="CO322" s="209">
        <f t="shared" ref="CO322:CO350" si="485">+Z322</f>
        <v>0</v>
      </c>
      <c r="CP322" s="210" t="str">
        <f t="shared" ref="CP322:CP350" si="486">+B322</f>
        <v>NIKHIL PANDYA [M]</v>
      </c>
      <c r="CQ322" s="208">
        <f t="shared" ref="CQ322:CQ350" si="487">+AH322</f>
        <v>7</v>
      </c>
      <c r="CR322" s="210" t="str">
        <f t="shared" ref="CR322:CR350" si="488">+B322</f>
        <v>NIKHIL PANDYA [M]</v>
      </c>
      <c r="CS322" s="208">
        <f t="shared" ref="CS322:CS350" si="489">+AP322</f>
        <v>1</v>
      </c>
      <c r="CT322" s="210" t="str">
        <f t="shared" ref="CT322:CT350" si="490">+B322</f>
        <v>NIKHIL PANDYA [M]</v>
      </c>
      <c r="CU322" s="1046"/>
      <c r="CV322" s="452"/>
      <c r="CW322" s="208">
        <f t="shared" ref="CW322:CW350" si="491">+BF322</f>
        <v>0</v>
      </c>
      <c r="CX322" s="207" t="str">
        <f t="shared" si="471"/>
        <v>NIKHIL PANDYA [M]</v>
      </c>
      <c r="CY322" s="209">
        <f t="shared" ref="CY322:CY350" si="492">CS322+CU322+CW322</f>
        <v>1</v>
      </c>
      <c r="CZ322" s="207" t="str">
        <f t="shared" si="472"/>
        <v>NIKHIL PANDYA [M]</v>
      </c>
      <c r="DA322" s="211">
        <f t="shared" ref="DA322:DA350" si="493">CQ322+CU322</f>
        <v>7</v>
      </c>
      <c r="DB322" s="210" t="str">
        <f t="shared" ref="DB322:DB350" si="494">+B322</f>
        <v>NIKHIL PANDYA [M]</v>
      </c>
    </row>
    <row r="323" spans="1:106" s="84" customFormat="1">
      <c r="A323" s="78">
        <v>3</v>
      </c>
      <c r="B323" s="86" t="s">
        <v>337</v>
      </c>
      <c r="C323" s="434">
        <v>20</v>
      </c>
      <c r="D323" s="88">
        <v>0</v>
      </c>
      <c r="E323" s="88" t="s">
        <v>113</v>
      </c>
      <c r="F323" s="88">
        <v>1</v>
      </c>
      <c r="G323" s="88">
        <v>21</v>
      </c>
      <c r="H323" s="88">
        <v>4</v>
      </c>
      <c r="I323" s="89" t="s">
        <v>113</v>
      </c>
      <c r="J323" s="90">
        <f t="shared" si="473"/>
        <v>46</v>
      </c>
      <c r="K323" s="87">
        <v>0</v>
      </c>
      <c r="L323" s="88">
        <v>0</v>
      </c>
      <c r="M323" s="88" t="s">
        <v>113</v>
      </c>
      <c r="N323" s="88">
        <v>0</v>
      </c>
      <c r="O323" s="88">
        <v>1</v>
      </c>
      <c r="P323" s="88">
        <v>1</v>
      </c>
      <c r="Q323" s="89" t="s">
        <v>113</v>
      </c>
      <c r="R323" s="90">
        <f t="shared" si="474"/>
        <v>2</v>
      </c>
      <c r="S323" s="87">
        <v>0</v>
      </c>
      <c r="T323" s="88">
        <v>0</v>
      </c>
      <c r="U323" s="88" t="s">
        <v>113</v>
      </c>
      <c r="V323" s="88">
        <v>0</v>
      </c>
      <c r="W323" s="88">
        <v>1</v>
      </c>
      <c r="X323" s="88">
        <v>0</v>
      </c>
      <c r="Y323" s="89" t="s">
        <v>113</v>
      </c>
      <c r="Z323" s="90">
        <f t="shared" si="475"/>
        <v>1</v>
      </c>
      <c r="AA323" s="87">
        <v>1</v>
      </c>
      <c r="AB323" s="88">
        <v>0</v>
      </c>
      <c r="AC323" s="88">
        <v>1</v>
      </c>
      <c r="AD323" s="88">
        <v>0</v>
      </c>
      <c r="AE323" s="88">
        <v>0</v>
      </c>
      <c r="AF323" s="88">
        <v>0</v>
      </c>
      <c r="AG323" s="89" t="s">
        <v>113</v>
      </c>
      <c r="AH323" s="90">
        <f t="shared" si="476"/>
        <v>2</v>
      </c>
      <c r="AI323" s="87" t="s">
        <v>113</v>
      </c>
      <c r="AJ323" s="88" t="s">
        <v>113</v>
      </c>
      <c r="AK323" s="88" t="s">
        <v>113</v>
      </c>
      <c r="AL323" s="88" t="s">
        <v>113</v>
      </c>
      <c r="AM323" s="88" t="s">
        <v>113</v>
      </c>
      <c r="AN323" s="88" t="s">
        <v>113</v>
      </c>
      <c r="AO323" s="89" t="s">
        <v>113</v>
      </c>
      <c r="AP323" s="90">
        <f t="shared" si="477"/>
        <v>0</v>
      </c>
      <c r="AQ323" s="87" t="s">
        <v>168</v>
      </c>
      <c r="AR323" s="88" t="s">
        <v>113</v>
      </c>
      <c r="AS323" s="88" t="s">
        <v>113</v>
      </c>
      <c r="AT323" s="88" t="s">
        <v>113</v>
      </c>
      <c r="AU323" s="88" t="s">
        <v>113</v>
      </c>
      <c r="AV323" s="88" t="s">
        <v>168</v>
      </c>
      <c r="AW323" s="89" t="s">
        <v>113</v>
      </c>
      <c r="AX323" s="90" t="s">
        <v>160</v>
      </c>
      <c r="AY323" s="87" t="s">
        <v>113</v>
      </c>
      <c r="AZ323" s="88" t="s">
        <v>113</v>
      </c>
      <c r="BA323" s="88" t="s">
        <v>113</v>
      </c>
      <c r="BB323" s="88" t="s">
        <v>113</v>
      </c>
      <c r="BC323" s="88" t="s">
        <v>113</v>
      </c>
      <c r="BD323" s="88" t="s">
        <v>113</v>
      </c>
      <c r="BE323" s="89" t="s">
        <v>113</v>
      </c>
      <c r="BF323" s="90">
        <f t="shared" si="478"/>
        <v>0</v>
      </c>
      <c r="BG323" s="87">
        <v>4</v>
      </c>
      <c r="BH323" s="88">
        <v>3</v>
      </c>
      <c r="BI323" s="88">
        <v>4</v>
      </c>
      <c r="BJ323" s="88">
        <v>2</v>
      </c>
      <c r="BK323" s="88">
        <v>3</v>
      </c>
      <c r="BL323" s="88">
        <v>2</v>
      </c>
      <c r="BM323" s="89" t="s">
        <v>113</v>
      </c>
      <c r="BN323" s="90">
        <f t="shared" si="479"/>
        <v>18</v>
      </c>
      <c r="BO323" s="87">
        <v>27</v>
      </c>
      <c r="BP323" s="88">
        <v>13</v>
      </c>
      <c r="BQ323" s="88">
        <v>33</v>
      </c>
      <c r="BR323" s="88">
        <v>13</v>
      </c>
      <c r="BS323" s="88">
        <v>25</v>
      </c>
      <c r="BT323" s="88">
        <v>7</v>
      </c>
      <c r="BU323" s="89" t="s">
        <v>113</v>
      </c>
      <c r="BV323" s="90">
        <f t="shared" si="480"/>
        <v>118</v>
      </c>
      <c r="CJ323" s="155"/>
      <c r="CK323" s="209">
        <f t="shared" si="481"/>
        <v>46</v>
      </c>
      <c r="CL323" s="216" t="str">
        <f t="shared" si="482"/>
        <v>KIRAN PANDYA [M]</v>
      </c>
      <c r="CM323" s="209">
        <f t="shared" si="483"/>
        <v>2</v>
      </c>
      <c r="CN323" s="216" t="str">
        <f t="shared" si="484"/>
        <v>KIRAN PANDYA [M]</v>
      </c>
      <c r="CO323" s="209">
        <f t="shared" si="485"/>
        <v>1</v>
      </c>
      <c r="CP323" s="210" t="str">
        <f t="shared" si="486"/>
        <v>KIRAN PANDYA [M]</v>
      </c>
      <c r="CQ323" s="208">
        <f t="shared" si="487"/>
        <v>2</v>
      </c>
      <c r="CR323" s="210" t="str">
        <f t="shared" si="488"/>
        <v>KIRAN PANDYA [M]</v>
      </c>
      <c r="CS323" s="208">
        <f t="shared" si="489"/>
        <v>0</v>
      </c>
      <c r="CT323" s="210" t="str">
        <f t="shared" si="490"/>
        <v>KIRAN PANDYA [M]</v>
      </c>
      <c r="CU323" s="1046"/>
      <c r="CV323" s="452"/>
      <c r="CW323" s="208">
        <f t="shared" si="491"/>
        <v>0</v>
      </c>
      <c r="CX323" s="207" t="str">
        <f t="shared" si="471"/>
        <v>KIRAN PANDYA [M]</v>
      </c>
      <c r="CY323" s="209">
        <f t="shared" si="492"/>
        <v>0</v>
      </c>
      <c r="CZ323" s="207" t="str">
        <f t="shared" si="472"/>
        <v>KIRAN PANDYA [M]</v>
      </c>
      <c r="DA323" s="211">
        <f t="shared" si="493"/>
        <v>2</v>
      </c>
      <c r="DB323" s="210" t="str">
        <f t="shared" si="494"/>
        <v>KIRAN PANDYA [M]</v>
      </c>
    </row>
    <row r="324" spans="1:106" s="84" customFormat="1">
      <c r="A324" s="85">
        <v>4</v>
      </c>
      <c r="B324" s="86" t="s">
        <v>338</v>
      </c>
      <c r="C324" s="87">
        <v>3</v>
      </c>
      <c r="D324" s="88">
        <v>27</v>
      </c>
      <c r="E324" s="669">
        <v>6</v>
      </c>
      <c r="F324" s="88">
        <v>6</v>
      </c>
      <c r="G324" s="88">
        <v>0</v>
      </c>
      <c r="H324" s="88">
        <v>13</v>
      </c>
      <c r="I324" s="89" t="s">
        <v>113</v>
      </c>
      <c r="J324" s="90">
        <f t="shared" si="473"/>
        <v>55</v>
      </c>
      <c r="K324" s="87">
        <v>0</v>
      </c>
      <c r="L324" s="88">
        <v>3</v>
      </c>
      <c r="M324" s="88">
        <v>1</v>
      </c>
      <c r="N324" s="88">
        <v>0</v>
      </c>
      <c r="O324" s="88">
        <v>0</v>
      </c>
      <c r="P324" s="88">
        <v>1</v>
      </c>
      <c r="Q324" s="89" t="s">
        <v>113</v>
      </c>
      <c r="R324" s="90">
        <f t="shared" si="474"/>
        <v>5</v>
      </c>
      <c r="S324" s="87">
        <v>0</v>
      </c>
      <c r="T324" s="88">
        <v>1</v>
      </c>
      <c r="U324" s="88">
        <v>0</v>
      </c>
      <c r="V324" s="88">
        <v>0</v>
      </c>
      <c r="W324" s="88">
        <v>0</v>
      </c>
      <c r="X324" s="88">
        <v>0</v>
      </c>
      <c r="Y324" s="89" t="s">
        <v>113</v>
      </c>
      <c r="Z324" s="90">
        <f t="shared" si="475"/>
        <v>1</v>
      </c>
      <c r="AA324" s="87">
        <v>2</v>
      </c>
      <c r="AB324" s="88" t="s">
        <v>113</v>
      </c>
      <c r="AC324" s="88" t="s">
        <v>113</v>
      </c>
      <c r="AD324" s="88" t="s">
        <v>113</v>
      </c>
      <c r="AE324" s="88" t="s">
        <v>113</v>
      </c>
      <c r="AF324" s="88" t="s">
        <v>113</v>
      </c>
      <c r="AG324" s="89" t="s">
        <v>113</v>
      </c>
      <c r="AH324" s="90">
        <f t="shared" si="476"/>
        <v>2</v>
      </c>
      <c r="AI324" s="87" t="s">
        <v>113</v>
      </c>
      <c r="AJ324" s="88" t="s">
        <v>113</v>
      </c>
      <c r="AK324" s="88" t="s">
        <v>113</v>
      </c>
      <c r="AL324" s="88" t="s">
        <v>113</v>
      </c>
      <c r="AM324" s="88" t="s">
        <v>113</v>
      </c>
      <c r="AN324" s="88" t="s">
        <v>113</v>
      </c>
      <c r="AO324" s="89" t="s">
        <v>113</v>
      </c>
      <c r="AP324" s="90">
        <f t="shared" si="477"/>
        <v>0</v>
      </c>
      <c r="AQ324" s="87" t="s">
        <v>113</v>
      </c>
      <c r="AR324" s="88" t="s">
        <v>113</v>
      </c>
      <c r="AS324" s="88" t="s">
        <v>113</v>
      </c>
      <c r="AT324" s="88" t="s">
        <v>113</v>
      </c>
      <c r="AU324" s="88" t="s">
        <v>113</v>
      </c>
      <c r="AV324" s="88" t="s">
        <v>113</v>
      </c>
      <c r="AW324" s="89" t="s">
        <v>113</v>
      </c>
      <c r="AX324" s="90">
        <f t="shared" ref="AX324:AX333" si="495">SUM(AQ324:AW324)</f>
        <v>0</v>
      </c>
      <c r="AY324" s="87" t="s">
        <v>113</v>
      </c>
      <c r="AZ324" s="88" t="s">
        <v>113</v>
      </c>
      <c r="BA324" s="88" t="s">
        <v>113</v>
      </c>
      <c r="BB324" s="88" t="s">
        <v>113</v>
      </c>
      <c r="BC324" s="88" t="s">
        <v>113</v>
      </c>
      <c r="BD324" s="88" t="s">
        <v>113</v>
      </c>
      <c r="BE324" s="89" t="s">
        <v>113</v>
      </c>
      <c r="BF324" s="90">
        <f t="shared" si="478"/>
        <v>0</v>
      </c>
      <c r="BG324" s="87">
        <v>2</v>
      </c>
      <c r="BH324" s="88" t="s">
        <v>113</v>
      </c>
      <c r="BI324" s="88" t="s">
        <v>113</v>
      </c>
      <c r="BJ324" s="88" t="s">
        <v>113</v>
      </c>
      <c r="BK324" s="88" t="s">
        <v>113</v>
      </c>
      <c r="BL324" s="88" t="s">
        <v>113</v>
      </c>
      <c r="BM324" s="89" t="s">
        <v>113</v>
      </c>
      <c r="BN324" s="90">
        <f t="shared" si="479"/>
        <v>2</v>
      </c>
      <c r="BO324" s="87">
        <v>13</v>
      </c>
      <c r="BP324" s="88" t="s">
        <v>113</v>
      </c>
      <c r="BQ324" s="88" t="s">
        <v>113</v>
      </c>
      <c r="BR324" s="88" t="s">
        <v>113</v>
      </c>
      <c r="BS324" s="88" t="s">
        <v>113</v>
      </c>
      <c r="BT324" s="88" t="s">
        <v>113</v>
      </c>
      <c r="BU324" s="89" t="s">
        <v>113</v>
      </c>
      <c r="BV324" s="90">
        <f t="shared" si="480"/>
        <v>13</v>
      </c>
      <c r="CJ324" s="155"/>
      <c r="CK324" s="209">
        <f t="shared" si="481"/>
        <v>55</v>
      </c>
      <c r="CL324" s="216" t="str">
        <f t="shared" si="482"/>
        <v>PRASHANT RAVAL [M]</v>
      </c>
      <c r="CM324" s="209">
        <f t="shared" si="483"/>
        <v>5</v>
      </c>
      <c r="CN324" s="216" t="str">
        <f t="shared" si="484"/>
        <v>PRASHANT RAVAL [M]</v>
      </c>
      <c r="CO324" s="209">
        <f t="shared" si="485"/>
        <v>1</v>
      </c>
      <c r="CP324" s="210" t="str">
        <f t="shared" si="486"/>
        <v>PRASHANT RAVAL [M]</v>
      </c>
      <c r="CQ324" s="208">
        <f t="shared" si="487"/>
        <v>2</v>
      </c>
      <c r="CR324" s="210" t="str">
        <f t="shared" si="488"/>
        <v>PRASHANT RAVAL [M]</v>
      </c>
      <c r="CS324" s="208">
        <f t="shared" si="489"/>
        <v>0</v>
      </c>
      <c r="CT324" s="210" t="str">
        <f t="shared" si="490"/>
        <v>PRASHANT RAVAL [M]</v>
      </c>
      <c r="CU324" s="1046"/>
      <c r="CV324" s="452"/>
      <c r="CW324" s="208">
        <f t="shared" si="491"/>
        <v>0</v>
      </c>
      <c r="CX324" s="207" t="str">
        <f t="shared" si="471"/>
        <v>PRASHANT RAVAL [M]</v>
      </c>
      <c r="CY324" s="209">
        <f t="shared" si="492"/>
        <v>0</v>
      </c>
      <c r="CZ324" s="207" t="str">
        <f t="shared" si="472"/>
        <v>PRASHANT RAVAL [M]</v>
      </c>
      <c r="DA324" s="211">
        <f t="shared" si="493"/>
        <v>2</v>
      </c>
      <c r="DB324" s="210" t="str">
        <f t="shared" si="494"/>
        <v>PRASHANT RAVAL [M]</v>
      </c>
    </row>
    <row r="325" spans="1:106" s="84" customFormat="1">
      <c r="A325" s="78">
        <v>5</v>
      </c>
      <c r="B325" s="86" t="s">
        <v>339</v>
      </c>
      <c r="C325" s="434">
        <v>21</v>
      </c>
      <c r="D325" s="88">
        <v>0</v>
      </c>
      <c r="E325" s="88">
        <v>3</v>
      </c>
      <c r="F325" s="669">
        <v>9</v>
      </c>
      <c r="G325" s="669">
        <v>0</v>
      </c>
      <c r="H325" s="88">
        <v>10</v>
      </c>
      <c r="I325" s="89" t="s">
        <v>113</v>
      </c>
      <c r="J325" s="90">
        <f t="shared" si="473"/>
        <v>43</v>
      </c>
      <c r="K325" s="87">
        <v>1</v>
      </c>
      <c r="L325" s="88">
        <v>0</v>
      </c>
      <c r="M325" s="88">
        <v>0</v>
      </c>
      <c r="N325" s="88">
        <v>2</v>
      </c>
      <c r="O325" s="88">
        <v>0</v>
      </c>
      <c r="P325" s="88">
        <v>1</v>
      </c>
      <c r="Q325" s="89" t="s">
        <v>113</v>
      </c>
      <c r="R325" s="90">
        <f t="shared" si="474"/>
        <v>4</v>
      </c>
      <c r="S325" s="87">
        <v>1</v>
      </c>
      <c r="T325" s="88">
        <v>0</v>
      </c>
      <c r="U325" s="88">
        <v>0</v>
      </c>
      <c r="V325" s="88">
        <v>0</v>
      </c>
      <c r="W325" s="88">
        <v>0</v>
      </c>
      <c r="X325" s="88">
        <v>0</v>
      </c>
      <c r="Y325" s="89" t="s">
        <v>113</v>
      </c>
      <c r="Z325" s="90">
        <f t="shared" si="475"/>
        <v>1</v>
      </c>
      <c r="AA325" s="87" t="s">
        <v>113</v>
      </c>
      <c r="AB325" s="88" t="s">
        <v>113</v>
      </c>
      <c r="AC325" s="88" t="s">
        <v>113</v>
      </c>
      <c r="AD325" s="88" t="s">
        <v>113</v>
      </c>
      <c r="AE325" s="88" t="s">
        <v>113</v>
      </c>
      <c r="AF325" s="88" t="s">
        <v>113</v>
      </c>
      <c r="AG325" s="89" t="s">
        <v>113</v>
      </c>
      <c r="AH325" s="90">
        <f t="shared" si="476"/>
        <v>0</v>
      </c>
      <c r="AI325" s="87">
        <v>1</v>
      </c>
      <c r="AJ325" s="88" t="s">
        <v>113</v>
      </c>
      <c r="AK325" s="88" t="s">
        <v>113</v>
      </c>
      <c r="AL325" s="88">
        <v>1</v>
      </c>
      <c r="AM325" s="88">
        <v>1</v>
      </c>
      <c r="AN325" s="88" t="s">
        <v>113</v>
      </c>
      <c r="AO325" s="89" t="s">
        <v>113</v>
      </c>
      <c r="AP325" s="90">
        <f t="shared" si="477"/>
        <v>3</v>
      </c>
      <c r="AQ325" s="87" t="s">
        <v>113</v>
      </c>
      <c r="AR325" s="88" t="s">
        <v>113</v>
      </c>
      <c r="AS325" s="88" t="s">
        <v>113</v>
      </c>
      <c r="AT325" s="88" t="s">
        <v>113</v>
      </c>
      <c r="AU325" s="88" t="s">
        <v>113</v>
      </c>
      <c r="AV325" s="88" t="s">
        <v>113</v>
      </c>
      <c r="AW325" s="89" t="s">
        <v>113</v>
      </c>
      <c r="AX325" s="90">
        <f t="shared" si="495"/>
        <v>0</v>
      </c>
      <c r="AY325" s="87" t="s">
        <v>113</v>
      </c>
      <c r="AZ325" s="88" t="s">
        <v>113</v>
      </c>
      <c r="BA325" s="88" t="s">
        <v>113</v>
      </c>
      <c r="BB325" s="88" t="s">
        <v>113</v>
      </c>
      <c r="BC325" s="88" t="s">
        <v>113</v>
      </c>
      <c r="BD325" s="88" t="s">
        <v>113</v>
      </c>
      <c r="BE325" s="89" t="s">
        <v>113</v>
      </c>
      <c r="BF325" s="90">
        <f t="shared" si="478"/>
        <v>0</v>
      </c>
      <c r="BG325" s="87" t="s">
        <v>113</v>
      </c>
      <c r="BH325" s="88" t="s">
        <v>113</v>
      </c>
      <c r="BI325" s="88" t="s">
        <v>113</v>
      </c>
      <c r="BJ325" s="88" t="s">
        <v>113</v>
      </c>
      <c r="BK325" s="88" t="s">
        <v>113</v>
      </c>
      <c r="BL325" s="88" t="s">
        <v>113</v>
      </c>
      <c r="BM325" s="89" t="s">
        <v>113</v>
      </c>
      <c r="BN325" s="90">
        <f t="shared" si="479"/>
        <v>0</v>
      </c>
      <c r="BO325" s="87" t="s">
        <v>113</v>
      </c>
      <c r="BP325" s="88" t="s">
        <v>113</v>
      </c>
      <c r="BQ325" s="88" t="s">
        <v>113</v>
      </c>
      <c r="BR325" s="88" t="s">
        <v>113</v>
      </c>
      <c r="BS325" s="88" t="s">
        <v>113</v>
      </c>
      <c r="BT325" s="88" t="s">
        <v>113</v>
      </c>
      <c r="BU325" s="89" t="s">
        <v>113</v>
      </c>
      <c r="BV325" s="90">
        <f t="shared" si="480"/>
        <v>0</v>
      </c>
      <c r="CJ325" s="155"/>
      <c r="CK325" s="209">
        <f t="shared" si="481"/>
        <v>43</v>
      </c>
      <c r="CL325" s="216" t="str">
        <f t="shared" si="482"/>
        <v>PANKAJ PANDYA [M]</v>
      </c>
      <c r="CM325" s="209">
        <f t="shared" si="483"/>
        <v>4</v>
      </c>
      <c r="CN325" s="216" t="str">
        <f t="shared" si="484"/>
        <v>PANKAJ PANDYA [M]</v>
      </c>
      <c r="CO325" s="209">
        <f t="shared" si="485"/>
        <v>1</v>
      </c>
      <c r="CP325" s="210" t="str">
        <f t="shared" si="486"/>
        <v>PANKAJ PANDYA [M]</v>
      </c>
      <c r="CQ325" s="208">
        <f t="shared" si="487"/>
        <v>0</v>
      </c>
      <c r="CR325" s="210" t="str">
        <f t="shared" si="488"/>
        <v>PANKAJ PANDYA [M]</v>
      </c>
      <c r="CS325" s="208">
        <f t="shared" si="489"/>
        <v>3</v>
      </c>
      <c r="CT325" s="210" t="str">
        <f t="shared" si="490"/>
        <v>PANKAJ PANDYA [M]</v>
      </c>
      <c r="CU325" s="1046"/>
      <c r="CV325" s="452"/>
      <c r="CW325" s="208">
        <f t="shared" si="491"/>
        <v>0</v>
      </c>
      <c r="CX325" s="207" t="str">
        <f t="shared" si="471"/>
        <v>PANKAJ PANDYA [M]</v>
      </c>
      <c r="CY325" s="209">
        <f t="shared" si="492"/>
        <v>3</v>
      </c>
      <c r="CZ325" s="207" t="str">
        <f t="shared" si="472"/>
        <v>PANKAJ PANDYA [M]</v>
      </c>
      <c r="DA325" s="211">
        <f t="shared" si="493"/>
        <v>0</v>
      </c>
      <c r="DB325" s="210" t="str">
        <f t="shared" si="494"/>
        <v>PANKAJ PANDYA [M]</v>
      </c>
    </row>
    <row r="326" spans="1:106" s="84" customFormat="1">
      <c r="A326" s="85">
        <v>6</v>
      </c>
      <c r="B326" s="709" t="s">
        <v>393</v>
      </c>
      <c r="C326" s="87" t="s">
        <v>113</v>
      </c>
      <c r="D326" s="669">
        <v>2</v>
      </c>
      <c r="E326" s="88" t="s">
        <v>113</v>
      </c>
      <c r="F326" s="88" t="s">
        <v>113</v>
      </c>
      <c r="G326" s="88" t="s">
        <v>113</v>
      </c>
      <c r="H326" s="669">
        <v>0</v>
      </c>
      <c r="I326" s="89" t="s">
        <v>113</v>
      </c>
      <c r="J326" s="90">
        <f t="shared" si="473"/>
        <v>2</v>
      </c>
      <c r="K326" s="87" t="s">
        <v>113</v>
      </c>
      <c r="L326" s="88">
        <v>0</v>
      </c>
      <c r="M326" s="88" t="s">
        <v>113</v>
      </c>
      <c r="N326" s="88" t="s">
        <v>113</v>
      </c>
      <c r="O326" s="88" t="s">
        <v>113</v>
      </c>
      <c r="P326" s="88">
        <v>0</v>
      </c>
      <c r="Q326" s="89" t="s">
        <v>113</v>
      </c>
      <c r="R326" s="90">
        <f t="shared" si="474"/>
        <v>0</v>
      </c>
      <c r="S326" s="87" t="s">
        <v>113</v>
      </c>
      <c r="T326" s="88">
        <v>0</v>
      </c>
      <c r="U326" s="88" t="s">
        <v>113</v>
      </c>
      <c r="V326" s="88" t="s">
        <v>113</v>
      </c>
      <c r="W326" s="88" t="s">
        <v>113</v>
      </c>
      <c r="X326" s="88">
        <v>0</v>
      </c>
      <c r="Y326" s="89" t="s">
        <v>113</v>
      </c>
      <c r="Z326" s="90">
        <f t="shared" si="475"/>
        <v>0</v>
      </c>
      <c r="AA326" s="87">
        <v>1</v>
      </c>
      <c r="AB326" s="88">
        <v>1</v>
      </c>
      <c r="AC326" s="88">
        <v>2</v>
      </c>
      <c r="AD326" s="88">
        <v>0</v>
      </c>
      <c r="AE326" s="88">
        <v>0</v>
      </c>
      <c r="AF326" s="88" t="s">
        <v>113</v>
      </c>
      <c r="AG326" s="89" t="s">
        <v>113</v>
      </c>
      <c r="AH326" s="90">
        <f t="shared" si="476"/>
        <v>4</v>
      </c>
      <c r="AI326" s="87">
        <v>1</v>
      </c>
      <c r="AJ326" s="88" t="s">
        <v>232</v>
      </c>
      <c r="AK326" s="88">
        <v>1</v>
      </c>
      <c r="AL326" s="88">
        <v>1</v>
      </c>
      <c r="AM326" s="88" t="s">
        <v>113</v>
      </c>
      <c r="AN326" s="88" t="s">
        <v>113</v>
      </c>
      <c r="AO326" s="89" t="s">
        <v>113</v>
      </c>
      <c r="AP326" s="90">
        <v>4</v>
      </c>
      <c r="AQ326" s="87" t="s">
        <v>113</v>
      </c>
      <c r="AR326" s="88" t="s">
        <v>113</v>
      </c>
      <c r="AS326" s="88" t="s">
        <v>113</v>
      </c>
      <c r="AT326" s="88" t="s">
        <v>113</v>
      </c>
      <c r="AU326" s="88" t="s">
        <v>113</v>
      </c>
      <c r="AV326" s="88" t="s">
        <v>113</v>
      </c>
      <c r="AW326" s="89" t="s">
        <v>113</v>
      </c>
      <c r="AX326" s="90">
        <f t="shared" si="495"/>
        <v>0</v>
      </c>
      <c r="AY326" s="87" t="s">
        <v>113</v>
      </c>
      <c r="AZ326" s="88" t="s">
        <v>113</v>
      </c>
      <c r="BA326" s="88" t="s">
        <v>113</v>
      </c>
      <c r="BB326" s="88" t="s">
        <v>113</v>
      </c>
      <c r="BC326" s="88" t="s">
        <v>113</v>
      </c>
      <c r="BD326" s="88" t="s">
        <v>113</v>
      </c>
      <c r="BE326" s="89" t="s">
        <v>113</v>
      </c>
      <c r="BF326" s="90">
        <f t="shared" si="478"/>
        <v>0</v>
      </c>
      <c r="BG326" s="87">
        <v>3</v>
      </c>
      <c r="BH326" s="88">
        <v>4</v>
      </c>
      <c r="BI326" s="88">
        <v>4</v>
      </c>
      <c r="BJ326" s="88">
        <v>2</v>
      </c>
      <c r="BK326" s="88">
        <v>1</v>
      </c>
      <c r="BL326" s="88" t="s">
        <v>113</v>
      </c>
      <c r="BM326" s="89" t="s">
        <v>113</v>
      </c>
      <c r="BN326" s="90">
        <f t="shared" si="479"/>
        <v>14</v>
      </c>
      <c r="BO326" s="87">
        <v>27</v>
      </c>
      <c r="BP326" s="88">
        <v>28</v>
      </c>
      <c r="BQ326" s="88">
        <v>28</v>
      </c>
      <c r="BR326" s="88">
        <v>13</v>
      </c>
      <c r="BS326" s="88">
        <v>16</v>
      </c>
      <c r="BT326" s="88" t="s">
        <v>113</v>
      </c>
      <c r="BU326" s="89" t="s">
        <v>113</v>
      </c>
      <c r="BV326" s="90">
        <f t="shared" si="480"/>
        <v>112</v>
      </c>
      <c r="CJ326" s="155"/>
      <c r="CK326" s="209">
        <f t="shared" si="481"/>
        <v>2</v>
      </c>
      <c r="CL326" s="216" t="str">
        <f t="shared" si="482"/>
        <v>ANKIT PANDYA [M]</v>
      </c>
      <c r="CM326" s="209">
        <f t="shared" si="483"/>
        <v>0</v>
      </c>
      <c r="CN326" s="216" t="str">
        <f t="shared" si="484"/>
        <v>ANKIT PANDYA [M]</v>
      </c>
      <c r="CO326" s="209">
        <f t="shared" si="485"/>
        <v>0</v>
      </c>
      <c r="CP326" s="210" t="str">
        <f t="shared" si="486"/>
        <v>ANKIT PANDYA [M]</v>
      </c>
      <c r="CQ326" s="208">
        <f t="shared" si="487"/>
        <v>4</v>
      </c>
      <c r="CR326" s="210" t="str">
        <f t="shared" si="488"/>
        <v>ANKIT PANDYA [M]</v>
      </c>
      <c r="CS326" s="208">
        <f t="shared" si="489"/>
        <v>4</v>
      </c>
      <c r="CT326" s="210" t="str">
        <f t="shared" si="490"/>
        <v>ANKIT PANDYA [M]</v>
      </c>
      <c r="CU326" s="1046"/>
      <c r="CV326" s="452"/>
      <c r="CW326" s="208">
        <f t="shared" si="491"/>
        <v>0</v>
      </c>
      <c r="CX326" s="207" t="str">
        <f t="shared" si="471"/>
        <v>ANKIT PANDYA [M]</v>
      </c>
      <c r="CY326" s="209">
        <f t="shared" si="492"/>
        <v>4</v>
      </c>
      <c r="CZ326" s="207" t="str">
        <f t="shared" si="472"/>
        <v>ANKIT PANDYA [M]</v>
      </c>
      <c r="DA326" s="211">
        <f t="shared" si="493"/>
        <v>4</v>
      </c>
      <c r="DB326" s="210" t="str">
        <f t="shared" si="494"/>
        <v>ANKIT PANDYA [M]</v>
      </c>
    </row>
    <row r="327" spans="1:106" s="84" customFormat="1">
      <c r="A327" s="78">
        <v>7</v>
      </c>
      <c r="B327" s="86" t="s">
        <v>340</v>
      </c>
      <c r="C327" s="87" t="s">
        <v>113</v>
      </c>
      <c r="D327" s="88">
        <v>6</v>
      </c>
      <c r="E327" s="88" t="s">
        <v>113</v>
      </c>
      <c r="F327" s="88" t="s">
        <v>113</v>
      </c>
      <c r="G327" s="88" t="s">
        <v>113</v>
      </c>
      <c r="H327" s="88">
        <v>5</v>
      </c>
      <c r="I327" s="89" t="s">
        <v>113</v>
      </c>
      <c r="J327" s="90">
        <f t="shared" si="473"/>
        <v>11</v>
      </c>
      <c r="K327" s="87" t="s">
        <v>113</v>
      </c>
      <c r="L327" s="88">
        <v>1</v>
      </c>
      <c r="M327" s="88" t="s">
        <v>113</v>
      </c>
      <c r="N327" s="88" t="s">
        <v>113</v>
      </c>
      <c r="O327" s="88" t="s">
        <v>113</v>
      </c>
      <c r="P327" s="88">
        <v>1</v>
      </c>
      <c r="Q327" s="89" t="s">
        <v>113</v>
      </c>
      <c r="R327" s="90">
        <f t="shared" si="474"/>
        <v>2</v>
      </c>
      <c r="S327" s="87" t="s">
        <v>113</v>
      </c>
      <c r="T327" s="88">
        <v>0</v>
      </c>
      <c r="U327" s="88" t="s">
        <v>113</v>
      </c>
      <c r="V327" s="88" t="s">
        <v>113</v>
      </c>
      <c r="W327" s="88" t="s">
        <v>113</v>
      </c>
      <c r="X327" s="88">
        <v>0</v>
      </c>
      <c r="Y327" s="89" t="s">
        <v>113</v>
      </c>
      <c r="Z327" s="90">
        <f t="shared" si="475"/>
        <v>0</v>
      </c>
      <c r="AA327" s="87">
        <v>2</v>
      </c>
      <c r="AB327" s="88">
        <v>1</v>
      </c>
      <c r="AC327" s="88" t="s">
        <v>113</v>
      </c>
      <c r="AD327" s="88">
        <v>5</v>
      </c>
      <c r="AE327" s="88">
        <v>1</v>
      </c>
      <c r="AF327" s="88">
        <v>0</v>
      </c>
      <c r="AG327" s="89" t="s">
        <v>113</v>
      </c>
      <c r="AH327" s="90">
        <f t="shared" si="476"/>
        <v>9</v>
      </c>
      <c r="AI327" s="87" t="s">
        <v>113</v>
      </c>
      <c r="AJ327" s="88">
        <v>1</v>
      </c>
      <c r="AK327" s="88" t="s">
        <v>113</v>
      </c>
      <c r="AL327" s="88" t="s">
        <v>232</v>
      </c>
      <c r="AM327" s="88">
        <v>1</v>
      </c>
      <c r="AN327" s="88" t="s">
        <v>113</v>
      </c>
      <c r="AO327" s="89" t="s">
        <v>113</v>
      </c>
      <c r="AP327" s="90">
        <v>3</v>
      </c>
      <c r="AQ327" s="87" t="s">
        <v>113</v>
      </c>
      <c r="AR327" s="88" t="s">
        <v>113</v>
      </c>
      <c r="AS327" s="88" t="s">
        <v>113</v>
      </c>
      <c r="AT327" s="88" t="s">
        <v>113</v>
      </c>
      <c r="AU327" s="88" t="s">
        <v>113</v>
      </c>
      <c r="AV327" s="88" t="s">
        <v>113</v>
      </c>
      <c r="AW327" s="89" t="s">
        <v>113</v>
      </c>
      <c r="AX327" s="90">
        <f t="shared" si="495"/>
        <v>0</v>
      </c>
      <c r="AY327" s="87" t="s">
        <v>113</v>
      </c>
      <c r="AZ327" s="88" t="s">
        <v>113</v>
      </c>
      <c r="BA327" s="88" t="s">
        <v>113</v>
      </c>
      <c r="BB327" s="88" t="s">
        <v>113</v>
      </c>
      <c r="BC327" s="88" t="s">
        <v>113</v>
      </c>
      <c r="BD327" s="88" t="s">
        <v>113</v>
      </c>
      <c r="BE327" s="89" t="s">
        <v>113</v>
      </c>
      <c r="BF327" s="90">
        <f t="shared" si="478"/>
        <v>0</v>
      </c>
      <c r="BG327" s="87">
        <v>4</v>
      </c>
      <c r="BH327" s="88">
        <v>4</v>
      </c>
      <c r="BI327" s="88" t="s">
        <v>113</v>
      </c>
      <c r="BJ327" s="88">
        <v>4</v>
      </c>
      <c r="BK327" s="88">
        <v>4</v>
      </c>
      <c r="BL327" s="88">
        <v>2</v>
      </c>
      <c r="BM327" s="89" t="s">
        <v>113</v>
      </c>
      <c r="BN327" s="90">
        <f t="shared" si="479"/>
        <v>18</v>
      </c>
      <c r="BO327" s="87">
        <v>23</v>
      </c>
      <c r="BP327" s="88">
        <v>25</v>
      </c>
      <c r="BQ327" s="88" t="s">
        <v>113</v>
      </c>
      <c r="BR327" s="88">
        <v>17</v>
      </c>
      <c r="BS327" s="88">
        <v>33</v>
      </c>
      <c r="BT327" s="88">
        <v>11</v>
      </c>
      <c r="BU327" s="89" t="s">
        <v>113</v>
      </c>
      <c r="BV327" s="90">
        <f t="shared" si="480"/>
        <v>109</v>
      </c>
      <c r="CJ327" s="155"/>
      <c r="CK327" s="209">
        <f t="shared" si="481"/>
        <v>11</v>
      </c>
      <c r="CL327" s="216" t="str">
        <f t="shared" si="482"/>
        <v>VIRENDRA RAVAL [M]</v>
      </c>
      <c r="CM327" s="209">
        <f t="shared" si="483"/>
        <v>2</v>
      </c>
      <c r="CN327" s="216" t="str">
        <f t="shared" si="484"/>
        <v>VIRENDRA RAVAL [M]</v>
      </c>
      <c r="CO327" s="209">
        <f t="shared" si="485"/>
        <v>0</v>
      </c>
      <c r="CP327" s="210" t="str">
        <f t="shared" si="486"/>
        <v>VIRENDRA RAVAL [M]</v>
      </c>
      <c r="CQ327" s="208">
        <f t="shared" si="487"/>
        <v>9</v>
      </c>
      <c r="CR327" s="210" t="str">
        <f t="shared" si="488"/>
        <v>VIRENDRA RAVAL [M]</v>
      </c>
      <c r="CS327" s="208">
        <f t="shared" si="489"/>
        <v>3</v>
      </c>
      <c r="CT327" s="210" t="str">
        <f t="shared" si="490"/>
        <v>VIRENDRA RAVAL [M]</v>
      </c>
      <c r="CU327" s="1046"/>
      <c r="CV327" s="452"/>
      <c r="CW327" s="208">
        <f t="shared" si="491"/>
        <v>0</v>
      </c>
      <c r="CX327" s="207" t="str">
        <f t="shared" si="471"/>
        <v>VIRENDRA RAVAL [M]</v>
      </c>
      <c r="CY327" s="209">
        <f t="shared" si="492"/>
        <v>3</v>
      </c>
      <c r="CZ327" s="207" t="str">
        <f t="shared" si="472"/>
        <v>VIRENDRA RAVAL [M]</v>
      </c>
      <c r="DA327" s="211">
        <f t="shared" si="493"/>
        <v>9</v>
      </c>
      <c r="DB327" s="210" t="str">
        <f t="shared" si="494"/>
        <v>VIRENDRA RAVAL [M]</v>
      </c>
    </row>
    <row r="328" spans="1:106" s="84" customFormat="1">
      <c r="A328" s="85">
        <v>8</v>
      </c>
      <c r="B328" s="86" t="s">
        <v>341</v>
      </c>
      <c r="C328" s="87" t="s">
        <v>113</v>
      </c>
      <c r="D328" s="88">
        <v>8</v>
      </c>
      <c r="E328" s="88">
        <v>50</v>
      </c>
      <c r="F328" s="88">
        <v>41</v>
      </c>
      <c r="G328" s="88" t="s">
        <v>113</v>
      </c>
      <c r="H328" s="88">
        <v>1</v>
      </c>
      <c r="I328" s="89" t="s">
        <v>113</v>
      </c>
      <c r="J328" s="90">
        <f t="shared" si="473"/>
        <v>100</v>
      </c>
      <c r="K328" s="87" t="s">
        <v>113</v>
      </c>
      <c r="L328" s="88">
        <v>1</v>
      </c>
      <c r="M328" s="88">
        <v>6</v>
      </c>
      <c r="N328" s="88">
        <v>5</v>
      </c>
      <c r="O328" s="88" t="s">
        <v>113</v>
      </c>
      <c r="P328" s="88">
        <v>0</v>
      </c>
      <c r="Q328" s="89" t="s">
        <v>113</v>
      </c>
      <c r="R328" s="90">
        <f t="shared" si="474"/>
        <v>12</v>
      </c>
      <c r="S328" s="87" t="s">
        <v>113</v>
      </c>
      <c r="T328" s="88">
        <v>0</v>
      </c>
      <c r="U328" s="88">
        <v>0</v>
      </c>
      <c r="V328" s="88">
        <v>0</v>
      </c>
      <c r="W328" s="88" t="s">
        <v>113</v>
      </c>
      <c r="X328" s="88">
        <v>0</v>
      </c>
      <c r="Y328" s="89" t="s">
        <v>113</v>
      </c>
      <c r="Z328" s="90">
        <f t="shared" si="475"/>
        <v>0</v>
      </c>
      <c r="AA328" s="87" t="s">
        <v>113</v>
      </c>
      <c r="AB328" s="88" t="s">
        <v>113</v>
      </c>
      <c r="AC328" s="88" t="s">
        <v>113</v>
      </c>
      <c r="AD328" s="88" t="s">
        <v>113</v>
      </c>
      <c r="AE328" s="88" t="s">
        <v>113</v>
      </c>
      <c r="AF328" s="88" t="s">
        <v>113</v>
      </c>
      <c r="AG328" s="89" t="s">
        <v>113</v>
      </c>
      <c r="AH328" s="90">
        <f t="shared" si="476"/>
        <v>0</v>
      </c>
      <c r="AI328" s="87">
        <v>2</v>
      </c>
      <c r="AJ328" s="88" t="s">
        <v>113</v>
      </c>
      <c r="AK328" s="88">
        <v>1</v>
      </c>
      <c r="AL328" s="88" t="s">
        <v>113</v>
      </c>
      <c r="AM328" s="88" t="s">
        <v>113</v>
      </c>
      <c r="AN328" s="88" t="s">
        <v>113</v>
      </c>
      <c r="AO328" s="89" t="s">
        <v>113</v>
      </c>
      <c r="AP328" s="90">
        <f t="shared" si="477"/>
        <v>3</v>
      </c>
      <c r="AQ328" s="87" t="s">
        <v>113</v>
      </c>
      <c r="AR328" s="88" t="s">
        <v>113</v>
      </c>
      <c r="AS328" s="88" t="s">
        <v>113</v>
      </c>
      <c r="AT328" s="88" t="s">
        <v>113</v>
      </c>
      <c r="AU328" s="88" t="s">
        <v>113</v>
      </c>
      <c r="AV328" s="88" t="s">
        <v>113</v>
      </c>
      <c r="AW328" s="89" t="s">
        <v>113</v>
      </c>
      <c r="AX328" s="90">
        <f t="shared" si="495"/>
        <v>0</v>
      </c>
      <c r="AY328" s="87" t="s">
        <v>113</v>
      </c>
      <c r="AZ328" s="88" t="s">
        <v>113</v>
      </c>
      <c r="BA328" s="88" t="s">
        <v>113</v>
      </c>
      <c r="BB328" s="88" t="s">
        <v>113</v>
      </c>
      <c r="BC328" s="88" t="s">
        <v>113</v>
      </c>
      <c r="BD328" s="88" t="s">
        <v>113</v>
      </c>
      <c r="BE328" s="89" t="s">
        <v>113</v>
      </c>
      <c r="BF328" s="90">
        <f t="shared" si="478"/>
        <v>0</v>
      </c>
      <c r="BG328" s="87" t="s">
        <v>113</v>
      </c>
      <c r="BH328" s="88" t="s">
        <v>113</v>
      </c>
      <c r="BI328" s="88" t="s">
        <v>113</v>
      </c>
      <c r="BJ328" s="88" t="s">
        <v>113</v>
      </c>
      <c r="BK328" s="88" t="s">
        <v>113</v>
      </c>
      <c r="BL328" s="88" t="s">
        <v>113</v>
      </c>
      <c r="BM328" s="89" t="s">
        <v>113</v>
      </c>
      <c r="BN328" s="90">
        <f t="shared" si="479"/>
        <v>0</v>
      </c>
      <c r="BO328" s="87" t="s">
        <v>113</v>
      </c>
      <c r="BP328" s="88" t="s">
        <v>113</v>
      </c>
      <c r="BQ328" s="88" t="s">
        <v>113</v>
      </c>
      <c r="BR328" s="88" t="s">
        <v>113</v>
      </c>
      <c r="BS328" s="88" t="s">
        <v>113</v>
      </c>
      <c r="BT328" s="88" t="s">
        <v>113</v>
      </c>
      <c r="BU328" s="89" t="s">
        <v>113</v>
      </c>
      <c r="BV328" s="90">
        <f t="shared" si="480"/>
        <v>0</v>
      </c>
      <c r="CJ328" s="155"/>
      <c r="CK328" s="209">
        <f t="shared" si="481"/>
        <v>100</v>
      </c>
      <c r="CL328" s="216" t="str">
        <f t="shared" si="482"/>
        <v>NARESH PANDYA [M]</v>
      </c>
      <c r="CM328" s="209">
        <f t="shared" si="483"/>
        <v>12</v>
      </c>
      <c r="CN328" s="216" t="str">
        <f t="shared" si="484"/>
        <v>NARESH PANDYA [M]</v>
      </c>
      <c r="CO328" s="209">
        <f t="shared" si="485"/>
        <v>0</v>
      </c>
      <c r="CP328" s="210" t="str">
        <f t="shared" si="486"/>
        <v>NARESH PANDYA [M]</v>
      </c>
      <c r="CQ328" s="208">
        <f t="shared" si="487"/>
        <v>0</v>
      </c>
      <c r="CR328" s="210" t="str">
        <f t="shared" si="488"/>
        <v>NARESH PANDYA [M]</v>
      </c>
      <c r="CS328" s="208">
        <f t="shared" si="489"/>
        <v>3</v>
      </c>
      <c r="CT328" s="210" t="str">
        <f t="shared" si="490"/>
        <v>NARESH PANDYA [M]</v>
      </c>
      <c r="CU328" s="1046"/>
      <c r="CV328" s="452"/>
      <c r="CW328" s="208">
        <f t="shared" si="491"/>
        <v>0</v>
      </c>
      <c r="CX328" s="207" t="str">
        <f t="shared" si="471"/>
        <v>NARESH PANDYA [M]</v>
      </c>
      <c r="CY328" s="209">
        <f t="shared" si="492"/>
        <v>3</v>
      </c>
      <c r="CZ328" s="207" t="str">
        <f t="shared" si="472"/>
        <v>NARESH PANDYA [M]</v>
      </c>
      <c r="DA328" s="211">
        <f t="shared" si="493"/>
        <v>0</v>
      </c>
      <c r="DB328" s="210" t="str">
        <f t="shared" si="494"/>
        <v>NARESH PANDYA [M]</v>
      </c>
    </row>
    <row r="329" spans="1:106" s="84" customFormat="1">
      <c r="A329" s="78">
        <v>9</v>
      </c>
      <c r="B329" s="86" t="s">
        <v>391</v>
      </c>
      <c r="C329" s="87" t="s">
        <v>113</v>
      </c>
      <c r="D329" s="88">
        <v>17</v>
      </c>
      <c r="E329" s="88" t="s">
        <v>113</v>
      </c>
      <c r="F329" s="88" t="s">
        <v>113</v>
      </c>
      <c r="G329" s="88" t="s">
        <v>113</v>
      </c>
      <c r="H329" s="88">
        <v>1</v>
      </c>
      <c r="I329" s="89" t="s">
        <v>113</v>
      </c>
      <c r="J329" s="90">
        <f t="shared" si="473"/>
        <v>18</v>
      </c>
      <c r="K329" s="87" t="s">
        <v>113</v>
      </c>
      <c r="L329" s="88">
        <v>2</v>
      </c>
      <c r="M329" s="88" t="s">
        <v>113</v>
      </c>
      <c r="N329" s="88" t="s">
        <v>113</v>
      </c>
      <c r="O329" s="88" t="s">
        <v>113</v>
      </c>
      <c r="P329" s="88">
        <v>0</v>
      </c>
      <c r="Q329" s="89" t="s">
        <v>113</v>
      </c>
      <c r="R329" s="90">
        <f t="shared" si="474"/>
        <v>2</v>
      </c>
      <c r="S329" s="87" t="s">
        <v>113</v>
      </c>
      <c r="T329" s="88">
        <v>0</v>
      </c>
      <c r="U329" s="88" t="s">
        <v>113</v>
      </c>
      <c r="V329" s="88" t="s">
        <v>113</v>
      </c>
      <c r="W329" s="88" t="s">
        <v>113</v>
      </c>
      <c r="X329" s="88">
        <v>0</v>
      </c>
      <c r="Y329" s="89" t="s">
        <v>113</v>
      </c>
      <c r="Z329" s="90">
        <f t="shared" si="475"/>
        <v>0</v>
      </c>
      <c r="AA329" s="87" t="s">
        <v>113</v>
      </c>
      <c r="AB329" s="88">
        <v>1</v>
      </c>
      <c r="AC329" s="88" t="s">
        <v>113</v>
      </c>
      <c r="AD329" s="88">
        <v>1</v>
      </c>
      <c r="AE329" s="88" t="s">
        <v>113</v>
      </c>
      <c r="AF329" s="88" t="s">
        <v>113</v>
      </c>
      <c r="AG329" s="89" t="s">
        <v>113</v>
      </c>
      <c r="AH329" s="90">
        <f t="shared" si="476"/>
        <v>2</v>
      </c>
      <c r="AI329" s="87" t="s">
        <v>113</v>
      </c>
      <c r="AJ329" s="88" t="s">
        <v>113</v>
      </c>
      <c r="AK329" s="88" t="s">
        <v>113</v>
      </c>
      <c r="AL329" s="88">
        <v>1</v>
      </c>
      <c r="AM329" s="88" t="s">
        <v>113</v>
      </c>
      <c r="AN329" s="88">
        <v>1</v>
      </c>
      <c r="AO329" s="89" t="s">
        <v>113</v>
      </c>
      <c r="AP329" s="90">
        <f t="shared" si="477"/>
        <v>2</v>
      </c>
      <c r="AQ329" s="87" t="s">
        <v>113</v>
      </c>
      <c r="AR329" s="88" t="s">
        <v>113</v>
      </c>
      <c r="AS329" s="88" t="s">
        <v>113</v>
      </c>
      <c r="AT329" s="88" t="s">
        <v>113</v>
      </c>
      <c r="AU329" s="88" t="s">
        <v>113</v>
      </c>
      <c r="AV329" s="88" t="s">
        <v>113</v>
      </c>
      <c r="AW329" s="89" t="s">
        <v>113</v>
      </c>
      <c r="AX329" s="90">
        <f t="shared" si="495"/>
        <v>0</v>
      </c>
      <c r="AY329" s="87" t="s">
        <v>113</v>
      </c>
      <c r="AZ329" s="88" t="s">
        <v>113</v>
      </c>
      <c r="BA329" s="88" t="s">
        <v>113</v>
      </c>
      <c r="BB329" s="88" t="s">
        <v>113</v>
      </c>
      <c r="BC329" s="88" t="s">
        <v>113</v>
      </c>
      <c r="BD329" s="88" t="s">
        <v>113</v>
      </c>
      <c r="BE329" s="89" t="s">
        <v>113</v>
      </c>
      <c r="BF329" s="90">
        <f t="shared" si="478"/>
        <v>0</v>
      </c>
      <c r="BG329" s="87" t="s">
        <v>113</v>
      </c>
      <c r="BH329" s="88">
        <v>1</v>
      </c>
      <c r="BI329" s="88" t="s">
        <v>113</v>
      </c>
      <c r="BJ329" s="88">
        <v>0.2</v>
      </c>
      <c r="BK329" s="88" t="s">
        <v>113</v>
      </c>
      <c r="BL329" s="88" t="s">
        <v>113</v>
      </c>
      <c r="BM329" s="89" t="s">
        <v>113</v>
      </c>
      <c r="BN329" s="90">
        <f t="shared" si="479"/>
        <v>1.2</v>
      </c>
      <c r="BO329" s="87" t="s">
        <v>113</v>
      </c>
      <c r="BP329" s="88">
        <v>12</v>
      </c>
      <c r="BQ329" s="88" t="s">
        <v>113</v>
      </c>
      <c r="BR329" s="88">
        <v>1</v>
      </c>
      <c r="BS329" s="88" t="s">
        <v>113</v>
      </c>
      <c r="BT329" s="88" t="s">
        <v>113</v>
      </c>
      <c r="BU329" s="89" t="s">
        <v>113</v>
      </c>
      <c r="BV329" s="90">
        <f t="shared" si="480"/>
        <v>13</v>
      </c>
      <c r="CJ329" s="155"/>
      <c r="CK329" s="209">
        <f t="shared" ref="CK329:CK348" si="496">+J329</f>
        <v>18</v>
      </c>
      <c r="CL329" s="216" t="str">
        <f t="shared" ref="CL329:CL348" si="497">+B329</f>
        <v>BANDISH PANDYA [M]</v>
      </c>
      <c r="CM329" s="209">
        <f t="shared" ref="CM329:CM348" si="498">+R329</f>
        <v>2</v>
      </c>
      <c r="CN329" s="216" t="str">
        <f t="shared" ref="CN329:CN348" si="499">+B329</f>
        <v>BANDISH PANDYA [M]</v>
      </c>
      <c r="CO329" s="209">
        <f t="shared" ref="CO329:CO348" si="500">+Z329</f>
        <v>0</v>
      </c>
      <c r="CP329" s="210" t="str">
        <f t="shared" ref="CP329:CP348" si="501">+B329</f>
        <v>BANDISH PANDYA [M]</v>
      </c>
      <c r="CQ329" s="208">
        <f t="shared" ref="CQ329:CQ348" si="502">+AH329</f>
        <v>2</v>
      </c>
      <c r="CR329" s="210" t="str">
        <f t="shared" ref="CR329:CR348" si="503">+B329</f>
        <v>BANDISH PANDYA [M]</v>
      </c>
      <c r="CS329" s="208">
        <f t="shared" si="489"/>
        <v>2</v>
      </c>
      <c r="CT329" s="210" t="str">
        <f t="shared" ref="CT329:CT348" si="504">+B329</f>
        <v>BANDISH PANDYA [M]</v>
      </c>
      <c r="CU329" s="1046"/>
      <c r="CV329" s="452"/>
      <c r="CW329" s="208">
        <f t="shared" si="491"/>
        <v>0</v>
      </c>
      <c r="CX329" s="207" t="str">
        <f t="shared" ref="CX329:CX348" si="505">+B329</f>
        <v>BANDISH PANDYA [M]</v>
      </c>
      <c r="CY329" s="209">
        <f t="shared" ref="CY329:CY348" si="506">CS329+CU329+CW329</f>
        <v>2</v>
      </c>
      <c r="CZ329" s="207" t="str">
        <f t="shared" ref="CZ329:CZ348" si="507">+B329</f>
        <v>BANDISH PANDYA [M]</v>
      </c>
      <c r="DA329" s="211">
        <f t="shared" ref="DA329:DA348" si="508">CQ329+CU329</f>
        <v>2</v>
      </c>
      <c r="DB329" s="210" t="str">
        <f t="shared" ref="DB329:DB348" si="509">+B329</f>
        <v>BANDISH PANDYA [M]</v>
      </c>
    </row>
    <row r="330" spans="1:106" s="84" customFormat="1">
      <c r="A330" s="85">
        <v>10</v>
      </c>
      <c r="B330" s="86" t="s">
        <v>392</v>
      </c>
      <c r="C330" s="87" t="s">
        <v>113</v>
      </c>
      <c r="D330" s="88">
        <v>18</v>
      </c>
      <c r="E330" s="88" t="s">
        <v>113</v>
      </c>
      <c r="F330" s="88" t="s">
        <v>113</v>
      </c>
      <c r="G330" s="88" t="s">
        <v>113</v>
      </c>
      <c r="H330" s="88">
        <v>1</v>
      </c>
      <c r="I330" s="89" t="s">
        <v>113</v>
      </c>
      <c r="J330" s="90">
        <f t="shared" si="473"/>
        <v>19</v>
      </c>
      <c r="K330" s="87" t="s">
        <v>113</v>
      </c>
      <c r="L330" s="88">
        <v>3</v>
      </c>
      <c r="M330" s="88" t="s">
        <v>113</v>
      </c>
      <c r="N330" s="88" t="s">
        <v>113</v>
      </c>
      <c r="O330" s="88" t="s">
        <v>113</v>
      </c>
      <c r="P330" s="88">
        <v>0</v>
      </c>
      <c r="Q330" s="89" t="s">
        <v>113</v>
      </c>
      <c r="R330" s="90">
        <f t="shared" si="474"/>
        <v>3</v>
      </c>
      <c r="S330" s="87" t="s">
        <v>113</v>
      </c>
      <c r="T330" s="88">
        <v>0</v>
      </c>
      <c r="U330" s="88" t="s">
        <v>113</v>
      </c>
      <c r="V330" s="88" t="s">
        <v>113</v>
      </c>
      <c r="W330" s="88" t="s">
        <v>113</v>
      </c>
      <c r="X330" s="88">
        <v>0</v>
      </c>
      <c r="Y330" s="89" t="s">
        <v>113</v>
      </c>
      <c r="Z330" s="90">
        <f t="shared" si="475"/>
        <v>0</v>
      </c>
      <c r="AA330" s="87" t="s">
        <v>113</v>
      </c>
      <c r="AB330" s="88" t="s">
        <v>113</v>
      </c>
      <c r="AC330" s="88" t="s">
        <v>113</v>
      </c>
      <c r="AD330" s="88" t="s">
        <v>113</v>
      </c>
      <c r="AE330" s="88" t="s">
        <v>113</v>
      </c>
      <c r="AF330" s="88" t="s">
        <v>113</v>
      </c>
      <c r="AG330" s="89" t="s">
        <v>113</v>
      </c>
      <c r="AH330" s="90">
        <f t="shared" si="476"/>
        <v>0</v>
      </c>
      <c r="AI330" s="87" t="s">
        <v>113</v>
      </c>
      <c r="AJ330" s="88" t="s">
        <v>113</v>
      </c>
      <c r="AK330" s="88" t="s">
        <v>113</v>
      </c>
      <c r="AL330" s="88" t="s">
        <v>113</v>
      </c>
      <c r="AM330" s="88" t="s">
        <v>113</v>
      </c>
      <c r="AN330" s="88" t="s">
        <v>113</v>
      </c>
      <c r="AO330" s="89" t="s">
        <v>113</v>
      </c>
      <c r="AP330" s="90">
        <f t="shared" si="477"/>
        <v>0</v>
      </c>
      <c r="AQ330" s="87" t="s">
        <v>113</v>
      </c>
      <c r="AR330" s="88" t="s">
        <v>113</v>
      </c>
      <c r="AS330" s="88" t="s">
        <v>113</v>
      </c>
      <c r="AT330" s="88" t="s">
        <v>113</v>
      </c>
      <c r="AU330" s="88" t="s">
        <v>113</v>
      </c>
      <c r="AV330" s="88" t="s">
        <v>113</v>
      </c>
      <c r="AW330" s="89" t="s">
        <v>113</v>
      </c>
      <c r="AX330" s="90">
        <f t="shared" si="495"/>
        <v>0</v>
      </c>
      <c r="AY330" s="87" t="s">
        <v>113</v>
      </c>
      <c r="AZ330" s="88" t="s">
        <v>113</v>
      </c>
      <c r="BA330" s="88" t="s">
        <v>113</v>
      </c>
      <c r="BB330" s="88" t="s">
        <v>113</v>
      </c>
      <c r="BC330" s="88" t="s">
        <v>113</v>
      </c>
      <c r="BD330" s="88" t="s">
        <v>113</v>
      </c>
      <c r="BE330" s="89" t="s">
        <v>113</v>
      </c>
      <c r="BF330" s="90">
        <f t="shared" si="478"/>
        <v>0</v>
      </c>
      <c r="BG330" s="87" t="s">
        <v>113</v>
      </c>
      <c r="BH330" s="88" t="s">
        <v>113</v>
      </c>
      <c r="BI330" s="88" t="s">
        <v>113</v>
      </c>
      <c r="BJ330" s="88" t="s">
        <v>113</v>
      </c>
      <c r="BK330" s="88" t="s">
        <v>113</v>
      </c>
      <c r="BL330" s="88" t="s">
        <v>113</v>
      </c>
      <c r="BM330" s="89" t="s">
        <v>113</v>
      </c>
      <c r="BN330" s="90">
        <f t="shared" si="479"/>
        <v>0</v>
      </c>
      <c r="BO330" s="87" t="s">
        <v>113</v>
      </c>
      <c r="BP330" s="88" t="s">
        <v>113</v>
      </c>
      <c r="BQ330" s="88" t="s">
        <v>113</v>
      </c>
      <c r="BR330" s="88" t="s">
        <v>113</v>
      </c>
      <c r="BS330" s="88" t="s">
        <v>113</v>
      </c>
      <c r="BT330" s="88" t="s">
        <v>113</v>
      </c>
      <c r="BU330" s="89" t="s">
        <v>113</v>
      </c>
      <c r="BV330" s="90">
        <f t="shared" si="480"/>
        <v>0</v>
      </c>
      <c r="CJ330" s="155"/>
      <c r="CK330" s="209">
        <f t="shared" si="496"/>
        <v>19</v>
      </c>
      <c r="CL330" s="216" t="str">
        <f t="shared" si="497"/>
        <v>BHOPIN PANDYA [M]</v>
      </c>
      <c r="CM330" s="209">
        <f t="shared" si="498"/>
        <v>3</v>
      </c>
      <c r="CN330" s="216" t="str">
        <f t="shared" si="499"/>
        <v>BHOPIN PANDYA [M]</v>
      </c>
      <c r="CO330" s="209">
        <f t="shared" si="500"/>
        <v>0</v>
      </c>
      <c r="CP330" s="210" t="str">
        <f t="shared" si="501"/>
        <v>BHOPIN PANDYA [M]</v>
      </c>
      <c r="CQ330" s="208">
        <f t="shared" si="502"/>
        <v>0</v>
      </c>
      <c r="CR330" s="210" t="str">
        <f t="shared" si="503"/>
        <v>BHOPIN PANDYA [M]</v>
      </c>
      <c r="CS330" s="208">
        <f t="shared" si="489"/>
        <v>0</v>
      </c>
      <c r="CT330" s="210" t="str">
        <f t="shared" si="504"/>
        <v>BHOPIN PANDYA [M]</v>
      </c>
      <c r="CU330" s="1046"/>
      <c r="CV330" s="452"/>
      <c r="CW330" s="208">
        <f t="shared" si="491"/>
        <v>0</v>
      </c>
      <c r="CX330" s="207" t="str">
        <f t="shared" si="505"/>
        <v>BHOPIN PANDYA [M]</v>
      </c>
      <c r="CY330" s="209">
        <f t="shared" si="506"/>
        <v>0</v>
      </c>
      <c r="CZ330" s="207" t="str">
        <f t="shared" si="507"/>
        <v>BHOPIN PANDYA [M]</v>
      </c>
      <c r="DA330" s="211">
        <f t="shared" si="508"/>
        <v>0</v>
      </c>
      <c r="DB330" s="210" t="str">
        <f t="shared" si="509"/>
        <v>BHOPIN PANDYA [M]</v>
      </c>
    </row>
    <row r="331" spans="1:106" s="84" customFormat="1">
      <c r="A331" s="78">
        <v>11</v>
      </c>
      <c r="B331" s="86" t="s">
        <v>394</v>
      </c>
      <c r="C331" s="87" t="s">
        <v>113</v>
      </c>
      <c r="D331" s="88">
        <v>0</v>
      </c>
      <c r="E331" s="88" t="s">
        <v>113</v>
      </c>
      <c r="F331" s="88" t="s">
        <v>113</v>
      </c>
      <c r="G331" s="88" t="s">
        <v>113</v>
      </c>
      <c r="H331" s="88" t="s">
        <v>113</v>
      </c>
      <c r="I331" s="89" t="s">
        <v>113</v>
      </c>
      <c r="J331" s="90">
        <f t="shared" si="473"/>
        <v>0</v>
      </c>
      <c r="K331" s="87" t="s">
        <v>113</v>
      </c>
      <c r="L331" s="88">
        <v>0</v>
      </c>
      <c r="M331" s="88" t="s">
        <v>113</v>
      </c>
      <c r="N331" s="88" t="s">
        <v>113</v>
      </c>
      <c r="O331" s="88" t="s">
        <v>113</v>
      </c>
      <c r="P331" s="88" t="s">
        <v>113</v>
      </c>
      <c r="Q331" s="89" t="s">
        <v>113</v>
      </c>
      <c r="R331" s="90">
        <f t="shared" si="474"/>
        <v>0</v>
      </c>
      <c r="S331" s="87" t="s">
        <v>113</v>
      </c>
      <c r="T331" s="88">
        <v>0</v>
      </c>
      <c r="U331" s="88" t="s">
        <v>113</v>
      </c>
      <c r="V331" s="88" t="s">
        <v>113</v>
      </c>
      <c r="W331" s="88" t="s">
        <v>113</v>
      </c>
      <c r="X331" s="88" t="s">
        <v>113</v>
      </c>
      <c r="Y331" s="89" t="s">
        <v>113</v>
      </c>
      <c r="Z331" s="90">
        <f t="shared" si="475"/>
        <v>0</v>
      </c>
      <c r="AA331" s="87" t="s">
        <v>113</v>
      </c>
      <c r="AB331" s="88" t="s">
        <v>113</v>
      </c>
      <c r="AC331" s="88" t="s">
        <v>113</v>
      </c>
      <c r="AD331" s="88" t="s">
        <v>113</v>
      </c>
      <c r="AE331" s="88" t="s">
        <v>113</v>
      </c>
      <c r="AF331" s="88" t="s">
        <v>113</v>
      </c>
      <c r="AG331" s="89" t="s">
        <v>113</v>
      </c>
      <c r="AH331" s="90">
        <f t="shared" si="476"/>
        <v>0</v>
      </c>
      <c r="AI331" s="87" t="s">
        <v>113</v>
      </c>
      <c r="AJ331" s="88" t="s">
        <v>113</v>
      </c>
      <c r="AK331" s="88" t="s">
        <v>113</v>
      </c>
      <c r="AL331" s="88" t="s">
        <v>113</v>
      </c>
      <c r="AM331" s="88" t="s">
        <v>113</v>
      </c>
      <c r="AN331" s="88" t="s">
        <v>113</v>
      </c>
      <c r="AO331" s="89" t="s">
        <v>113</v>
      </c>
      <c r="AP331" s="90">
        <f t="shared" si="477"/>
        <v>0</v>
      </c>
      <c r="AQ331" s="87" t="s">
        <v>113</v>
      </c>
      <c r="AR331" s="88" t="s">
        <v>113</v>
      </c>
      <c r="AS331" s="88" t="s">
        <v>113</v>
      </c>
      <c r="AT331" s="88" t="s">
        <v>113</v>
      </c>
      <c r="AU331" s="88" t="s">
        <v>113</v>
      </c>
      <c r="AV331" s="88" t="s">
        <v>113</v>
      </c>
      <c r="AW331" s="89" t="s">
        <v>113</v>
      </c>
      <c r="AX331" s="90">
        <f t="shared" si="495"/>
        <v>0</v>
      </c>
      <c r="AY331" s="87" t="s">
        <v>113</v>
      </c>
      <c r="AZ331" s="88" t="s">
        <v>113</v>
      </c>
      <c r="BA331" s="88" t="s">
        <v>113</v>
      </c>
      <c r="BB331" s="88" t="s">
        <v>113</v>
      </c>
      <c r="BC331" s="88" t="s">
        <v>113</v>
      </c>
      <c r="BD331" s="88" t="s">
        <v>113</v>
      </c>
      <c r="BE331" s="89" t="s">
        <v>113</v>
      </c>
      <c r="BF331" s="90">
        <f t="shared" si="478"/>
        <v>0</v>
      </c>
      <c r="BG331" s="87" t="s">
        <v>113</v>
      </c>
      <c r="BH331" s="88" t="s">
        <v>113</v>
      </c>
      <c r="BI331" s="88" t="s">
        <v>113</v>
      </c>
      <c r="BJ331" s="88" t="s">
        <v>113</v>
      </c>
      <c r="BK331" s="88" t="s">
        <v>113</v>
      </c>
      <c r="BL331" s="88" t="s">
        <v>113</v>
      </c>
      <c r="BM331" s="89" t="s">
        <v>113</v>
      </c>
      <c r="BN331" s="90">
        <f t="shared" si="479"/>
        <v>0</v>
      </c>
      <c r="BO331" s="87" t="s">
        <v>113</v>
      </c>
      <c r="BP331" s="88" t="s">
        <v>113</v>
      </c>
      <c r="BQ331" s="88" t="s">
        <v>113</v>
      </c>
      <c r="BR331" s="88" t="s">
        <v>113</v>
      </c>
      <c r="BS331" s="88" t="s">
        <v>113</v>
      </c>
      <c r="BT331" s="88" t="s">
        <v>113</v>
      </c>
      <c r="BU331" s="89" t="s">
        <v>113</v>
      </c>
      <c r="BV331" s="90">
        <f t="shared" si="480"/>
        <v>0</v>
      </c>
      <c r="CJ331" s="155"/>
      <c r="CK331" s="209">
        <f t="shared" si="496"/>
        <v>0</v>
      </c>
      <c r="CL331" s="216" t="str">
        <f t="shared" si="497"/>
        <v>NITIN PANDYA [M]</v>
      </c>
      <c r="CM331" s="209">
        <f t="shared" si="498"/>
        <v>0</v>
      </c>
      <c r="CN331" s="216" t="str">
        <f t="shared" si="499"/>
        <v>NITIN PANDYA [M]</v>
      </c>
      <c r="CO331" s="209">
        <f t="shared" si="500"/>
        <v>0</v>
      </c>
      <c r="CP331" s="210" t="str">
        <f t="shared" si="501"/>
        <v>NITIN PANDYA [M]</v>
      </c>
      <c r="CQ331" s="208">
        <f t="shared" si="502"/>
        <v>0</v>
      </c>
      <c r="CR331" s="210" t="str">
        <f t="shared" si="503"/>
        <v>NITIN PANDYA [M]</v>
      </c>
      <c r="CS331" s="208">
        <f t="shared" si="489"/>
        <v>0</v>
      </c>
      <c r="CT331" s="210" t="str">
        <f t="shared" si="504"/>
        <v>NITIN PANDYA [M]</v>
      </c>
      <c r="CU331" s="1046"/>
      <c r="CV331" s="452"/>
      <c r="CW331" s="208">
        <f t="shared" si="491"/>
        <v>0</v>
      </c>
      <c r="CX331" s="207" t="str">
        <f t="shared" si="505"/>
        <v>NITIN PANDYA [M]</v>
      </c>
      <c r="CY331" s="209">
        <f t="shared" si="506"/>
        <v>0</v>
      </c>
      <c r="CZ331" s="207" t="str">
        <f t="shared" si="507"/>
        <v>NITIN PANDYA [M]</v>
      </c>
      <c r="DA331" s="211">
        <f t="shared" si="508"/>
        <v>0</v>
      </c>
      <c r="DB331" s="210" t="str">
        <f t="shared" si="509"/>
        <v>NITIN PANDYA [M]</v>
      </c>
    </row>
    <row r="332" spans="1:106" s="84" customFormat="1">
      <c r="A332" s="85">
        <v>12</v>
      </c>
      <c r="B332" s="86" t="s">
        <v>421</v>
      </c>
      <c r="C332" s="87" t="s">
        <v>113</v>
      </c>
      <c r="D332" s="88" t="s">
        <v>113</v>
      </c>
      <c r="E332" s="88" t="s">
        <v>113</v>
      </c>
      <c r="F332" s="88">
        <v>33</v>
      </c>
      <c r="G332" s="88">
        <v>17</v>
      </c>
      <c r="H332" s="88">
        <v>21</v>
      </c>
      <c r="I332" s="89" t="s">
        <v>113</v>
      </c>
      <c r="J332" s="90">
        <f t="shared" si="473"/>
        <v>71</v>
      </c>
      <c r="K332" s="87" t="s">
        <v>113</v>
      </c>
      <c r="L332" s="88" t="s">
        <v>113</v>
      </c>
      <c r="M332" s="88" t="s">
        <v>113</v>
      </c>
      <c r="N332" s="88">
        <v>6</v>
      </c>
      <c r="O332" s="88">
        <v>3</v>
      </c>
      <c r="P332" s="88">
        <v>2</v>
      </c>
      <c r="Q332" s="89" t="s">
        <v>113</v>
      </c>
      <c r="R332" s="90">
        <f t="shared" si="474"/>
        <v>11</v>
      </c>
      <c r="S332" s="87" t="s">
        <v>113</v>
      </c>
      <c r="T332" s="88" t="s">
        <v>113</v>
      </c>
      <c r="U332" s="88" t="s">
        <v>113</v>
      </c>
      <c r="V332" s="88">
        <v>0</v>
      </c>
      <c r="W332" s="88">
        <v>0</v>
      </c>
      <c r="X332" s="88">
        <v>0</v>
      </c>
      <c r="Y332" s="89" t="s">
        <v>113</v>
      </c>
      <c r="Z332" s="90">
        <f t="shared" si="475"/>
        <v>0</v>
      </c>
      <c r="AA332" s="87" t="s">
        <v>113</v>
      </c>
      <c r="AB332" s="88" t="s">
        <v>113</v>
      </c>
      <c r="AC332" s="88">
        <v>0</v>
      </c>
      <c r="AD332" s="88">
        <v>0</v>
      </c>
      <c r="AE332" s="88">
        <v>0</v>
      </c>
      <c r="AF332" s="88">
        <v>2</v>
      </c>
      <c r="AG332" s="89" t="s">
        <v>113</v>
      </c>
      <c r="AH332" s="90">
        <f t="shared" si="476"/>
        <v>2</v>
      </c>
      <c r="AI332" s="87" t="s">
        <v>113</v>
      </c>
      <c r="AJ332" s="88" t="s">
        <v>113</v>
      </c>
      <c r="AK332" s="88" t="s">
        <v>113</v>
      </c>
      <c r="AL332" s="88" t="s">
        <v>113</v>
      </c>
      <c r="AM332" s="88" t="s">
        <v>113</v>
      </c>
      <c r="AN332" s="88" t="s">
        <v>113</v>
      </c>
      <c r="AO332" s="89" t="s">
        <v>113</v>
      </c>
      <c r="AP332" s="90">
        <f t="shared" si="477"/>
        <v>0</v>
      </c>
      <c r="AQ332" s="87" t="s">
        <v>113</v>
      </c>
      <c r="AR332" s="88" t="s">
        <v>113</v>
      </c>
      <c r="AS332" s="88" t="s">
        <v>113</v>
      </c>
      <c r="AT332" s="88" t="s">
        <v>113</v>
      </c>
      <c r="AU332" s="88" t="s">
        <v>113</v>
      </c>
      <c r="AV332" s="88" t="s">
        <v>113</v>
      </c>
      <c r="AW332" s="89" t="s">
        <v>113</v>
      </c>
      <c r="AX332" s="90">
        <f t="shared" si="495"/>
        <v>0</v>
      </c>
      <c r="AY332" s="87" t="s">
        <v>113</v>
      </c>
      <c r="AZ332" s="88" t="s">
        <v>113</v>
      </c>
      <c r="BA332" s="88" t="s">
        <v>113</v>
      </c>
      <c r="BB332" s="88" t="s">
        <v>113</v>
      </c>
      <c r="BC332" s="88" t="s">
        <v>113</v>
      </c>
      <c r="BD332" s="88" t="s">
        <v>113</v>
      </c>
      <c r="BE332" s="89" t="s">
        <v>113</v>
      </c>
      <c r="BF332" s="90">
        <f t="shared" si="478"/>
        <v>0</v>
      </c>
      <c r="BG332" s="87" t="s">
        <v>113</v>
      </c>
      <c r="BH332" s="88" t="s">
        <v>113</v>
      </c>
      <c r="BI332" s="88">
        <v>4</v>
      </c>
      <c r="BJ332" s="88">
        <v>2</v>
      </c>
      <c r="BK332" s="88">
        <v>4</v>
      </c>
      <c r="BL332" s="88">
        <v>4</v>
      </c>
      <c r="BM332" s="89" t="s">
        <v>113</v>
      </c>
      <c r="BN332" s="90">
        <f t="shared" si="479"/>
        <v>14</v>
      </c>
      <c r="BO332" s="87" t="s">
        <v>113</v>
      </c>
      <c r="BP332" s="88" t="s">
        <v>113</v>
      </c>
      <c r="BQ332" s="88">
        <v>22</v>
      </c>
      <c r="BR332" s="88">
        <v>9</v>
      </c>
      <c r="BS332" s="88">
        <v>16</v>
      </c>
      <c r="BT332" s="88">
        <v>20</v>
      </c>
      <c r="BU332" s="89" t="s">
        <v>113</v>
      </c>
      <c r="BV332" s="90">
        <f t="shared" si="480"/>
        <v>67</v>
      </c>
      <c r="CJ332" s="155"/>
      <c r="CK332" s="209">
        <f t="shared" si="496"/>
        <v>71</v>
      </c>
      <c r="CL332" s="216" t="str">
        <f t="shared" si="497"/>
        <v>MAULIK RAVAL [M]</v>
      </c>
      <c r="CM332" s="209">
        <f t="shared" si="498"/>
        <v>11</v>
      </c>
      <c r="CN332" s="216" t="str">
        <f t="shared" si="499"/>
        <v>MAULIK RAVAL [M]</v>
      </c>
      <c r="CO332" s="209">
        <f t="shared" si="500"/>
        <v>0</v>
      </c>
      <c r="CP332" s="210" t="str">
        <f t="shared" si="501"/>
        <v>MAULIK RAVAL [M]</v>
      </c>
      <c r="CQ332" s="208">
        <f t="shared" si="502"/>
        <v>2</v>
      </c>
      <c r="CR332" s="210" t="str">
        <f t="shared" si="503"/>
        <v>MAULIK RAVAL [M]</v>
      </c>
      <c r="CS332" s="208">
        <f t="shared" si="489"/>
        <v>0</v>
      </c>
      <c r="CT332" s="210" t="str">
        <f t="shared" si="504"/>
        <v>MAULIK RAVAL [M]</v>
      </c>
      <c r="CU332" s="1046"/>
      <c r="CV332" s="452"/>
      <c r="CW332" s="208">
        <f t="shared" si="491"/>
        <v>0</v>
      </c>
      <c r="CX332" s="207" t="str">
        <f t="shared" si="505"/>
        <v>MAULIK RAVAL [M]</v>
      </c>
      <c r="CY332" s="209">
        <f t="shared" si="506"/>
        <v>0</v>
      </c>
      <c r="CZ332" s="207" t="str">
        <f t="shared" si="507"/>
        <v>MAULIK RAVAL [M]</v>
      </c>
      <c r="DA332" s="211">
        <f t="shared" si="508"/>
        <v>2</v>
      </c>
      <c r="DB332" s="210" t="str">
        <f t="shared" si="509"/>
        <v>MAULIK RAVAL [M]</v>
      </c>
    </row>
    <row r="333" spans="1:106" s="84" customFormat="1" ht="15" thickBot="1">
      <c r="A333" s="78">
        <v>13</v>
      </c>
      <c r="B333" s="86" t="s">
        <v>448</v>
      </c>
      <c r="C333" s="87" t="s">
        <v>113</v>
      </c>
      <c r="D333" s="88" t="s">
        <v>113</v>
      </c>
      <c r="E333" s="88" t="s">
        <v>113</v>
      </c>
      <c r="F333" s="88" t="s">
        <v>113</v>
      </c>
      <c r="G333" s="88" t="s">
        <v>113</v>
      </c>
      <c r="H333" s="88" t="s">
        <v>113</v>
      </c>
      <c r="I333" s="89" t="s">
        <v>113</v>
      </c>
      <c r="J333" s="90">
        <f t="shared" si="473"/>
        <v>0</v>
      </c>
      <c r="K333" s="87" t="s">
        <v>113</v>
      </c>
      <c r="L333" s="88" t="s">
        <v>113</v>
      </c>
      <c r="M333" s="88" t="s">
        <v>113</v>
      </c>
      <c r="N333" s="88" t="s">
        <v>113</v>
      </c>
      <c r="O333" s="88" t="s">
        <v>113</v>
      </c>
      <c r="P333" s="88" t="s">
        <v>113</v>
      </c>
      <c r="Q333" s="89" t="s">
        <v>113</v>
      </c>
      <c r="R333" s="90">
        <f t="shared" si="474"/>
        <v>0</v>
      </c>
      <c r="S333" s="87" t="s">
        <v>113</v>
      </c>
      <c r="T333" s="88" t="s">
        <v>113</v>
      </c>
      <c r="U333" s="88" t="s">
        <v>113</v>
      </c>
      <c r="V333" s="88" t="s">
        <v>113</v>
      </c>
      <c r="W333" s="88" t="s">
        <v>113</v>
      </c>
      <c r="X333" s="88" t="s">
        <v>113</v>
      </c>
      <c r="Y333" s="89" t="s">
        <v>113</v>
      </c>
      <c r="Z333" s="90">
        <f t="shared" si="475"/>
        <v>0</v>
      </c>
      <c r="AA333" s="87" t="s">
        <v>113</v>
      </c>
      <c r="AB333" s="88" t="s">
        <v>113</v>
      </c>
      <c r="AC333" s="88" t="s">
        <v>113</v>
      </c>
      <c r="AD333" s="88" t="s">
        <v>113</v>
      </c>
      <c r="AE333" s="88" t="s">
        <v>113</v>
      </c>
      <c r="AF333" s="88" t="s">
        <v>113</v>
      </c>
      <c r="AG333" s="89" t="s">
        <v>113</v>
      </c>
      <c r="AH333" s="90">
        <f t="shared" si="476"/>
        <v>0</v>
      </c>
      <c r="AI333" s="87" t="s">
        <v>113</v>
      </c>
      <c r="AJ333" s="88" t="s">
        <v>113</v>
      </c>
      <c r="AK333" s="88" t="s">
        <v>113</v>
      </c>
      <c r="AL333" s="88">
        <v>1</v>
      </c>
      <c r="AM333" s="88" t="s">
        <v>113</v>
      </c>
      <c r="AN333" s="88" t="s">
        <v>113</v>
      </c>
      <c r="AO333" s="89" t="s">
        <v>113</v>
      </c>
      <c r="AP333" s="90">
        <f t="shared" si="477"/>
        <v>1</v>
      </c>
      <c r="AQ333" s="87" t="s">
        <v>113</v>
      </c>
      <c r="AR333" s="88" t="s">
        <v>113</v>
      </c>
      <c r="AS333" s="88" t="s">
        <v>113</v>
      </c>
      <c r="AT333" s="88" t="s">
        <v>113</v>
      </c>
      <c r="AU333" s="88" t="s">
        <v>113</v>
      </c>
      <c r="AV333" s="88" t="s">
        <v>113</v>
      </c>
      <c r="AW333" s="89" t="s">
        <v>113</v>
      </c>
      <c r="AX333" s="90">
        <f t="shared" si="495"/>
        <v>0</v>
      </c>
      <c r="AY333" s="87" t="s">
        <v>113</v>
      </c>
      <c r="AZ333" s="88" t="s">
        <v>113</v>
      </c>
      <c r="BA333" s="88" t="s">
        <v>113</v>
      </c>
      <c r="BB333" s="88" t="s">
        <v>113</v>
      </c>
      <c r="BC333" s="88" t="s">
        <v>113</v>
      </c>
      <c r="BD333" s="88" t="s">
        <v>113</v>
      </c>
      <c r="BE333" s="89" t="s">
        <v>113</v>
      </c>
      <c r="BF333" s="90">
        <f t="shared" si="478"/>
        <v>0</v>
      </c>
      <c r="BG333" s="87" t="s">
        <v>113</v>
      </c>
      <c r="BH333" s="88" t="s">
        <v>113</v>
      </c>
      <c r="BI333" s="88" t="s">
        <v>113</v>
      </c>
      <c r="BJ333" s="88" t="s">
        <v>113</v>
      </c>
      <c r="BK333" s="88" t="s">
        <v>113</v>
      </c>
      <c r="BL333" s="88" t="s">
        <v>113</v>
      </c>
      <c r="BM333" s="89" t="s">
        <v>113</v>
      </c>
      <c r="BN333" s="90">
        <f t="shared" si="479"/>
        <v>0</v>
      </c>
      <c r="BO333" s="87" t="s">
        <v>113</v>
      </c>
      <c r="BP333" s="88" t="s">
        <v>113</v>
      </c>
      <c r="BQ333" s="88" t="s">
        <v>113</v>
      </c>
      <c r="BR333" s="88" t="s">
        <v>113</v>
      </c>
      <c r="BS333" s="88" t="s">
        <v>113</v>
      </c>
      <c r="BT333" s="88" t="s">
        <v>113</v>
      </c>
      <c r="BU333" s="89" t="s">
        <v>113</v>
      </c>
      <c r="BV333" s="90">
        <f t="shared" si="480"/>
        <v>0</v>
      </c>
      <c r="CJ333" s="155"/>
      <c r="CK333" s="209">
        <f t="shared" si="496"/>
        <v>0</v>
      </c>
      <c r="CL333" s="216" t="str">
        <f t="shared" si="497"/>
        <v>JIGAR PANDYA [M]</v>
      </c>
      <c r="CM333" s="209">
        <f t="shared" si="498"/>
        <v>0</v>
      </c>
      <c r="CN333" s="216" t="str">
        <f t="shared" si="499"/>
        <v>JIGAR PANDYA [M]</v>
      </c>
      <c r="CO333" s="209">
        <f t="shared" si="500"/>
        <v>0</v>
      </c>
      <c r="CP333" s="210" t="str">
        <f t="shared" si="501"/>
        <v>JIGAR PANDYA [M]</v>
      </c>
      <c r="CQ333" s="208">
        <f t="shared" si="502"/>
        <v>0</v>
      </c>
      <c r="CR333" s="210" t="str">
        <f t="shared" si="503"/>
        <v>JIGAR PANDYA [M]</v>
      </c>
      <c r="CS333" s="208">
        <f t="shared" si="489"/>
        <v>1</v>
      </c>
      <c r="CT333" s="210" t="str">
        <f t="shared" si="504"/>
        <v>JIGAR PANDYA [M]</v>
      </c>
      <c r="CU333" s="1046"/>
      <c r="CV333" s="452"/>
      <c r="CW333" s="208">
        <f t="shared" si="491"/>
        <v>0</v>
      </c>
      <c r="CX333" s="207" t="str">
        <f t="shared" si="505"/>
        <v>JIGAR PANDYA [M]</v>
      </c>
      <c r="CY333" s="209">
        <f t="shared" si="506"/>
        <v>1</v>
      </c>
      <c r="CZ333" s="207" t="str">
        <f t="shared" si="507"/>
        <v>JIGAR PANDYA [M]</v>
      </c>
      <c r="DA333" s="211">
        <f t="shared" si="508"/>
        <v>0</v>
      </c>
      <c r="DB333" s="210" t="str">
        <f t="shared" si="509"/>
        <v>JIGAR PANDYA [M]</v>
      </c>
    </row>
    <row r="334" spans="1:106" s="84" customFormat="1" ht="15" hidden="1" customHeight="1" thickBot="1">
      <c r="A334" s="85">
        <v>14</v>
      </c>
      <c r="B334" s="86" t="s">
        <v>113</v>
      </c>
      <c r="C334" s="87" t="s">
        <v>113</v>
      </c>
      <c r="D334" s="88" t="s">
        <v>113</v>
      </c>
      <c r="E334" s="88" t="s">
        <v>113</v>
      </c>
      <c r="F334" s="88" t="s">
        <v>113</v>
      </c>
      <c r="G334" s="88" t="s">
        <v>113</v>
      </c>
      <c r="H334" s="88" t="s">
        <v>113</v>
      </c>
      <c r="I334" s="89" t="s">
        <v>113</v>
      </c>
      <c r="J334" s="90">
        <f t="shared" si="473"/>
        <v>0</v>
      </c>
      <c r="K334" s="87" t="s">
        <v>113</v>
      </c>
      <c r="L334" s="88" t="s">
        <v>113</v>
      </c>
      <c r="M334" s="88" t="s">
        <v>113</v>
      </c>
      <c r="N334" s="88" t="s">
        <v>113</v>
      </c>
      <c r="O334" s="88" t="s">
        <v>113</v>
      </c>
      <c r="P334" s="88" t="s">
        <v>113</v>
      </c>
      <c r="Q334" s="89" t="s">
        <v>113</v>
      </c>
      <c r="R334" s="90">
        <f t="shared" si="474"/>
        <v>0</v>
      </c>
      <c r="S334" s="87" t="s">
        <v>113</v>
      </c>
      <c r="T334" s="88" t="s">
        <v>113</v>
      </c>
      <c r="U334" s="88" t="s">
        <v>113</v>
      </c>
      <c r="V334" s="88" t="s">
        <v>113</v>
      </c>
      <c r="W334" s="88" t="s">
        <v>113</v>
      </c>
      <c r="X334" s="88" t="s">
        <v>113</v>
      </c>
      <c r="Y334" s="89" t="s">
        <v>113</v>
      </c>
      <c r="Z334" s="90">
        <f t="shared" si="475"/>
        <v>0</v>
      </c>
      <c r="AA334" s="87" t="s">
        <v>113</v>
      </c>
      <c r="AB334" s="88" t="s">
        <v>113</v>
      </c>
      <c r="AC334" s="88" t="s">
        <v>113</v>
      </c>
      <c r="AD334" s="88" t="s">
        <v>113</v>
      </c>
      <c r="AE334" s="88" t="s">
        <v>113</v>
      </c>
      <c r="AF334" s="88" t="s">
        <v>113</v>
      </c>
      <c r="AG334" s="89" t="s">
        <v>113</v>
      </c>
      <c r="AH334" s="90">
        <f t="shared" si="476"/>
        <v>0</v>
      </c>
      <c r="AI334" s="87" t="s">
        <v>113</v>
      </c>
      <c r="AJ334" s="88" t="s">
        <v>113</v>
      </c>
      <c r="AK334" s="88" t="s">
        <v>113</v>
      </c>
      <c r="AL334" s="88" t="s">
        <v>113</v>
      </c>
      <c r="AM334" s="88" t="s">
        <v>113</v>
      </c>
      <c r="AN334" s="88" t="s">
        <v>113</v>
      </c>
      <c r="AO334" s="89" t="s">
        <v>113</v>
      </c>
      <c r="AP334" s="90">
        <f t="shared" si="477"/>
        <v>0</v>
      </c>
      <c r="AQ334" s="87" t="s">
        <v>113</v>
      </c>
      <c r="AR334" s="88" t="s">
        <v>113</v>
      </c>
      <c r="AS334" s="88" t="s">
        <v>113</v>
      </c>
      <c r="AT334" s="88" t="s">
        <v>113</v>
      </c>
      <c r="AU334" s="88" t="s">
        <v>113</v>
      </c>
      <c r="AV334" s="88" t="s">
        <v>113</v>
      </c>
      <c r="AW334" s="89" t="s">
        <v>113</v>
      </c>
      <c r="AX334" s="90">
        <f t="shared" ref="AX334:AX350" si="510">SUM(AQ334:AW334)</f>
        <v>0</v>
      </c>
      <c r="AY334" s="87" t="s">
        <v>113</v>
      </c>
      <c r="AZ334" s="88" t="s">
        <v>113</v>
      </c>
      <c r="BA334" s="88" t="s">
        <v>113</v>
      </c>
      <c r="BB334" s="88" t="s">
        <v>113</v>
      </c>
      <c r="BC334" s="88" t="s">
        <v>113</v>
      </c>
      <c r="BD334" s="88" t="s">
        <v>113</v>
      </c>
      <c r="BE334" s="89" t="s">
        <v>113</v>
      </c>
      <c r="BF334" s="90">
        <f t="shared" si="478"/>
        <v>0</v>
      </c>
      <c r="BG334" s="87" t="s">
        <v>113</v>
      </c>
      <c r="BH334" s="88" t="s">
        <v>113</v>
      </c>
      <c r="BI334" s="88" t="s">
        <v>113</v>
      </c>
      <c r="BJ334" s="88" t="s">
        <v>113</v>
      </c>
      <c r="BK334" s="88" t="s">
        <v>113</v>
      </c>
      <c r="BL334" s="88" t="s">
        <v>113</v>
      </c>
      <c r="BM334" s="89" t="s">
        <v>113</v>
      </c>
      <c r="BN334" s="90">
        <f t="shared" si="479"/>
        <v>0</v>
      </c>
      <c r="BO334" s="87" t="s">
        <v>113</v>
      </c>
      <c r="BP334" s="88" t="s">
        <v>113</v>
      </c>
      <c r="BQ334" s="88" t="s">
        <v>113</v>
      </c>
      <c r="BR334" s="88" t="s">
        <v>113</v>
      </c>
      <c r="BS334" s="88" t="s">
        <v>113</v>
      </c>
      <c r="BT334" s="88" t="s">
        <v>113</v>
      </c>
      <c r="BU334" s="89" t="s">
        <v>113</v>
      </c>
      <c r="BV334" s="90">
        <f t="shared" si="480"/>
        <v>0</v>
      </c>
      <c r="CJ334" s="155"/>
      <c r="CK334" s="209">
        <f t="shared" si="496"/>
        <v>0</v>
      </c>
      <c r="CL334" s="216" t="str">
        <f t="shared" si="497"/>
        <v>-</v>
      </c>
      <c r="CM334" s="209">
        <f t="shared" si="498"/>
        <v>0</v>
      </c>
      <c r="CN334" s="216" t="str">
        <f t="shared" si="499"/>
        <v>-</v>
      </c>
      <c r="CO334" s="209">
        <f t="shared" si="500"/>
        <v>0</v>
      </c>
      <c r="CP334" s="210" t="str">
        <f t="shared" si="501"/>
        <v>-</v>
      </c>
      <c r="CQ334" s="208">
        <f t="shared" si="502"/>
        <v>0</v>
      </c>
      <c r="CR334" s="210" t="str">
        <f t="shared" si="503"/>
        <v>-</v>
      </c>
      <c r="CS334" s="208">
        <f t="shared" si="489"/>
        <v>0</v>
      </c>
      <c r="CT334" s="210" t="str">
        <f t="shared" si="504"/>
        <v>-</v>
      </c>
      <c r="CU334" s="1046"/>
      <c r="CV334" s="452"/>
      <c r="CW334" s="208">
        <f t="shared" si="491"/>
        <v>0</v>
      </c>
      <c r="CX334" s="207" t="str">
        <f t="shared" si="505"/>
        <v>-</v>
      </c>
      <c r="CY334" s="209">
        <f t="shared" si="506"/>
        <v>0</v>
      </c>
      <c r="CZ334" s="207" t="str">
        <f t="shared" si="507"/>
        <v>-</v>
      </c>
      <c r="DA334" s="211">
        <f t="shared" si="508"/>
        <v>0</v>
      </c>
      <c r="DB334" s="210" t="str">
        <f t="shared" si="509"/>
        <v>-</v>
      </c>
    </row>
    <row r="335" spans="1:106" s="84" customFormat="1" ht="15" hidden="1" customHeight="1" thickBot="1">
      <c r="A335" s="78">
        <v>15</v>
      </c>
      <c r="B335" s="86" t="s">
        <v>113</v>
      </c>
      <c r="C335" s="87" t="s">
        <v>113</v>
      </c>
      <c r="D335" s="88" t="s">
        <v>113</v>
      </c>
      <c r="E335" s="88" t="s">
        <v>113</v>
      </c>
      <c r="F335" s="88" t="s">
        <v>113</v>
      </c>
      <c r="G335" s="88" t="s">
        <v>113</v>
      </c>
      <c r="H335" s="88" t="s">
        <v>113</v>
      </c>
      <c r="I335" s="89" t="s">
        <v>113</v>
      </c>
      <c r="J335" s="90">
        <f t="shared" si="473"/>
        <v>0</v>
      </c>
      <c r="K335" s="87" t="s">
        <v>113</v>
      </c>
      <c r="L335" s="88" t="s">
        <v>113</v>
      </c>
      <c r="M335" s="88" t="s">
        <v>113</v>
      </c>
      <c r="N335" s="88" t="s">
        <v>113</v>
      </c>
      <c r="O335" s="88" t="s">
        <v>113</v>
      </c>
      <c r="P335" s="88" t="s">
        <v>113</v>
      </c>
      <c r="Q335" s="89" t="s">
        <v>113</v>
      </c>
      <c r="R335" s="90">
        <f t="shared" si="474"/>
        <v>0</v>
      </c>
      <c r="S335" s="87" t="s">
        <v>113</v>
      </c>
      <c r="T335" s="88" t="s">
        <v>113</v>
      </c>
      <c r="U335" s="88" t="s">
        <v>113</v>
      </c>
      <c r="V335" s="88" t="s">
        <v>113</v>
      </c>
      <c r="W335" s="88" t="s">
        <v>113</v>
      </c>
      <c r="X335" s="88" t="s">
        <v>113</v>
      </c>
      <c r="Y335" s="89" t="s">
        <v>113</v>
      </c>
      <c r="Z335" s="90">
        <f t="shared" si="475"/>
        <v>0</v>
      </c>
      <c r="AA335" s="87" t="s">
        <v>113</v>
      </c>
      <c r="AB335" s="88" t="s">
        <v>113</v>
      </c>
      <c r="AC335" s="88" t="s">
        <v>113</v>
      </c>
      <c r="AD335" s="88" t="s">
        <v>113</v>
      </c>
      <c r="AE335" s="88" t="s">
        <v>113</v>
      </c>
      <c r="AF335" s="88" t="s">
        <v>113</v>
      </c>
      <c r="AG335" s="89" t="s">
        <v>113</v>
      </c>
      <c r="AH335" s="90">
        <f t="shared" si="476"/>
        <v>0</v>
      </c>
      <c r="AI335" s="87" t="s">
        <v>113</v>
      </c>
      <c r="AJ335" s="88" t="s">
        <v>113</v>
      </c>
      <c r="AK335" s="88" t="s">
        <v>113</v>
      </c>
      <c r="AL335" s="88" t="s">
        <v>113</v>
      </c>
      <c r="AM335" s="88" t="s">
        <v>113</v>
      </c>
      <c r="AN335" s="88" t="s">
        <v>113</v>
      </c>
      <c r="AO335" s="89" t="s">
        <v>113</v>
      </c>
      <c r="AP335" s="90">
        <f t="shared" si="477"/>
        <v>0</v>
      </c>
      <c r="AQ335" s="87" t="s">
        <v>113</v>
      </c>
      <c r="AR335" s="88" t="s">
        <v>113</v>
      </c>
      <c r="AS335" s="88" t="s">
        <v>113</v>
      </c>
      <c r="AT335" s="88" t="s">
        <v>113</v>
      </c>
      <c r="AU335" s="88" t="s">
        <v>113</v>
      </c>
      <c r="AV335" s="88" t="s">
        <v>113</v>
      </c>
      <c r="AW335" s="89" t="s">
        <v>113</v>
      </c>
      <c r="AX335" s="90">
        <f t="shared" si="510"/>
        <v>0</v>
      </c>
      <c r="AY335" s="87" t="s">
        <v>113</v>
      </c>
      <c r="AZ335" s="88" t="s">
        <v>113</v>
      </c>
      <c r="BA335" s="88" t="s">
        <v>113</v>
      </c>
      <c r="BB335" s="88" t="s">
        <v>113</v>
      </c>
      <c r="BC335" s="88" t="s">
        <v>113</v>
      </c>
      <c r="BD335" s="88" t="s">
        <v>113</v>
      </c>
      <c r="BE335" s="89" t="s">
        <v>113</v>
      </c>
      <c r="BF335" s="90">
        <f t="shared" si="478"/>
        <v>0</v>
      </c>
      <c r="BG335" s="87" t="s">
        <v>113</v>
      </c>
      <c r="BH335" s="88" t="s">
        <v>113</v>
      </c>
      <c r="BI335" s="88" t="s">
        <v>113</v>
      </c>
      <c r="BJ335" s="88" t="s">
        <v>113</v>
      </c>
      <c r="BK335" s="88" t="s">
        <v>113</v>
      </c>
      <c r="BL335" s="88" t="s">
        <v>113</v>
      </c>
      <c r="BM335" s="89" t="s">
        <v>113</v>
      </c>
      <c r="BN335" s="90">
        <f t="shared" si="479"/>
        <v>0</v>
      </c>
      <c r="BO335" s="87" t="s">
        <v>113</v>
      </c>
      <c r="BP335" s="88" t="s">
        <v>113</v>
      </c>
      <c r="BQ335" s="88" t="s">
        <v>113</v>
      </c>
      <c r="BR335" s="88" t="s">
        <v>113</v>
      </c>
      <c r="BS335" s="88" t="s">
        <v>113</v>
      </c>
      <c r="BT335" s="88" t="s">
        <v>113</v>
      </c>
      <c r="BU335" s="89" t="s">
        <v>113</v>
      </c>
      <c r="BV335" s="90">
        <f t="shared" si="480"/>
        <v>0</v>
      </c>
      <c r="CJ335" s="155"/>
      <c r="CK335" s="209">
        <f t="shared" si="496"/>
        <v>0</v>
      </c>
      <c r="CL335" s="216" t="str">
        <f t="shared" si="497"/>
        <v>-</v>
      </c>
      <c r="CM335" s="209">
        <f t="shared" si="498"/>
        <v>0</v>
      </c>
      <c r="CN335" s="216" t="str">
        <f t="shared" si="499"/>
        <v>-</v>
      </c>
      <c r="CO335" s="209">
        <f t="shared" si="500"/>
        <v>0</v>
      </c>
      <c r="CP335" s="210" t="str">
        <f t="shared" si="501"/>
        <v>-</v>
      </c>
      <c r="CQ335" s="208">
        <f t="shared" si="502"/>
        <v>0</v>
      </c>
      <c r="CR335" s="210" t="str">
        <f t="shared" si="503"/>
        <v>-</v>
      </c>
      <c r="CS335" s="208">
        <f t="shared" si="489"/>
        <v>0</v>
      </c>
      <c r="CT335" s="210" t="str">
        <f t="shared" si="504"/>
        <v>-</v>
      </c>
      <c r="CU335" s="1046"/>
      <c r="CV335" s="452"/>
      <c r="CW335" s="208">
        <f t="shared" si="491"/>
        <v>0</v>
      </c>
      <c r="CX335" s="207" t="str">
        <f t="shared" si="505"/>
        <v>-</v>
      </c>
      <c r="CY335" s="209">
        <f t="shared" si="506"/>
        <v>0</v>
      </c>
      <c r="CZ335" s="207" t="str">
        <f t="shared" si="507"/>
        <v>-</v>
      </c>
      <c r="DA335" s="211">
        <f t="shared" si="508"/>
        <v>0</v>
      </c>
      <c r="DB335" s="210" t="str">
        <f t="shared" si="509"/>
        <v>-</v>
      </c>
    </row>
    <row r="336" spans="1:106" s="84" customFormat="1" ht="15" hidden="1" customHeight="1" thickBot="1">
      <c r="A336" s="85">
        <v>16</v>
      </c>
      <c r="B336" s="86" t="s">
        <v>113</v>
      </c>
      <c r="C336" s="87" t="s">
        <v>113</v>
      </c>
      <c r="D336" s="88" t="s">
        <v>113</v>
      </c>
      <c r="E336" s="88" t="s">
        <v>113</v>
      </c>
      <c r="F336" s="88" t="s">
        <v>113</v>
      </c>
      <c r="G336" s="88" t="s">
        <v>113</v>
      </c>
      <c r="H336" s="88" t="s">
        <v>113</v>
      </c>
      <c r="I336" s="89" t="s">
        <v>113</v>
      </c>
      <c r="J336" s="90">
        <f t="shared" si="473"/>
        <v>0</v>
      </c>
      <c r="K336" s="87" t="s">
        <v>113</v>
      </c>
      <c r="L336" s="88" t="s">
        <v>113</v>
      </c>
      <c r="M336" s="88" t="s">
        <v>113</v>
      </c>
      <c r="N336" s="88" t="s">
        <v>113</v>
      </c>
      <c r="O336" s="88" t="s">
        <v>113</v>
      </c>
      <c r="P336" s="88" t="s">
        <v>113</v>
      </c>
      <c r="Q336" s="89" t="s">
        <v>113</v>
      </c>
      <c r="R336" s="90">
        <f t="shared" si="474"/>
        <v>0</v>
      </c>
      <c r="S336" s="87" t="s">
        <v>113</v>
      </c>
      <c r="T336" s="88" t="s">
        <v>113</v>
      </c>
      <c r="U336" s="88" t="s">
        <v>113</v>
      </c>
      <c r="V336" s="88" t="s">
        <v>113</v>
      </c>
      <c r="W336" s="88" t="s">
        <v>113</v>
      </c>
      <c r="X336" s="88" t="s">
        <v>113</v>
      </c>
      <c r="Y336" s="89" t="s">
        <v>113</v>
      </c>
      <c r="Z336" s="90">
        <f t="shared" si="475"/>
        <v>0</v>
      </c>
      <c r="AA336" s="87" t="s">
        <v>113</v>
      </c>
      <c r="AB336" s="88" t="s">
        <v>113</v>
      </c>
      <c r="AC336" s="88" t="s">
        <v>113</v>
      </c>
      <c r="AD336" s="88" t="s">
        <v>113</v>
      </c>
      <c r="AE336" s="88" t="s">
        <v>113</v>
      </c>
      <c r="AF336" s="88" t="s">
        <v>113</v>
      </c>
      <c r="AG336" s="89" t="s">
        <v>113</v>
      </c>
      <c r="AH336" s="90">
        <f t="shared" si="476"/>
        <v>0</v>
      </c>
      <c r="AI336" s="87" t="s">
        <v>113</v>
      </c>
      <c r="AJ336" s="88" t="s">
        <v>113</v>
      </c>
      <c r="AK336" s="88" t="s">
        <v>113</v>
      </c>
      <c r="AL336" s="88" t="s">
        <v>113</v>
      </c>
      <c r="AM336" s="88" t="s">
        <v>113</v>
      </c>
      <c r="AN336" s="88" t="s">
        <v>113</v>
      </c>
      <c r="AO336" s="89" t="s">
        <v>113</v>
      </c>
      <c r="AP336" s="90">
        <f t="shared" si="477"/>
        <v>0</v>
      </c>
      <c r="AQ336" s="87" t="s">
        <v>113</v>
      </c>
      <c r="AR336" s="88" t="s">
        <v>113</v>
      </c>
      <c r="AS336" s="88" t="s">
        <v>113</v>
      </c>
      <c r="AT336" s="88" t="s">
        <v>113</v>
      </c>
      <c r="AU336" s="88" t="s">
        <v>113</v>
      </c>
      <c r="AV336" s="88" t="s">
        <v>113</v>
      </c>
      <c r="AW336" s="89" t="s">
        <v>113</v>
      </c>
      <c r="AX336" s="90">
        <f t="shared" si="510"/>
        <v>0</v>
      </c>
      <c r="AY336" s="87" t="s">
        <v>113</v>
      </c>
      <c r="AZ336" s="88" t="s">
        <v>113</v>
      </c>
      <c r="BA336" s="88" t="s">
        <v>113</v>
      </c>
      <c r="BB336" s="88" t="s">
        <v>113</v>
      </c>
      <c r="BC336" s="88" t="s">
        <v>113</v>
      </c>
      <c r="BD336" s="88" t="s">
        <v>113</v>
      </c>
      <c r="BE336" s="89" t="s">
        <v>113</v>
      </c>
      <c r="BF336" s="90">
        <f t="shared" si="478"/>
        <v>0</v>
      </c>
      <c r="BG336" s="87" t="s">
        <v>113</v>
      </c>
      <c r="BH336" s="88" t="s">
        <v>113</v>
      </c>
      <c r="BI336" s="88" t="s">
        <v>113</v>
      </c>
      <c r="BJ336" s="88" t="s">
        <v>113</v>
      </c>
      <c r="BK336" s="88" t="s">
        <v>113</v>
      </c>
      <c r="BL336" s="88" t="s">
        <v>113</v>
      </c>
      <c r="BM336" s="89" t="s">
        <v>113</v>
      </c>
      <c r="BN336" s="90">
        <f t="shared" si="479"/>
        <v>0</v>
      </c>
      <c r="BO336" s="87" t="s">
        <v>113</v>
      </c>
      <c r="BP336" s="88" t="s">
        <v>113</v>
      </c>
      <c r="BQ336" s="88" t="s">
        <v>113</v>
      </c>
      <c r="BR336" s="88" t="s">
        <v>113</v>
      </c>
      <c r="BS336" s="88" t="s">
        <v>113</v>
      </c>
      <c r="BT336" s="88" t="s">
        <v>113</v>
      </c>
      <c r="BU336" s="89" t="s">
        <v>113</v>
      </c>
      <c r="BV336" s="90">
        <f t="shared" si="480"/>
        <v>0</v>
      </c>
      <c r="CJ336" s="155"/>
      <c r="CK336" s="209">
        <f t="shared" si="496"/>
        <v>0</v>
      </c>
      <c r="CL336" s="216" t="str">
        <f t="shared" si="497"/>
        <v>-</v>
      </c>
      <c r="CM336" s="209">
        <f t="shared" si="498"/>
        <v>0</v>
      </c>
      <c r="CN336" s="216" t="str">
        <f t="shared" si="499"/>
        <v>-</v>
      </c>
      <c r="CO336" s="209">
        <f t="shared" si="500"/>
        <v>0</v>
      </c>
      <c r="CP336" s="210" t="str">
        <f t="shared" si="501"/>
        <v>-</v>
      </c>
      <c r="CQ336" s="208">
        <f t="shared" si="502"/>
        <v>0</v>
      </c>
      <c r="CR336" s="210" t="str">
        <f t="shared" si="503"/>
        <v>-</v>
      </c>
      <c r="CS336" s="208">
        <f t="shared" si="489"/>
        <v>0</v>
      </c>
      <c r="CT336" s="210" t="str">
        <f t="shared" si="504"/>
        <v>-</v>
      </c>
      <c r="CU336" s="1046"/>
      <c r="CV336" s="452"/>
      <c r="CW336" s="208">
        <f t="shared" si="491"/>
        <v>0</v>
      </c>
      <c r="CX336" s="207" t="str">
        <f t="shared" si="505"/>
        <v>-</v>
      </c>
      <c r="CY336" s="209">
        <f t="shared" si="506"/>
        <v>0</v>
      </c>
      <c r="CZ336" s="207" t="str">
        <f t="shared" si="507"/>
        <v>-</v>
      </c>
      <c r="DA336" s="211">
        <f t="shared" si="508"/>
        <v>0</v>
      </c>
      <c r="DB336" s="210" t="str">
        <f t="shared" si="509"/>
        <v>-</v>
      </c>
    </row>
    <row r="337" spans="1:120" s="84" customFormat="1" ht="15" hidden="1" customHeight="1" thickBot="1">
      <c r="A337" s="78">
        <v>17</v>
      </c>
      <c r="B337" s="86" t="s">
        <v>113</v>
      </c>
      <c r="C337" s="87" t="s">
        <v>113</v>
      </c>
      <c r="D337" s="88" t="s">
        <v>113</v>
      </c>
      <c r="E337" s="88" t="s">
        <v>113</v>
      </c>
      <c r="F337" s="88" t="s">
        <v>113</v>
      </c>
      <c r="G337" s="88" t="s">
        <v>113</v>
      </c>
      <c r="H337" s="88" t="s">
        <v>113</v>
      </c>
      <c r="I337" s="89" t="s">
        <v>113</v>
      </c>
      <c r="J337" s="90">
        <f t="shared" si="473"/>
        <v>0</v>
      </c>
      <c r="K337" s="87" t="s">
        <v>113</v>
      </c>
      <c r="L337" s="88" t="s">
        <v>113</v>
      </c>
      <c r="M337" s="88" t="s">
        <v>113</v>
      </c>
      <c r="N337" s="88" t="s">
        <v>113</v>
      </c>
      <c r="O337" s="88" t="s">
        <v>113</v>
      </c>
      <c r="P337" s="88" t="s">
        <v>113</v>
      </c>
      <c r="Q337" s="89" t="s">
        <v>113</v>
      </c>
      <c r="R337" s="90">
        <f t="shared" si="474"/>
        <v>0</v>
      </c>
      <c r="S337" s="87" t="s">
        <v>113</v>
      </c>
      <c r="T337" s="88" t="s">
        <v>113</v>
      </c>
      <c r="U337" s="88" t="s">
        <v>113</v>
      </c>
      <c r="V337" s="88" t="s">
        <v>113</v>
      </c>
      <c r="W337" s="88" t="s">
        <v>113</v>
      </c>
      <c r="X337" s="88" t="s">
        <v>113</v>
      </c>
      <c r="Y337" s="89" t="s">
        <v>113</v>
      </c>
      <c r="Z337" s="90">
        <f t="shared" si="475"/>
        <v>0</v>
      </c>
      <c r="AA337" s="87" t="s">
        <v>113</v>
      </c>
      <c r="AB337" s="88" t="s">
        <v>113</v>
      </c>
      <c r="AC337" s="88" t="s">
        <v>113</v>
      </c>
      <c r="AD337" s="88" t="s">
        <v>113</v>
      </c>
      <c r="AE337" s="88" t="s">
        <v>113</v>
      </c>
      <c r="AF337" s="88" t="s">
        <v>113</v>
      </c>
      <c r="AG337" s="89" t="s">
        <v>113</v>
      </c>
      <c r="AH337" s="90">
        <f t="shared" si="476"/>
        <v>0</v>
      </c>
      <c r="AI337" s="87" t="s">
        <v>113</v>
      </c>
      <c r="AJ337" s="88" t="s">
        <v>113</v>
      </c>
      <c r="AK337" s="88" t="s">
        <v>113</v>
      </c>
      <c r="AL337" s="88" t="s">
        <v>113</v>
      </c>
      <c r="AM337" s="88" t="s">
        <v>113</v>
      </c>
      <c r="AN337" s="88" t="s">
        <v>113</v>
      </c>
      <c r="AO337" s="89" t="s">
        <v>113</v>
      </c>
      <c r="AP337" s="90">
        <f t="shared" si="477"/>
        <v>0</v>
      </c>
      <c r="AQ337" s="87" t="s">
        <v>113</v>
      </c>
      <c r="AR337" s="88" t="s">
        <v>113</v>
      </c>
      <c r="AS337" s="88" t="s">
        <v>113</v>
      </c>
      <c r="AT337" s="88" t="s">
        <v>113</v>
      </c>
      <c r="AU337" s="88" t="s">
        <v>113</v>
      </c>
      <c r="AV337" s="88" t="s">
        <v>113</v>
      </c>
      <c r="AW337" s="89" t="s">
        <v>113</v>
      </c>
      <c r="AX337" s="90">
        <f t="shared" si="510"/>
        <v>0</v>
      </c>
      <c r="AY337" s="87" t="s">
        <v>113</v>
      </c>
      <c r="AZ337" s="88" t="s">
        <v>113</v>
      </c>
      <c r="BA337" s="88" t="s">
        <v>113</v>
      </c>
      <c r="BB337" s="88" t="s">
        <v>113</v>
      </c>
      <c r="BC337" s="88" t="s">
        <v>113</v>
      </c>
      <c r="BD337" s="88" t="s">
        <v>113</v>
      </c>
      <c r="BE337" s="89" t="s">
        <v>113</v>
      </c>
      <c r="BF337" s="90">
        <f t="shared" si="478"/>
        <v>0</v>
      </c>
      <c r="BG337" s="87" t="s">
        <v>113</v>
      </c>
      <c r="BH337" s="88" t="s">
        <v>113</v>
      </c>
      <c r="BI337" s="88" t="s">
        <v>113</v>
      </c>
      <c r="BJ337" s="88" t="s">
        <v>113</v>
      </c>
      <c r="BK337" s="88" t="s">
        <v>113</v>
      </c>
      <c r="BL337" s="88" t="s">
        <v>113</v>
      </c>
      <c r="BM337" s="89" t="s">
        <v>113</v>
      </c>
      <c r="BN337" s="90">
        <f t="shared" si="479"/>
        <v>0</v>
      </c>
      <c r="BO337" s="87" t="s">
        <v>113</v>
      </c>
      <c r="BP337" s="88" t="s">
        <v>113</v>
      </c>
      <c r="BQ337" s="88" t="s">
        <v>113</v>
      </c>
      <c r="BR337" s="88" t="s">
        <v>113</v>
      </c>
      <c r="BS337" s="88" t="s">
        <v>113</v>
      </c>
      <c r="BT337" s="88" t="s">
        <v>113</v>
      </c>
      <c r="BU337" s="89" t="s">
        <v>113</v>
      </c>
      <c r="BV337" s="90">
        <f t="shared" si="480"/>
        <v>0</v>
      </c>
      <c r="CJ337" s="155"/>
      <c r="CK337" s="209">
        <f t="shared" si="496"/>
        <v>0</v>
      </c>
      <c r="CL337" s="216" t="str">
        <f t="shared" si="497"/>
        <v>-</v>
      </c>
      <c r="CM337" s="209">
        <f t="shared" si="498"/>
        <v>0</v>
      </c>
      <c r="CN337" s="216" t="str">
        <f t="shared" si="499"/>
        <v>-</v>
      </c>
      <c r="CO337" s="209">
        <f t="shared" si="500"/>
        <v>0</v>
      </c>
      <c r="CP337" s="210" t="str">
        <f t="shared" si="501"/>
        <v>-</v>
      </c>
      <c r="CQ337" s="208">
        <f t="shared" si="502"/>
        <v>0</v>
      </c>
      <c r="CR337" s="210" t="str">
        <f t="shared" si="503"/>
        <v>-</v>
      </c>
      <c r="CS337" s="208">
        <f t="shared" si="489"/>
        <v>0</v>
      </c>
      <c r="CT337" s="210" t="str">
        <f t="shared" si="504"/>
        <v>-</v>
      </c>
      <c r="CU337" s="1046"/>
      <c r="CV337" s="452"/>
      <c r="CW337" s="208">
        <f t="shared" si="491"/>
        <v>0</v>
      </c>
      <c r="CX337" s="207" t="str">
        <f t="shared" si="505"/>
        <v>-</v>
      </c>
      <c r="CY337" s="209">
        <f t="shared" si="506"/>
        <v>0</v>
      </c>
      <c r="CZ337" s="207" t="str">
        <f t="shared" si="507"/>
        <v>-</v>
      </c>
      <c r="DA337" s="211">
        <f t="shared" si="508"/>
        <v>0</v>
      </c>
      <c r="DB337" s="210" t="str">
        <f t="shared" si="509"/>
        <v>-</v>
      </c>
    </row>
    <row r="338" spans="1:120" s="84" customFormat="1" ht="15" hidden="1" customHeight="1" thickBot="1">
      <c r="A338" s="85">
        <v>18</v>
      </c>
      <c r="B338" s="86" t="s">
        <v>113</v>
      </c>
      <c r="C338" s="87" t="s">
        <v>113</v>
      </c>
      <c r="D338" s="88" t="s">
        <v>113</v>
      </c>
      <c r="E338" s="88" t="s">
        <v>113</v>
      </c>
      <c r="F338" s="88" t="s">
        <v>113</v>
      </c>
      <c r="G338" s="88" t="s">
        <v>113</v>
      </c>
      <c r="H338" s="88" t="s">
        <v>113</v>
      </c>
      <c r="I338" s="89" t="s">
        <v>113</v>
      </c>
      <c r="J338" s="90">
        <f t="shared" si="473"/>
        <v>0</v>
      </c>
      <c r="K338" s="87" t="s">
        <v>113</v>
      </c>
      <c r="L338" s="88" t="s">
        <v>113</v>
      </c>
      <c r="M338" s="88" t="s">
        <v>113</v>
      </c>
      <c r="N338" s="88" t="s">
        <v>113</v>
      </c>
      <c r="O338" s="88" t="s">
        <v>113</v>
      </c>
      <c r="P338" s="88" t="s">
        <v>113</v>
      </c>
      <c r="Q338" s="89" t="s">
        <v>113</v>
      </c>
      <c r="R338" s="90">
        <f t="shared" si="474"/>
        <v>0</v>
      </c>
      <c r="S338" s="87" t="s">
        <v>113</v>
      </c>
      <c r="T338" s="88" t="s">
        <v>113</v>
      </c>
      <c r="U338" s="88" t="s">
        <v>113</v>
      </c>
      <c r="V338" s="88" t="s">
        <v>113</v>
      </c>
      <c r="W338" s="88" t="s">
        <v>113</v>
      </c>
      <c r="X338" s="88" t="s">
        <v>113</v>
      </c>
      <c r="Y338" s="89" t="s">
        <v>113</v>
      </c>
      <c r="Z338" s="90">
        <f t="shared" si="475"/>
        <v>0</v>
      </c>
      <c r="AA338" s="87" t="s">
        <v>113</v>
      </c>
      <c r="AB338" s="88" t="s">
        <v>113</v>
      </c>
      <c r="AC338" s="88" t="s">
        <v>113</v>
      </c>
      <c r="AD338" s="88" t="s">
        <v>113</v>
      </c>
      <c r="AE338" s="88" t="s">
        <v>113</v>
      </c>
      <c r="AF338" s="88" t="s">
        <v>113</v>
      </c>
      <c r="AG338" s="89" t="s">
        <v>113</v>
      </c>
      <c r="AH338" s="90">
        <f t="shared" si="476"/>
        <v>0</v>
      </c>
      <c r="AI338" s="87" t="s">
        <v>113</v>
      </c>
      <c r="AJ338" s="88" t="s">
        <v>113</v>
      </c>
      <c r="AK338" s="88" t="s">
        <v>113</v>
      </c>
      <c r="AL338" s="88" t="s">
        <v>113</v>
      </c>
      <c r="AM338" s="88" t="s">
        <v>113</v>
      </c>
      <c r="AN338" s="88" t="s">
        <v>113</v>
      </c>
      <c r="AO338" s="89" t="s">
        <v>113</v>
      </c>
      <c r="AP338" s="90">
        <f t="shared" si="477"/>
        <v>0</v>
      </c>
      <c r="AQ338" s="87" t="s">
        <v>113</v>
      </c>
      <c r="AR338" s="88" t="s">
        <v>113</v>
      </c>
      <c r="AS338" s="88" t="s">
        <v>113</v>
      </c>
      <c r="AT338" s="88" t="s">
        <v>113</v>
      </c>
      <c r="AU338" s="88" t="s">
        <v>113</v>
      </c>
      <c r="AV338" s="88" t="s">
        <v>113</v>
      </c>
      <c r="AW338" s="89" t="s">
        <v>113</v>
      </c>
      <c r="AX338" s="90">
        <f t="shared" si="510"/>
        <v>0</v>
      </c>
      <c r="AY338" s="87" t="s">
        <v>113</v>
      </c>
      <c r="AZ338" s="88" t="s">
        <v>113</v>
      </c>
      <c r="BA338" s="88" t="s">
        <v>113</v>
      </c>
      <c r="BB338" s="88" t="s">
        <v>113</v>
      </c>
      <c r="BC338" s="88" t="s">
        <v>113</v>
      </c>
      <c r="BD338" s="88" t="s">
        <v>113</v>
      </c>
      <c r="BE338" s="89" t="s">
        <v>113</v>
      </c>
      <c r="BF338" s="90">
        <f t="shared" si="478"/>
        <v>0</v>
      </c>
      <c r="BG338" s="87" t="s">
        <v>113</v>
      </c>
      <c r="BH338" s="88" t="s">
        <v>113</v>
      </c>
      <c r="BI338" s="88" t="s">
        <v>113</v>
      </c>
      <c r="BJ338" s="88" t="s">
        <v>113</v>
      </c>
      <c r="BK338" s="88" t="s">
        <v>113</v>
      </c>
      <c r="BL338" s="88" t="s">
        <v>113</v>
      </c>
      <c r="BM338" s="89" t="s">
        <v>113</v>
      </c>
      <c r="BN338" s="90">
        <f t="shared" si="479"/>
        <v>0</v>
      </c>
      <c r="BO338" s="87" t="s">
        <v>113</v>
      </c>
      <c r="BP338" s="88" t="s">
        <v>113</v>
      </c>
      <c r="BQ338" s="88" t="s">
        <v>113</v>
      </c>
      <c r="BR338" s="88" t="s">
        <v>113</v>
      </c>
      <c r="BS338" s="88" t="s">
        <v>113</v>
      </c>
      <c r="BT338" s="88" t="s">
        <v>113</v>
      </c>
      <c r="BU338" s="89" t="s">
        <v>113</v>
      </c>
      <c r="BV338" s="90">
        <f t="shared" si="480"/>
        <v>0</v>
      </c>
      <c r="CJ338" s="155"/>
      <c r="CK338" s="209">
        <f t="shared" si="496"/>
        <v>0</v>
      </c>
      <c r="CL338" s="216" t="str">
        <f t="shared" si="497"/>
        <v>-</v>
      </c>
      <c r="CM338" s="209">
        <f t="shared" si="498"/>
        <v>0</v>
      </c>
      <c r="CN338" s="216" t="str">
        <f t="shared" si="499"/>
        <v>-</v>
      </c>
      <c r="CO338" s="209">
        <f t="shared" si="500"/>
        <v>0</v>
      </c>
      <c r="CP338" s="210" t="str">
        <f t="shared" si="501"/>
        <v>-</v>
      </c>
      <c r="CQ338" s="208">
        <f t="shared" si="502"/>
        <v>0</v>
      </c>
      <c r="CR338" s="210" t="str">
        <f t="shared" si="503"/>
        <v>-</v>
      </c>
      <c r="CS338" s="208">
        <f t="shared" si="489"/>
        <v>0</v>
      </c>
      <c r="CT338" s="210" t="str">
        <f t="shared" si="504"/>
        <v>-</v>
      </c>
      <c r="CU338" s="1046"/>
      <c r="CV338" s="452"/>
      <c r="CW338" s="208">
        <f t="shared" si="491"/>
        <v>0</v>
      </c>
      <c r="CX338" s="207" t="str">
        <f t="shared" si="505"/>
        <v>-</v>
      </c>
      <c r="CY338" s="209">
        <f t="shared" si="506"/>
        <v>0</v>
      </c>
      <c r="CZ338" s="207" t="str">
        <f t="shared" si="507"/>
        <v>-</v>
      </c>
      <c r="DA338" s="211">
        <f t="shared" si="508"/>
        <v>0</v>
      </c>
      <c r="DB338" s="210" t="str">
        <f t="shared" si="509"/>
        <v>-</v>
      </c>
    </row>
    <row r="339" spans="1:120" s="84" customFormat="1" ht="15" hidden="1" customHeight="1" thickBot="1">
      <c r="A339" s="78">
        <v>19</v>
      </c>
      <c r="B339" s="86" t="s">
        <v>113</v>
      </c>
      <c r="C339" s="87" t="s">
        <v>113</v>
      </c>
      <c r="D339" s="88" t="s">
        <v>113</v>
      </c>
      <c r="E339" s="88" t="s">
        <v>113</v>
      </c>
      <c r="F339" s="88" t="s">
        <v>113</v>
      </c>
      <c r="G339" s="88" t="s">
        <v>113</v>
      </c>
      <c r="H339" s="88" t="s">
        <v>113</v>
      </c>
      <c r="I339" s="89" t="s">
        <v>113</v>
      </c>
      <c r="J339" s="90">
        <f t="shared" si="473"/>
        <v>0</v>
      </c>
      <c r="K339" s="87" t="s">
        <v>113</v>
      </c>
      <c r="L339" s="88" t="s">
        <v>113</v>
      </c>
      <c r="M339" s="88" t="s">
        <v>113</v>
      </c>
      <c r="N339" s="88" t="s">
        <v>113</v>
      </c>
      <c r="O339" s="88" t="s">
        <v>113</v>
      </c>
      <c r="P339" s="88" t="s">
        <v>113</v>
      </c>
      <c r="Q339" s="89" t="s">
        <v>113</v>
      </c>
      <c r="R339" s="90">
        <f t="shared" si="474"/>
        <v>0</v>
      </c>
      <c r="S339" s="87" t="s">
        <v>113</v>
      </c>
      <c r="T339" s="88" t="s">
        <v>113</v>
      </c>
      <c r="U339" s="88" t="s">
        <v>113</v>
      </c>
      <c r="V339" s="88" t="s">
        <v>113</v>
      </c>
      <c r="W339" s="88" t="s">
        <v>113</v>
      </c>
      <c r="X339" s="88" t="s">
        <v>113</v>
      </c>
      <c r="Y339" s="89" t="s">
        <v>113</v>
      </c>
      <c r="Z339" s="90">
        <f t="shared" si="475"/>
        <v>0</v>
      </c>
      <c r="AA339" s="87" t="s">
        <v>113</v>
      </c>
      <c r="AB339" s="88" t="s">
        <v>113</v>
      </c>
      <c r="AC339" s="88" t="s">
        <v>113</v>
      </c>
      <c r="AD339" s="88" t="s">
        <v>113</v>
      </c>
      <c r="AE339" s="88" t="s">
        <v>113</v>
      </c>
      <c r="AF339" s="88" t="s">
        <v>113</v>
      </c>
      <c r="AG339" s="89" t="s">
        <v>113</v>
      </c>
      <c r="AH339" s="90">
        <f t="shared" si="476"/>
        <v>0</v>
      </c>
      <c r="AI339" s="87" t="s">
        <v>113</v>
      </c>
      <c r="AJ339" s="88" t="s">
        <v>113</v>
      </c>
      <c r="AK339" s="88" t="s">
        <v>113</v>
      </c>
      <c r="AL339" s="88" t="s">
        <v>113</v>
      </c>
      <c r="AM339" s="88" t="s">
        <v>113</v>
      </c>
      <c r="AN339" s="88" t="s">
        <v>113</v>
      </c>
      <c r="AO339" s="89" t="s">
        <v>113</v>
      </c>
      <c r="AP339" s="90">
        <f t="shared" si="477"/>
        <v>0</v>
      </c>
      <c r="AQ339" s="87" t="s">
        <v>113</v>
      </c>
      <c r="AR339" s="88" t="s">
        <v>113</v>
      </c>
      <c r="AS339" s="88" t="s">
        <v>113</v>
      </c>
      <c r="AT339" s="88" t="s">
        <v>113</v>
      </c>
      <c r="AU339" s="88" t="s">
        <v>113</v>
      </c>
      <c r="AV339" s="88" t="s">
        <v>113</v>
      </c>
      <c r="AW339" s="89" t="s">
        <v>113</v>
      </c>
      <c r="AX339" s="90">
        <f t="shared" si="510"/>
        <v>0</v>
      </c>
      <c r="AY339" s="87" t="s">
        <v>113</v>
      </c>
      <c r="AZ339" s="88" t="s">
        <v>113</v>
      </c>
      <c r="BA339" s="88" t="s">
        <v>113</v>
      </c>
      <c r="BB339" s="88" t="s">
        <v>113</v>
      </c>
      <c r="BC339" s="88" t="s">
        <v>113</v>
      </c>
      <c r="BD339" s="88" t="s">
        <v>113</v>
      </c>
      <c r="BE339" s="89" t="s">
        <v>113</v>
      </c>
      <c r="BF339" s="90">
        <f t="shared" si="478"/>
        <v>0</v>
      </c>
      <c r="BG339" s="87" t="s">
        <v>113</v>
      </c>
      <c r="BH339" s="88" t="s">
        <v>113</v>
      </c>
      <c r="BI339" s="88" t="s">
        <v>113</v>
      </c>
      <c r="BJ339" s="88" t="s">
        <v>113</v>
      </c>
      <c r="BK339" s="88" t="s">
        <v>113</v>
      </c>
      <c r="BL339" s="88" t="s">
        <v>113</v>
      </c>
      <c r="BM339" s="89" t="s">
        <v>113</v>
      </c>
      <c r="BN339" s="90">
        <f t="shared" si="479"/>
        <v>0</v>
      </c>
      <c r="BO339" s="87" t="s">
        <v>113</v>
      </c>
      <c r="BP339" s="88" t="s">
        <v>113</v>
      </c>
      <c r="BQ339" s="88" t="s">
        <v>113</v>
      </c>
      <c r="BR339" s="88" t="s">
        <v>113</v>
      </c>
      <c r="BS339" s="88" t="s">
        <v>113</v>
      </c>
      <c r="BT339" s="88" t="s">
        <v>113</v>
      </c>
      <c r="BU339" s="89" t="s">
        <v>113</v>
      </c>
      <c r="BV339" s="90">
        <f t="shared" si="480"/>
        <v>0</v>
      </c>
      <c r="CJ339" s="155"/>
      <c r="CK339" s="209">
        <f t="shared" si="496"/>
        <v>0</v>
      </c>
      <c r="CL339" s="216" t="str">
        <f t="shared" si="497"/>
        <v>-</v>
      </c>
      <c r="CM339" s="209">
        <f t="shared" si="498"/>
        <v>0</v>
      </c>
      <c r="CN339" s="216" t="str">
        <f t="shared" si="499"/>
        <v>-</v>
      </c>
      <c r="CO339" s="209">
        <f t="shared" si="500"/>
        <v>0</v>
      </c>
      <c r="CP339" s="210" t="str">
        <f t="shared" si="501"/>
        <v>-</v>
      </c>
      <c r="CQ339" s="208">
        <f t="shared" si="502"/>
        <v>0</v>
      </c>
      <c r="CR339" s="210" t="str">
        <f t="shared" si="503"/>
        <v>-</v>
      </c>
      <c r="CS339" s="208">
        <f t="shared" si="489"/>
        <v>0</v>
      </c>
      <c r="CT339" s="210" t="str">
        <f t="shared" si="504"/>
        <v>-</v>
      </c>
      <c r="CU339" s="1046"/>
      <c r="CV339" s="452"/>
      <c r="CW339" s="208">
        <f t="shared" si="491"/>
        <v>0</v>
      </c>
      <c r="CX339" s="207" t="str">
        <f t="shared" si="505"/>
        <v>-</v>
      </c>
      <c r="CY339" s="209">
        <f t="shared" si="506"/>
        <v>0</v>
      </c>
      <c r="CZ339" s="207" t="str">
        <f t="shared" si="507"/>
        <v>-</v>
      </c>
      <c r="DA339" s="211">
        <f t="shared" si="508"/>
        <v>0</v>
      </c>
      <c r="DB339" s="210" t="str">
        <f t="shared" si="509"/>
        <v>-</v>
      </c>
    </row>
    <row r="340" spans="1:120" s="84" customFormat="1" ht="15" hidden="1" customHeight="1" thickBot="1">
      <c r="A340" s="85">
        <v>20</v>
      </c>
      <c r="B340" s="86" t="s">
        <v>113</v>
      </c>
      <c r="C340" s="87" t="s">
        <v>113</v>
      </c>
      <c r="D340" s="88" t="s">
        <v>113</v>
      </c>
      <c r="E340" s="88" t="s">
        <v>113</v>
      </c>
      <c r="F340" s="88" t="s">
        <v>113</v>
      </c>
      <c r="G340" s="88" t="s">
        <v>113</v>
      </c>
      <c r="H340" s="88" t="s">
        <v>113</v>
      </c>
      <c r="I340" s="89" t="s">
        <v>113</v>
      </c>
      <c r="J340" s="90">
        <f t="shared" si="473"/>
        <v>0</v>
      </c>
      <c r="K340" s="87" t="s">
        <v>113</v>
      </c>
      <c r="L340" s="88" t="s">
        <v>113</v>
      </c>
      <c r="M340" s="88" t="s">
        <v>113</v>
      </c>
      <c r="N340" s="88" t="s">
        <v>113</v>
      </c>
      <c r="O340" s="88" t="s">
        <v>113</v>
      </c>
      <c r="P340" s="88" t="s">
        <v>113</v>
      </c>
      <c r="Q340" s="89" t="s">
        <v>113</v>
      </c>
      <c r="R340" s="90">
        <f t="shared" si="474"/>
        <v>0</v>
      </c>
      <c r="S340" s="87" t="s">
        <v>113</v>
      </c>
      <c r="T340" s="88" t="s">
        <v>113</v>
      </c>
      <c r="U340" s="88" t="s">
        <v>113</v>
      </c>
      <c r="V340" s="88" t="s">
        <v>113</v>
      </c>
      <c r="W340" s="88" t="s">
        <v>113</v>
      </c>
      <c r="X340" s="88" t="s">
        <v>113</v>
      </c>
      <c r="Y340" s="89" t="s">
        <v>113</v>
      </c>
      <c r="Z340" s="90">
        <f t="shared" si="475"/>
        <v>0</v>
      </c>
      <c r="AA340" s="87" t="s">
        <v>113</v>
      </c>
      <c r="AB340" s="88" t="s">
        <v>113</v>
      </c>
      <c r="AC340" s="88" t="s">
        <v>113</v>
      </c>
      <c r="AD340" s="88" t="s">
        <v>113</v>
      </c>
      <c r="AE340" s="88" t="s">
        <v>113</v>
      </c>
      <c r="AF340" s="88" t="s">
        <v>113</v>
      </c>
      <c r="AG340" s="89" t="s">
        <v>113</v>
      </c>
      <c r="AH340" s="90">
        <f t="shared" si="476"/>
        <v>0</v>
      </c>
      <c r="AI340" s="87" t="s">
        <v>113</v>
      </c>
      <c r="AJ340" s="88" t="s">
        <v>113</v>
      </c>
      <c r="AK340" s="88" t="s">
        <v>113</v>
      </c>
      <c r="AL340" s="88" t="s">
        <v>113</v>
      </c>
      <c r="AM340" s="88" t="s">
        <v>113</v>
      </c>
      <c r="AN340" s="88" t="s">
        <v>113</v>
      </c>
      <c r="AO340" s="89" t="s">
        <v>113</v>
      </c>
      <c r="AP340" s="90">
        <f t="shared" si="477"/>
        <v>0</v>
      </c>
      <c r="AQ340" s="87" t="s">
        <v>113</v>
      </c>
      <c r="AR340" s="88" t="s">
        <v>113</v>
      </c>
      <c r="AS340" s="88" t="s">
        <v>113</v>
      </c>
      <c r="AT340" s="88" t="s">
        <v>113</v>
      </c>
      <c r="AU340" s="88" t="s">
        <v>113</v>
      </c>
      <c r="AV340" s="88" t="s">
        <v>113</v>
      </c>
      <c r="AW340" s="89" t="s">
        <v>113</v>
      </c>
      <c r="AX340" s="90">
        <f t="shared" si="510"/>
        <v>0</v>
      </c>
      <c r="AY340" s="87" t="s">
        <v>113</v>
      </c>
      <c r="AZ340" s="88" t="s">
        <v>113</v>
      </c>
      <c r="BA340" s="88" t="s">
        <v>113</v>
      </c>
      <c r="BB340" s="88" t="s">
        <v>113</v>
      </c>
      <c r="BC340" s="88" t="s">
        <v>113</v>
      </c>
      <c r="BD340" s="88" t="s">
        <v>113</v>
      </c>
      <c r="BE340" s="89" t="s">
        <v>113</v>
      </c>
      <c r="BF340" s="90">
        <f t="shared" si="478"/>
        <v>0</v>
      </c>
      <c r="BG340" s="87" t="s">
        <v>113</v>
      </c>
      <c r="BH340" s="88" t="s">
        <v>113</v>
      </c>
      <c r="BI340" s="88" t="s">
        <v>113</v>
      </c>
      <c r="BJ340" s="88" t="s">
        <v>113</v>
      </c>
      <c r="BK340" s="88" t="s">
        <v>113</v>
      </c>
      <c r="BL340" s="88" t="s">
        <v>113</v>
      </c>
      <c r="BM340" s="89" t="s">
        <v>113</v>
      </c>
      <c r="BN340" s="90">
        <f t="shared" si="479"/>
        <v>0</v>
      </c>
      <c r="BO340" s="87" t="s">
        <v>113</v>
      </c>
      <c r="BP340" s="88" t="s">
        <v>113</v>
      </c>
      <c r="BQ340" s="88" t="s">
        <v>113</v>
      </c>
      <c r="BR340" s="88" t="s">
        <v>113</v>
      </c>
      <c r="BS340" s="88" t="s">
        <v>113</v>
      </c>
      <c r="BT340" s="88" t="s">
        <v>113</v>
      </c>
      <c r="BU340" s="89" t="s">
        <v>113</v>
      </c>
      <c r="BV340" s="90">
        <f t="shared" si="480"/>
        <v>0</v>
      </c>
      <c r="CJ340" s="155"/>
      <c r="CK340" s="209">
        <f t="shared" si="496"/>
        <v>0</v>
      </c>
      <c r="CL340" s="216" t="str">
        <f t="shared" si="497"/>
        <v>-</v>
      </c>
      <c r="CM340" s="209">
        <f t="shared" si="498"/>
        <v>0</v>
      </c>
      <c r="CN340" s="216" t="str">
        <f t="shared" si="499"/>
        <v>-</v>
      </c>
      <c r="CO340" s="209">
        <f t="shared" si="500"/>
        <v>0</v>
      </c>
      <c r="CP340" s="210" t="str">
        <f t="shared" si="501"/>
        <v>-</v>
      </c>
      <c r="CQ340" s="208">
        <f t="shared" si="502"/>
        <v>0</v>
      </c>
      <c r="CR340" s="210" t="str">
        <f t="shared" si="503"/>
        <v>-</v>
      </c>
      <c r="CS340" s="208">
        <f t="shared" si="489"/>
        <v>0</v>
      </c>
      <c r="CT340" s="210" t="str">
        <f t="shared" si="504"/>
        <v>-</v>
      </c>
      <c r="CU340" s="1046"/>
      <c r="CV340" s="452"/>
      <c r="CW340" s="208">
        <f t="shared" si="491"/>
        <v>0</v>
      </c>
      <c r="CX340" s="207" t="str">
        <f t="shared" si="505"/>
        <v>-</v>
      </c>
      <c r="CY340" s="209">
        <f t="shared" si="506"/>
        <v>0</v>
      </c>
      <c r="CZ340" s="207" t="str">
        <f t="shared" si="507"/>
        <v>-</v>
      </c>
      <c r="DA340" s="211">
        <f t="shared" si="508"/>
        <v>0</v>
      </c>
      <c r="DB340" s="210" t="str">
        <f t="shared" si="509"/>
        <v>-</v>
      </c>
    </row>
    <row r="341" spans="1:120" s="84" customFormat="1" ht="15" hidden="1" customHeight="1" thickBot="1">
      <c r="A341" s="78">
        <v>21</v>
      </c>
      <c r="B341" s="86" t="s">
        <v>113</v>
      </c>
      <c r="C341" s="87" t="s">
        <v>113</v>
      </c>
      <c r="D341" s="88" t="s">
        <v>113</v>
      </c>
      <c r="E341" s="88" t="s">
        <v>113</v>
      </c>
      <c r="F341" s="88" t="s">
        <v>113</v>
      </c>
      <c r="G341" s="88" t="s">
        <v>113</v>
      </c>
      <c r="H341" s="88" t="s">
        <v>113</v>
      </c>
      <c r="I341" s="89" t="s">
        <v>113</v>
      </c>
      <c r="J341" s="90">
        <f t="shared" si="473"/>
        <v>0</v>
      </c>
      <c r="K341" s="87" t="s">
        <v>113</v>
      </c>
      <c r="L341" s="88" t="s">
        <v>113</v>
      </c>
      <c r="M341" s="88" t="s">
        <v>113</v>
      </c>
      <c r="N341" s="88" t="s">
        <v>113</v>
      </c>
      <c r="O341" s="88" t="s">
        <v>113</v>
      </c>
      <c r="P341" s="88" t="s">
        <v>113</v>
      </c>
      <c r="Q341" s="89" t="s">
        <v>113</v>
      </c>
      <c r="R341" s="90">
        <f t="shared" si="474"/>
        <v>0</v>
      </c>
      <c r="S341" s="87" t="s">
        <v>113</v>
      </c>
      <c r="T341" s="88" t="s">
        <v>113</v>
      </c>
      <c r="U341" s="88" t="s">
        <v>113</v>
      </c>
      <c r="V341" s="88" t="s">
        <v>113</v>
      </c>
      <c r="W341" s="88" t="s">
        <v>113</v>
      </c>
      <c r="X341" s="88" t="s">
        <v>113</v>
      </c>
      <c r="Y341" s="89" t="s">
        <v>113</v>
      </c>
      <c r="Z341" s="90">
        <f t="shared" si="475"/>
        <v>0</v>
      </c>
      <c r="AA341" s="87" t="s">
        <v>113</v>
      </c>
      <c r="AB341" s="88" t="s">
        <v>113</v>
      </c>
      <c r="AC341" s="88" t="s">
        <v>113</v>
      </c>
      <c r="AD341" s="88" t="s">
        <v>113</v>
      </c>
      <c r="AE341" s="88" t="s">
        <v>113</v>
      </c>
      <c r="AF341" s="88" t="s">
        <v>113</v>
      </c>
      <c r="AG341" s="89" t="s">
        <v>113</v>
      </c>
      <c r="AH341" s="90">
        <f t="shared" si="476"/>
        <v>0</v>
      </c>
      <c r="AI341" s="87" t="s">
        <v>113</v>
      </c>
      <c r="AJ341" s="88" t="s">
        <v>113</v>
      </c>
      <c r="AK341" s="88" t="s">
        <v>113</v>
      </c>
      <c r="AL341" s="88" t="s">
        <v>113</v>
      </c>
      <c r="AM341" s="88" t="s">
        <v>113</v>
      </c>
      <c r="AN341" s="88" t="s">
        <v>113</v>
      </c>
      <c r="AO341" s="89" t="s">
        <v>113</v>
      </c>
      <c r="AP341" s="90">
        <f t="shared" si="477"/>
        <v>0</v>
      </c>
      <c r="AQ341" s="87" t="s">
        <v>113</v>
      </c>
      <c r="AR341" s="88" t="s">
        <v>113</v>
      </c>
      <c r="AS341" s="88" t="s">
        <v>113</v>
      </c>
      <c r="AT341" s="88" t="s">
        <v>113</v>
      </c>
      <c r="AU341" s="88" t="s">
        <v>113</v>
      </c>
      <c r="AV341" s="88" t="s">
        <v>113</v>
      </c>
      <c r="AW341" s="89" t="s">
        <v>113</v>
      </c>
      <c r="AX341" s="90">
        <f t="shared" si="510"/>
        <v>0</v>
      </c>
      <c r="AY341" s="87" t="s">
        <v>113</v>
      </c>
      <c r="AZ341" s="88" t="s">
        <v>113</v>
      </c>
      <c r="BA341" s="88" t="s">
        <v>113</v>
      </c>
      <c r="BB341" s="88" t="s">
        <v>113</v>
      </c>
      <c r="BC341" s="88" t="s">
        <v>113</v>
      </c>
      <c r="BD341" s="88" t="s">
        <v>113</v>
      </c>
      <c r="BE341" s="89" t="s">
        <v>113</v>
      </c>
      <c r="BF341" s="90">
        <f t="shared" si="478"/>
        <v>0</v>
      </c>
      <c r="BG341" s="87" t="s">
        <v>113</v>
      </c>
      <c r="BH341" s="88" t="s">
        <v>113</v>
      </c>
      <c r="BI341" s="88" t="s">
        <v>113</v>
      </c>
      <c r="BJ341" s="88" t="s">
        <v>113</v>
      </c>
      <c r="BK341" s="88" t="s">
        <v>113</v>
      </c>
      <c r="BL341" s="88" t="s">
        <v>113</v>
      </c>
      <c r="BM341" s="89" t="s">
        <v>113</v>
      </c>
      <c r="BN341" s="90">
        <f t="shared" si="479"/>
        <v>0</v>
      </c>
      <c r="BO341" s="87" t="s">
        <v>113</v>
      </c>
      <c r="BP341" s="88" t="s">
        <v>113</v>
      </c>
      <c r="BQ341" s="88" t="s">
        <v>113</v>
      </c>
      <c r="BR341" s="88" t="s">
        <v>113</v>
      </c>
      <c r="BS341" s="88" t="s">
        <v>113</v>
      </c>
      <c r="BT341" s="88" t="s">
        <v>113</v>
      </c>
      <c r="BU341" s="89" t="s">
        <v>113</v>
      </c>
      <c r="BV341" s="90">
        <f t="shared" si="480"/>
        <v>0</v>
      </c>
      <c r="CJ341" s="155"/>
      <c r="CK341" s="209">
        <f t="shared" si="496"/>
        <v>0</v>
      </c>
      <c r="CL341" s="216" t="str">
        <f t="shared" si="497"/>
        <v>-</v>
      </c>
      <c r="CM341" s="209">
        <f t="shared" si="498"/>
        <v>0</v>
      </c>
      <c r="CN341" s="216" t="str">
        <f t="shared" si="499"/>
        <v>-</v>
      </c>
      <c r="CO341" s="209">
        <f t="shared" si="500"/>
        <v>0</v>
      </c>
      <c r="CP341" s="210" t="str">
        <f t="shared" si="501"/>
        <v>-</v>
      </c>
      <c r="CQ341" s="208">
        <f t="shared" si="502"/>
        <v>0</v>
      </c>
      <c r="CR341" s="210" t="str">
        <f t="shared" si="503"/>
        <v>-</v>
      </c>
      <c r="CS341" s="208">
        <f t="shared" si="489"/>
        <v>0</v>
      </c>
      <c r="CT341" s="210" t="str">
        <f t="shared" si="504"/>
        <v>-</v>
      </c>
      <c r="CU341" s="1046"/>
      <c r="CV341" s="452"/>
      <c r="CW341" s="208">
        <f t="shared" si="491"/>
        <v>0</v>
      </c>
      <c r="CX341" s="207" t="str">
        <f t="shared" si="505"/>
        <v>-</v>
      </c>
      <c r="CY341" s="209">
        <f t="shared" si="506"/>
        <v>0</v>
      </c>
      <c r="CZ341" s="207" t="str">
        <f t="shared" si="507"/>
        <v>-</v>
      </c>
      <c r="DA341" s="211">
        <f t="shared" si="508"/>
        <v>0</v>
      </c>
      <c r="DB341" s="210" t="str">
        <f t="shared" si="509"/>
        <v>-</v>
      </c>
    </row>
    <row r="342" spans="1:120" s="84" customFormat="1" ht="15" hidden="1" customHeight="1" thickBot="1">
      <c r="A342" s="85">
        <v>22</v>
      </c>
      <c r="B342" s="86" t="s">
        <v>113</v>
      </c>
      <c r="C342" s="87" t="s">
        <v>113</v>
      </c>
      <c r="D342" s="88" t="s">
        <v>113</v>
      </c>
      <c r="E342" s="88" t="s">
        <v>113</v>
      </c>
      <c r="F342" s="88" t="s">
        <v>113</v>
      </c>
      <c r="G342" s="88" t="s">
        <v>113</v>
      </c>
      <c r="H342" s="88" t="s">
        <v>113</v>
      </c>
      <c r="I342" s="89" t="s">
        <v>113</v>
      </c>
      <c r="J342" s="90">
        <f t="shared" si="473"/>
        <v>0</v>
      </c>
      <c r="K342" s="87" t="s">
        <v>113</v>
      </c>
      <c r="L342" s="88" t="s">
        <v>113</v>
      </c>
      <c r="M342" s="88" t="s">
        <v>113</v>
      </c>
      <c r="N342" s="88" t="s">
        <v>113</v>
      </c>
      <c r="O342" s="88" t="s">
        <v>113</v>
      </c>
      <c r="P342" s="88" t="s">
        <v>113</v>
      </c>
      <c r="Q342" s="89" t="s">
        <v>113</v>
      </c>
      <c r="R342" s="90">
        <f t="shared" si="474"/>
        <v>0</v>
      </c>
      <c r="S342" s="87" t="s">
        <v>113</v>
      </c>
      <c r="T342" s="88" t="s">
        <v>113</v>
      </c>
      <c r="U342" s="88" t="s">
        <v>113</v>
      </c>
      <c r="V342" s="88" t="s">
        <v>113</v>
      </c>
      <c r="W342" s="88" t="s">
        <v>113</v>
      </c>
      <c r="X342" s="88" t="s">
        <v>113</v>
      </c>
      <c r="Y342" s="89" t="s">
        <v>113</v>
      </c>
      <c r="Z342" s="90">
        <f t="shared" si="475"/>
        <v>0</v>
      </c>
      <c r="AA342" s="87" t="s">
        <v>113</v>
      </c>
      <c r="AB342" s="88" t="s">
        <v>113</v>
      </c>
      <c r="AC342" s="88" t="s">
        <v>113</v>
      </c>
      <c r="AD342" s="88" t="s">
        <v>113</v>
      </c>
      <c r="AE342" s="88" t="s">
        <v>113</v>
      </c>
      <c r="AF342" s="88" t="s">
        <v>113</v>
      </c>
      <c r="AG342" s="89" t="s">
        <v>113</v>
      </c>
      <c r="AH342" s="90">
        <f t="shared" si="476"/>
        <v>0</v>
      </c>
      <c r="AI342" s="87" t="s">
        <v>113</v>
      </c>
      <c r="AJ342" s="88" t="s">
        <v>113</v>
      </c>
      <c r="AK342" s="88" t="s">
        <v>113</v>
      </c>
      <c r="AL342" s="88" t="s">
        <v>113</v>
      </c>
      <c r="AM342" s="88" t="s">
        <v>113</v>
      </c>
      <c r="AN342" s="88" t="s">
        <v>113</v>
      </c>
      <c r="AO342" s="89" t="s">
        <v>113</v>
      </c>
      <c r="AP342" s="90">
        <f t="shared" si="477"/>
        <v>0</v>
      </c>
      <c r="AQ342" s="87" t="s">
        <v>113</v>
      </c>
      <c r="AR342" s="88" t="s">
        <v>113</v>
      </c>
      <c r="AS342" s="88" t="s">
        <v>113</v>
      </c>
      <c r="AT342" s="88" t="s">
        <v>113</v>
      </c>
      <c r="AU342" s="88" t="s">
        <v>113</v>
      </c>
      <c r="AV342" s="88" t="s">
        <v>113</v>
      </c>
      <c r="AW342" s="89" t="s">
        <v>113</v>
      </c>
      <c r="AX342" s="90">
        <f t="shared" si="510"/>
        <v>0</v>
      </c>
      <c r="AY342" s="87" t="s">
        <v>113</v>
      </c>
      <c r="AZ342" s="88" t="s">
        <v>113</v>
      </c>
      <c r="BA342" s="88" t="s">
        <v>113</v>
      </c>
      <c r="BB342" s="88" t="s">
        <v>113</v>
      </c>
      <c r="BC342" s="88" t="s">
        <v>113</v>
      </c>
      <c r="BD342" s="88" t="s">
        <v>113</v>
      </c>
      <c r="BE342" s="89" t="s">
        <v>113</v>
      </c>
      <c r="BF342" s="90">
        <f t="shared" si="478"/>
        <v>0</v>
      </c>
      <c r="BG342" s="87" t="s">
        <v>113</v>
      </c>
      <c r="BH342" s="88" t="s">
        <v>113</v>
      </c>
      <c r="BI342" s="88" t="s">
        <v>113</v>
      </c>
      <c r="BJ342" s="88" t="s">
        <v>113</v>
      </c>
      <c r="BK342" s="88" t="s">
        <v>113</v>
      </c>
      <c r="BL342" s="88" t="s">
        <v>113</v>
      </c>
      <c r="BM342" s="89" t="s">
        <v>113</v>
      </c>
      <c r="BN342" s="90">
        <f t="shared" si="479"/>
        <v>0</v>
      </c>
      <c r="BO342" s="87" t="s">
        <v>113</v>
      </c>
      <c r="BP342" s="88" t="s">
        <v>113</v>
      </c>
      <c r="BQ342" s="88" t="s">
        <v>113</v>
      </c>
      <c r="BR342" s="88" t="s">
        <v>113</v>
      </c>
      <c r="BS342" s="88" t="s">
        <v>113</v>
      </c>
      <c r="BT342" s="88" t="s">
        <v>113</v>
      </c>
      <c r="BU342" s="89" t="s">
        <v>113</v>
      </c>
      <c r="BV342" s="90">
        <f t="shared" si="480"/>
        <v>0</v>
      </c>
      <c r="CJ342" s="155"/>
      <c r="CK342" s="209">
        <f t="shared" si="496"/>
        <v>0</v>
      </c>
      <c r="CL342" s="216" t="str">
        <f t="shared" si="497"/>
        <v>-</v>
      </c>
      <c r="CM342" s="209">
        <f t="shared" si="498"/>
        <v>0</v>
      </c>
      <c r="CN342" s="216" t="str">
        <f t="shared" si="499"/>
        <v>-</v>
      </c>
      <c r="CO342" s="209">
        <f t="shared" si="500"/>
        <v>0</v>
      </c>
      <c r="CP342" s="210" t="str">
        <f t="shared" si="501"/>
        <v>-</v>
      </c>
      <c r="CQ342" s="208">
        <f t="shared" si="502"/>
        <v>0</v>
      </c>
      <c r="CR342" s="210" t="str">
        <f t="shared" si="503"/>
        <v>-</v>
      </c>
      <c r="CS342" s="208">
        <f t="shared" si="489"/>
        <v>0</v>
      </c>
      <c r="CT342" s="210" t="str">
        <f t="shared" si="504"/>
        <v>-</v>
      </c>
      <c r="CU342" s="1046"/>
      <c r="CV342" s="452"/>
      <c r="CW342" s="208">
        <f t="shared" si="491"/>
        <v>0</v>
      </c>
      <c r="CX342" s="207" t="str">
        <f t="shared" si="505"/>
        <v>-</v>
      </c>
      <c r="CY342" s="209">
        <f t="shared" si="506"/>
        <v>0</v>
      </c>
      <c r="CZ342" s="207" t="str">
        <f t="shared" si="507"/>
        <v>-</v>
      </c>
      <c r="DA342" s="211">
        <f t="shared" si="508"/>
        <v>0</v>
      </c>
      <c r="DB342" s="210" t="str">
        <f t="shared" si="509"/>
        <v>-</v>
      </c>
    </row>
    <row r="343" spans="1:120" s="84" customFormat="1" ht="15" hidden="1" customHeight="1" thickBot="1">
      <c r="A343" s="78">
        <v>23</v>
      </c>
      <c r="B343" s="86" t="s">
        <v>113</v>
      </c>
      <c r="C343" s="87" t="s">
        <v>113</v>
      </c>
      <c r="D343" s="88" t="s">
        <v>113</v>
      </c>
      <c r="E343" s="88" t="s">
        <v>113</v>
      </c>
      <c r="F343" s="88" t="s">
        <v>113</v>
      </c>
      <c r="G343" s="88" t="s">
        <v>113</v>
      </c>
      <c r="H343" s="88" t="s">
        <v>113</v>
      </c>
      <c r="I343" s="89" t="s">
        <v>113</v>
      </c>
      <c r="J343" s="90">
        <f t="shared" si="473"/>
        <v>0</v>
      </c>
      <c r="K343" s="87" t="s">
        <v>113</v>
      </c>
      <c r="L343" s="88" t="s">
        <v>113</v>
      </c>
      <c r="M343" s="88" t="s">
        <v>113</v>
      </c>
      <c r="N343" s="88" t="s">
        <v>113</v>
      </c>
      <c r="O343" s="88" t="s">
        <v>113</v>
      </c>
      <c r="P343" s="88" t="s">
        <v>113</v>
      </c>
      <c r="Q343" s="89" t="s">
        <v>113</v>
      </c>
      <c r="R343" s="90">
        <f t="shared" si="474"/>
        <v>0</v>
      </c>
      <c r="S343" s="87" t="s">
        <v>113</v>
      </c>
      <c r="T343" s="88" t="s">
        <v>113</v>
      </c>
      <c r="U343" s="88" t="s">
        <v>113</v>
      </c>
      <c r="V343" s="88" t="s">
        <v>113</v>
      </c>
      <c r="W343" s="88" t="s">
        <v>113</v>
      </c>
      <c r="X343" s="88" t="s">
        <v>113</v>
      </c>
      <c r="Y343" s="89" t="s">
        <v>113</v>
      </c>
      <c r="Z343" s="90">
        <f t="shared" si="475"/>
        <v>0</v>
      </c>
      <c r="AA343" s="87" t="s">
        <v>113</v>
      </c>
      <c r="AB343" s="88" t="s">
        <v>113</v>
      </c>
      <c r="AC343" s="88" t="s">
        <v>113</v>
      </c>
      <c r="AD343" s="88" t="s">
        <v>113</v>
      </c>
      <c r="AE343" s="88" t="s">
        <v>113</v>
      </c>
      <c r="AF343" s="88" t="s">
        <v>113</v>
      </c>
      <c r="AG343" s="89" t="s">
        <v>113</v>
      </c>
      <c r="AH343" s="90">
        <f t="shared" si="476"/>
        <v>0</v>
      </c>
      <c r="AI343" s="87" t="s">
        <v>113</v>
      </c>
      <c r="AJ343" s="88" t="s">
        <v>113</v>
      </c>
      <c r="AK343" s="88" t="s">
        <v>113</v>
      </c>
      <c r="AL343" s="88" t="s">
        <v>113</v>
      </c>
      <c r="AM343" s="88" t="s">
        <v>113</v>
      </c>
      <c r="AN343" s="88" t="s">
        <v>113</v>
      </c>
      <c r="AO343" s="89" t="s">
        <v>113</v>
      </c>
      <c r="AP343" s="90">
        <f t="shared" si="477"/>
        <v>0</v>
      </c>
      <c r="AQ343" s="87" t="s">
        <v>113</v>
      </c>
      <c r="AR343" s="88" t="s">
        <v>113</v>
      </c>
      <c r="AS343" s="88" t="s">
        <v>113</v>
      </c>
      <c r="AT343" s="88" t="s">
        <v>113</v>
      </c>
      <c r="AU343" s="88" t="s">
        <v>113</v>
      </c>
      <c r="AV343" s="88" t="s">
        <v>113</v>
      </c>
      <c r="AW343" s="89" t="s">
        <v>113</v>
      </c>
      <c r="AX343" s="90">
        <f t="shared" si="510"/>
        <v>0</v>
      </c>
      <c r="AY343" s="87" t="s">
        <v>113</v>
      </c>
      <c r="AZ343" s="88" t="s">
        <v>113</v>
      </c>
      <c r="BA343" s="88" t="s">
        <v>113</v>
      </c>
      <c r="BB343" s="88" t="s">
        <v>113</v>
      </c>
      <c r="BC343" s="88" t="s">
        <v>113</v>
      </c>
      <c r="BD343" s="88" t="s">
        <v>113</v>
      </c>
      <c r="BE343" s="89" t="s">
        <v>113</v>
      </c>
      <c r="BF343" s="90">
        <f t="shared" si="478"/>
        <v>0</v>
      </c>
      <c r="BG343" s="87" t="s">
        <v>113</v>
      </c>
      <c r="BH343" s="88" t="s">
        <v>113</v>
      </c>
      <c r="BI343" s="88" t="s">
        <v>113</v>
      </c>
      <c r="BJ343" s="88" t="s">
        <v>113</v>
      </c>
      <c r="BK343" s="88" t="s">
        <v>113</v>
      </c>
      <c r="BL343" s="88" t="s">
        <v>113</v>
      </c>
      <c r="BM343" s="89" t="s">
        <v>113</v>
      </c>
      <c r="BN343" s="90">
        <f t="shared" si="479"/>
        <v>0</v>
      </c>
      <c r="BO343" s="87" t="s">
        <v>113</v>
      </c>
      <c r="BP343" s="88" t="s">
        <v>113</v>
      </c>
      <c r="BQ343" s="88" t="s">
        <v>113</v>
      </c>
      <c r="BR343" s="88" t="s">
        <v>113</v>
      </c>
      <c r="BS343" s="88" t="s">
        <v>113</v>
      </c>
      <c r="BT343" s="88" t="s">
        <v>113</v>
      </c>
      <c r="BU343" s="89" t="s">
        <v>113</v>
      </c>
      <c r="BV343" s="90">
        <f t="shared" si="480"/>
        <v>0</v>
      </c>
      <c r="CJ343" s="155"/>
      <c r="CK343" s="209">
        <f t="shared" si="496"/>
        <v>0</v>
      </c>
      <c r="CL343" s="216" t="str">
        <f t="shared" si="497"/>
        <v>-</v>
      </c>
      <c r="CM343" s="209">
        <f t="shared" si="498"/>
        <v>0</v>
      </c>
      <c r="CN343" s="216" t="str">
        <f t="shared" si="499"/>
        <v>-</v>
      </c>
      <c r="CO343" s="209">
        <f t="shared" si="500"/>
        <v>0</v>
      </c>
      <c r="CP343" s="210" t="str">
        <f t="shared" si="501"/>
        <v>-</v>
      </c>
      <c r="CQ343" s="208">
        <f t="shared" si="502"/>
        <v>0</v>
      </c>
      <c r="CR343" s="210" t="str">
        <f t="shared" si="503"/>
        <v>-</v>
      </c>
      <c r="CS343" s="208">
        <f t="shared" si="489"/>
        <v>0</v>
      </c>
      <c r="CT343" s="210" t="str">
        <f t="shared" si="504"/>
        <v>-</v>
      </c>
      <c r="CU343" s="1046"/>
      <c r="CV343" s="452"/>
      <c r="CW343" s="208">
        <f t="shared" si="491"/>
        <v>0</v>
      </c>
      <c r="CX343" s="207" t="str">
        <f t="shared" si="505"/>
        <v>-</v>
      </c>
      <c r="CY343" s="209">
        <f t="shared" si="506"/>
        <v>0</v>
      </c>
      <c r="CZ343" s="207" t="str">
        <f t="shared" si="507"/>
        <v>-</v>
      </c>
      <c r="DA343" s="211">
        <f t="shared" si="508"/>
        <v>0</v>
      </c>
      <c r="DB343" s="210" t="str">
        <f t="shared" si="509"/>
        <v>-</v>
      </c>
    </row>
    <row r="344" spans="1:120" s="84" customFormat="1" ht="15" hidden="1" customHeight="1" thickBot="1">
      <c r="A344" s="85">
        <v>24</v>
      </c>
      <c r="B344" s="86" t="s">
        <v>113</v>
      </c>
      <c r="C344" s="87" t="s">
        <v>113</v>
      </c>
      <c r="D344" s="88" t="s">
        <v>113</v>
      </c>
      <c r="E344" s="88" t="s">
        <v>113</v>
      </c>
      <c r="F344" s="88" t="s">
        <v>113</v>
      </c>
      <c r="G344" s="88" t="s">
        <v>113</v>
      </c>
      <c r="H344" s="88" t="s">
        <v>113</v>
      </c>
      <c r="I344" s="89" t="s">
        <v>113</v>
      </c>
      <c r="J344" s="90">
        <f t="shared" si="473"/>
        <v>0</v>
      </c>
      <c r="K344" s="87" t="s">
        <v>113</v>
      </c>
      <c r="L344" s="88" t="s">
        <v>113</v>
      </c>
      <c r="M344" s="88" t="s">
        <v>113</v>
      </c>
      <c r="N344" s="88" t="s">
        <v>113</v>
      </c>
      <c r="O344" s="88" t="s">
        <v>113</v>
      </c>
      <c r="P344" s="88" t="s">
        <v>113</v>
      </c>
      <c r="Q344" s="89" t="s">
        <v>113</v>
      </c>
      <c r="R344" s="90">
        <f t="shared" si="474"/>
        <v>0</v>
      </c>
      <c r="S344" s="87" t="s">
        <v>113</v>
      </c>
      <c r="T344" s="88" t="s">
        <v>113</v>
      </c>
      <c r="U344" s="88" t="s">
        <v>113</v>
      </c>
      <c r="V344" s="88" t="s">
        <v>113</v>
      </c>
      <c r="W344" s="88" t="s">
        <v>113</v>
      </c>
      <c r="X344" s="88" t="s">
        <v>113</v>
      </c>
      <c r="Y344" s="89" t="s">
        <v>113</v>
      </c>
      <c r="Z344" s="90">
        <f t="shared" si="475"/>
        <v>0</v>
      </c>
      <c r="AA344" s="87" t="s">
        <v>113</v>
      </c>
      <c r="AB344" s="88" t="s">
        <v>113</v>
      </c>
      <c r="AC344" s="88" t="s">
        <v>113</v>
      </c>
      <c r="AD344" s="88" t="s">
        <v>113</v>
      </c>
      <c r="AE344" s="88" t="s">
        <v>113</v>
      </c>
      <c r="AF344" s="88" t="s">
        <v>113</v>
      </c>
      <c r="AG344" s="89" t="s">
        <v>113</v>
      </c>
      <c r="AH344" s="90">
        <f t="shared" si="476"/>
        <v>0</v>
      </c>
      <c r="AI344" s="87" t="s">
        <v>113</v>
      </c>
      <c r="AJ344" s="88" t="s">
        <v>113</v>
      </c>
      <c r="AK344" s="88" t="s">
        <v>113</v>
      </c>
      <c r="AL344" s="88" t="s">
        <v>113</v>
      </c>
      <c r="AM344" s="88" t="s">
        <v>113</v>
      </c>
      <c r="AN344" s="88" t="s">
        <v>113</v>
      </c>
      <c r="AO344" s="89" t="s">
        <v>113</v>
      </c>
      <c r="AP344" s="90">
        <f t="shared" si="477"/>
        <v>0</v>
      </c>
      <c r="AQ344" s="87" t="s">
        <v>113</v>
      </c>
      <c r="AR344" s="88" t="s">
        <v>113</v>
      </c>
      <c r="AS344" s="88" t="s">
        <v>113</v>
      </c>
      <c r="AT344" s="88" t="s">
        <v>113</v>
      </c>
      <c r="AU344" s="88" t="s">
        <v>113</v>
      </c>
      <c r="AV344" s="88" t="s">
        <v>113</v>
      </c>
      <c r="AW344" s="89" t="s">
        <v>113</v>
      </c>
      <c r="AX344" s="90">
        <f t="shared" si="510"/>
        <v>0</v>
      </c>
      <c r="AY344" s="87" t="s">
        <v>113</v>
      </c>
      <c r="AZ344" s="88" t="s">
        <v>113</v>
      </c>
      <c r="BA344" s="88" t="s">
        <v>113</v>
      </c>
      <c r="BB344" s="88" t="s">
        <v>113</v>
      </c>
      <c r="BC344" s="88" t="s">
        <v>113</v>
      </c>
      <c r="BD344" s="88" t="s">
        <v>113</v>
      </c>
      <c r="BE344" s="89" t="s">
        <v>113</v>
      </c>
      <c r="BF344" s="90">
        <f t="shared" si="478"/>
        <v>0</v>
      </c>
      <c r="BG344" s="87" t="s">
        <v>113</v>
      </c>
      <c r="BH344" s="88" t="s">
        <v>113</v>
      </c>
      <c r="BI344" s="88" t="s">
        <v>113</v>
      </c>
      <c r="BJ344" s="88" t="s">
        <v>113</v>
      </c>
      <c r="BK344" s="88" t="s">
        <v>113</v>
      </c>
      <c r="BL344" s="88" t="s">
        <v>113</v>
      </c>
      <c r="BM344" s="89" t="s">
        <v>113</v>
      </c>
      <c r="BN344" s="90">
        <f t="shared" si="479"/>
        <v>0</v>
      </c>
      <c r="BO344" s="87" t="s">
        <v>113</v>
      </c>
      <c r="BP344" s="88" t="s">
        <v>113</v>
      </c>
      <c r="BQ344" s="88" t="s">
        <v>113</v>
      </c>
      <c r="BR344" s="88" t="s">
        <v>113</v>
      </c>
      <c r="BS344" s="88" t="s">
        <v>113</v>
      </c>
      <c r="BT344" s="88" t="s">
        <v>113</v>
      </c>
      <c r="BU344" s="89" t="s">
        <v>113</v>
      </c>
      <c r="BV344" s="90">
        <f t="shared" si="480"/>
        <v>0</v>
      </c>
      <c r="CJ344" s="155"/>
      <c r="CK344" s="209">
        <f t="shared" si="496"/>
        <v>0</v>
      </c>
      <c r="CL344" s="216" t="str">
        <f t="shared" si="497"/>
        <v>-</v>
      </c>
      <c r="CM344" s="209">
        <f t="shared" si="498"/>
        <v>0</v>
      </c>
      <c r="CN344" s="216" t="str">
        <f t="shared" si="499"/>
        <v>-</v>
      </c>
      <c r="CO344" s="209">
        <f t="shared" si="500"/>
        <v>0</v>
      </c>
      <c r="CP344" s="210" t="str">
        <f t="shared" si="501"/>
        <v>-</v>
      </c>
      <c r="CQ344" s="208">
        <f t="shared" si="502"/>
        <v>0</v>
      </c>
      <c r="CR344" s="210" t="str">
        <f t="shared" si="503"/>
        <v>-</v>
      </c>
      <c r="CS344" s="208">
        <f t="shared" si="489"/>
        <v>0</v>
      </c>
      <c r="CT344" s="210" t="str">
        <f t="shared" si="504"/>
        <v>-</v>
      </c>
      <c r="CU344" s="1046"/>
      <c r="CV344" s="452"/>
      <c r="CW344" s="208">
        <f t="shared" si="491"/>
        <v>0</v>
      </c>
      <c r="CX344" s="207" t="str">
        <f t="shared" si="505"/>
        <v>-</v>
      </c>
      <c r="CY344" s="209">
        <f t="shared" si="506"/>
        <v>0</v>
      </c>
      <c r="CZ344" s="207" t="str">
        <f t="shared" si="507"/>
        <v>-</v>
      </c>
      <c r="DA344" s="211">
        <f t="shared" si="508"/>
        <v>0</v>
      </c>
      <c r="DB344" s="210" t="str">
        <f t="shared" si="509"/>
        <v>-</v>
      </c>
    </row>
    <row r="345" spans="1:120" s="84" customFormat="1" ht="15" hidden="1" customHeight="1" thickBot="1">
      <c r="A345" s="78">
        <v>25</v>
      </c>
      <c r="B345" s="86" t="s">
        <v>113</v>
      </c>
      <c r="C345" s="87" t="s">
        <v>113</v>
      </c>
      <c r="D345" s="88" t="s">
        <v>113</v>
      </c>
      <c r="E345" s="88" t="s">
        <v>113</v>
      </c>
      <c r="F345" s="88" t="s">
        <v>113</v>
      </c>
      <c r="G345" s="88" t="s">
        <v>113</v>
      </c>
      <c r="H345" s="88" t="s">
        <v>113</v>
      </c>
      <c r="I345" s="89" t="s">
        <v>113</v>
      </c>
      <c r="J345" s="90">
        <f t="shared" si="473"/>
        <v>0</v>
      </c>
      <c r="K345" s="87" t="s">
        <v>113</v>
      </c>
      <c r="L345" s="88" t="s">
        <v>113</v>
      </c>
      <c r="M345" s="88" t="s">
        <v>113</v>
      </c>
      <c r="N345" s="88" t="s">
        <v>113</v>
      </c>
      <c r="O345" s="88" t="s">
        <v>113</v>
      </c>
      <c r="P345" s="88" t="s">
        <v>113</v>
      </c>
      <c r="Q345" s="89" t="s">
        <v>113</v>
      </c>
      <c r="R345" s="90">
        <f t="shared" si="474"/>
        <v>0</v>
      </c>
      <c r="S345" s="87" t="s">
        <v>113</v>
      </c>
      <c r="T345" s="88" t="s">
        <v>113</v>
      </c>
      <c r="U345" s="88" t="s">
        <v>113</v>
      </c>
      <c r="V345" s="88" t="s">
        <v>113</v>
      </c>
      <c r="W345" s="88" t="s">
        <v>113</v>
      </c>
      <c r="X345" s="88" t="s">
        <v>113</v>
      </c>
      <c r="Y345" s="89" t="s">
        <v>113</v>
      </c>
      <c r="Z345" s="90">
        <f t="shared" si="475"/>
        <v>0</v>
      </c>
      <c r="AA345" s="87" t="s">
        <v>113</v>
      </c>
      <c r="AB345" s="88" t="s">
        <v>113</v>
      </c>
      <c r="AC345" s="88" t="s">
        <v>113</v>
      </c>
      <c r="AD345" s="88" t="s">
        <v>113</v>
      </c>
      <c r="AE345" s="88" t="s">
        <v>113</v>
      </c>
      <c r="AF345" s="88" t="s">
        <v>113</v>
      </c>
      <c r="AG345" s="89" t="s">
        <v>113</v>
      </c>
      <c r="AH345" s="90">
        <f t="shared" si="476"/>
        <v>0</v>
      </c>
      <c r="AI345" s="87" t="s">
        <v>113</v>
      </c>
      <c r="AJ345" s="88" t="s">
        <v>113</v>
      </c>
      <c r="AK345" s="88" t="s">
        <v>113</v>
      </c>
      <c r="AL345" s="88" t="s">
        <v>113</v>
      </c>
      <c r="AM345" s="88" t="s">
        <v>113</v>
      </c>
      <c r="AN345" s="88" t="s">
        <v>113</v>
      </c>
      <c r="AO345" s="89" t="s">
        <v>113</v>
      </c>
      <c r="AP345" s="90">
        <f t="shared" si="477"/>
        <v>0</v>
      </c>
      <c r="AQ345" s="87" t="s">
        <v>113</v>
      </c>
      <c r="AR345" s="88" t="s">
        <v>113</v>
      </c>
      <c r="AS345" s="88" t="s">
        <v>113</v>
      </c>
      <c r="AT345" s="88" t="s">
        <v>113</v>
      </c>
      <c r="AU345" s="88" t="s">
        <v>113</v>
      </c>
      <c r="AV345" s="88" t="s">
        <v>113</v>
      </c>
      <c r="AW345" s="89" t="s">
        <v>113</v>
      </c>
      <c r="AX345" s="90">
        <f t="shared" si="510"/>
        <v>0</v>
      </c>
      <c r="AY345" s="87" t="s">
        <v>113</v>
      </c>
      <c r="AZ345" s="88" t="s">
        <v>113</v>
      </c>
      <c r="BA345" s="88" t="s">
        <v>113</v>
      </c>
      <c r="BB345" s="88" t="s">
        <v>113</v>
      </c>
      <c r="BC345" s="88" t="s">
        <v>113</v>
      </c>
      <c r="BD345" s="88" t="s">
        <v>113</v>
      </c>
      <c r="BE345" s="89" t="s">
        <v>113</v>
      </c>
      <c r="BF345" s="90">
        <f t="shared" si="478"/>
        <v>0</v>
      </c>
      <c r="BG345" s="87" t="s">
        <v>113</v>
      </c>
      <c r="BH345" s="88" t="s">
        <v>113</v>
      </c>
      <c r="BI345" s="88" t="s">
        <v>113</v>
      </c>
      <c r="BJ345" s="88" t="s">
        <v>113</v>
      </c>
      <c r="BK345" s="88" t="s">
        <v>113</v>
      </c>
      <c r="BL345" s="88" t="s">
        <v>113</v>
      </c>
      <c r="BM345" s="89" t="s">
        <v>113</v>
      </c>
      <c r="BN345" s="90">
        <f t="shared" si="479"/>
        <v>0</v>
      </c>
      <c r="BO345" s="87" t="s">
        <v>113</v>
      </c>
      <c r="BP345" s="88" t="s">
        <v>113</v>
      </c>
      <c r="BQ345" s="88" t="s">
        <v>113</v>
      </c>
      <c r="BR345" s="88" t="s">
        <v>113</v>
      </c>
      <c r="BS345" s="88" t="s">
        <v>113</v>
      </c>
      <c r="BT345" s="88" t="s">
        <v>113</v>
      </c>
      <c r="BU345" s="89" t="s">
        <v>113</v>
      </c>
      <c r="BV345" s="90">
        <f t="shared" si="480"/>
        <v>0</v>
      </c>
      <c r="CJ345" s="155"/>
      <c r="CK345" s="209">
        <f t="shared" si="496"/>
        <v>0</v>
      </c>
      <c r="CL345" s="216" t="str">
        <f t="shared" si="497"/>
        <v>-</v>
      </c>
      <c r="CM345" s="209">
        <f t="shared" si="498"/>
        <v>0</v>
      </c>
      <c r="CN345" s="216" t="str">
        <f t="shared" si="499"/>
        <v>-</v>
      </c>
      <c r="CO345" s="209">
        <f t="shared" si="500"/>
        <v>0</v>
      </c>
      <c r="CP345" s="210" t="str">
        <f t="shared" si="501"/>
        <v>-</v>
      </c>
      <c r="CQ345" s="208">
        <f t="shared" si="502"/>
        <v>0</v>
      </c>
      <c r="CR345" s="210" t="str">
        <f t="shared" si="503"/>
        <v>-</v>
      </c>
      <c r="CS345" s="208">
        <f t="shared" si="489"/>
        <v>0</v>
      </c>
      <c r="CT345" s="210" t="str">
        <f t="shared" si="504"/>
        <v>-</v>
      </c>
      <c r="CU345" s="1046"/>
      <c r="CV345" s="452"/>
      <c r="CW345" s="208">
        <f t="shared" si="491"/>
        <v>0</v>
      </c>
      <c r="CX345" s="207" t="str">
        <f t="shared" si="505"/>
        <v>-</v>
      </c>
      <c r="CY345" s="209">
        <f t="shared" si="506"/>
        <v>0</v>
      </c>
      <c r="CZ345" s="207" t="str">
        <f t="shared" si="507"/>
        <v>-</v>
      </c>
      <c r="DA345" s="211">
        <f t="shared" si="508"/>
        <v>0</v>
      </c>
      <c r="DB345" s="210" t="str">
        <f t="shared" si="509"/>
        <v>-</v>
      </c>
    </row>
    <row r="346" spans="1:120" s="84" customFormat="1" ht="15" hidden="1" customHeight="1" thickBot="1">
      <c r="A346" s="85">
        <v>26</v>
      </c>
      <c r="B346" s="86" t="s">
        <v>113</v>
      </c>
      <c r="C346" s="87" t="s">
        <v>113</v>
      </c>
      <c r="D346" s="88" t="s">
        <v>113</v>
      </c>
      <c r="E346" s="88" t="s">
        <v>113</v>
      </c>
      <c r="F346" s="88" t="s">
        <v>113</v>
      </c>
      <c r="G346" s="88" t="s">
        <v>113</v>
      </c>
      <c r="H346" s="88" t="s">
        <v>113</v>
      </c>
      <c r="I346" s="89" t="s">
        <v>113</v>
      </c>
      <c r="J346" s="90">
        <f t="shared" si="473"/>
        <v>0</v>
      </c>
      <c r="K346" s="87" t="s">
        <v>113</v>
      </c>
      <c r="L346" s="88" t="s">
        <v>113</v>
      </c>
      <c r="M346" s="88" t="s">
        <v>113</v>
      </c>
      <c r="N346" s="88" t="s">
        <v>113</v>
      </c>
      <c r="O346" s="88" t="s">
        <v>113</v>
      </c>
      <c r="P346" s="88" t="s">
        <v>113</v>
      </c>
      <c r="Q346" s="89" t="s">
        <v>113</v>
      </c>
      <c r="R346" s="90">
        <f t="shared" si="474"/>
        <v>0</v>
      </c>
      <c r="S346" s="87" t="s">
        <v>113</v>
      </c>
      <c r="T346" s="88" t="s">
        <v>113</v>
      </c>
      <c r="U346" s="88" t="s">
        <v>113</v>
      </c>
      <c r="V346" s="88" t="s">
        <v>113</v>
      </c>
      <c r="W346" s="88" t="s">
        <v>113</v>
      </c>
      <c r="X346" s="88" t="s">
        <v>113</v>
      </c>
      <c r="Y346" s="89" t="s">
        <v>113</v>
      </c>
      <c r="Z346" s="90">
        <f t="shared" si="475"/>
        <v>0</v>
      </c>
      <c r="AA346" s="87" t="s">
        <v>113</v>
      </c>
      <c r="AB346" s="88" t="s">
        <v>113</v>
      </c>
      <c r="AC346" s="88" t="s">
        <v>113</v>
      </c>
      <c r="AD346" s="88" t="s">
        <v>113</v>
      </c>
      <c r="AE346" s="88" t="s">
        <v>113</v>
      </c>
      <c r="AF346" s="88" t="s">
        <v>113</v>
      </c>
      <c r="AG346" s="89" t="s">
        <v>113</v>
      </c>
      <c r="AH346" s="90">
        <f t="shared" si="476"/>
        <v>0</v>
      </c>
      <c r="AI346" s="87" t="s">
        <v>113</v>
      </c>
      <c r="AJ346" s="88" t="s">
        <v>113</v>
      </c>
      <c r="AK346" s="88" t="s">
        <v>113</v>
      </c>
      <c r="AL346" s="88" t="s">
        <v>113</v>
      </c>
      <c r="AM346" s="88" t="s">
        <v>113</v>
      </c>
      <c r="AN346" s="88" t="s">
        <v>113</v>
      </c>
      <c r="AO346" s="89" t="s">
        <v>113</v>
      </c>
      <c r="AP346" s="90">
        <f t="shared" si="477"/>
        <v>0</v>
      </c>
      <c r="AQ346" s="87" t="s">
        <v>113</v>
      </c>
      <c r="AR346" s="88" t="s">
        <v>113</v>
      </c>
      <c r="AS346" s="88" t="s">
        <v>113</v>
      </c>
      <c r="AT346" s="88" t="s">
        <v>113</v>
      </c>
      <c r="AU346" s="88" t="s">
        <v>113</v>
      </c>
      <c r="AV346" s="88" t="s">
        <v>113</v>
      </c>
      <c r="AW346" s="89" t="s">
        <v>113</v>
      </c>
      <c r="AX346" s="90">
        <f t="shared" si="510"/>
        <v>0</v>
      </c>
      <c r="AY346" s="87" t="s">
        <v>113</v>
      </c>
      <c r="AZ346" s="88" t="s">
        <v>113</v>
      </c>
      <c r="BA346" s="88" t="s">
        <v>113</v>
      </c>
      <c r="BB346" s="88" t="s">
        <v>113</v>
      </c>
      <c r="BC346" s="88" t="s">
        <v>113</v>
      </c>
      <c r="BD346" s="88" t="s">
        <v>113</v>
      </c>
      <c r="BE346" s="89" t="s">
        <v>113</v>
      </c>
      <c r="BF346" s="90">
        <f t="shared" si="478"/>
        <v>0</v>
      </c>
      <c r="BG346" s="87" t="s">
        <v>113</v>
      </c>
      <c r="BH346" s="88" t="s">
        <v>113</v>
      </c>
      <c r="BI346" s="88" t="s">
        <v>113</v>
      </c>
      <c r="BJ346" s="88" t="s">
        <v>113</v>
      </c>
      <c r="BK346" s="88" t="s">
        <v>113</v>
      </c>
      <c r="BL346" s="88" t="s">
        <v>113</v>
      </c>
      <c r="BM346" s="89" t="s">
        <v>113</v>
      </c>
      <c r="BN346" s="90">
        <f t="shared" si="479"/>
        <v>0</v>
      </c>
      <c r="BO346" s="87" t="s">
        <v>113</v>
      </c>
      <c r="BP346" s="88" t="s">
        <v>113</v>
      </c>
      <c r="BQ346" s="88" t="s">
        <v>113</v>
      </c>
      <c r="BR346" s="88" t="s">
        <v>113</v>
      </c>
      <c r="BS346" s="88" t="s">
        <v>113</v>
      </c>
      <c r="BT346" s="88" t="s">
        <v>113</v>
      </c>
      <c r="BU346" s="89" t="s">
        <v>113</v>
      </c>
      <c r="BV346" s="90">
        <f t="shared" si="480"/>
        <v>0</v>
      </c>
      <c r="CJ346" s="155"/>
      <c r="CK346" s="209">
        <f t="shared" si="496"/>
        <v>0</v>
      </c>
      <c r="CL346" s="216" t="str">
        <f t="shared" si="497"/>
        <v>-</v>
      </c>
      <c r="CM346" s="209">
        <f t="shared" si="498"/>
        <v>0</v>
      </c>
      <c r="CN346" s="216" t="str">
        <f t="shared" si="499"/>
        <v>-</v>
      </c>
      <c r="CO346" s="209">
        <f t="shared" si="500"/>
        <v>0</v>
      </c>
      <c r="CP346" s="210" t="str">
        <f t="shared" si="501"/>
        <v>-</v>
      </c>
      <c r="CQ346" s="208">
        <f t="shared" si="502"/>
        <v>0</v>
      </c>
      <c r="CR346" s="210" t="str">
        <f t="shared" si="503"/>
        <v>-</v>
      </c>
      <c r="CS346" s="208">
        <f t="shared" si="489"/>
        <v>0</v>
      </c>
      <c r="CT346" s="210" t="str">
        <f t="shared" si="504"/>
        <v>-</v>
      </c>
      <c r="CU346" s="1046"/>
      <c r="CV346" s="452"/>
      <c r="CW346" s="208">
        <f t="shared" si="491"/>
        <v>0</v>
      </c>
      <c r="CX346" s="207" t="str">
        <f t="shared" si="505"/>
        <v>-</v>
      </c>
      <c r="CY346" s="209">
        <f t="shared" si="506"/>
        <v>0</v>
      </c>
      <c r="CZ346" s="207" t="str">
        <f t="shared" si="507"/>
        <v>-</v>
      </c>
      <c r="DA346" s="211">
        <f t="shared" si="508"/>
        <v>0</v>
      </c>
      <c r="DB346" s="210" t="str">
        <f t="shared" si="509"/>
        <v>-</v>
      </c>
    </row>
    <row r="347" spans="1:120" s="84" customFormat="1" ht="15" hidden="1" customHeight="1" thickBot="1">
      <c r="A347" s="78">
        <v>27</v>
      </c>
      <c r="B347" s="86" t="s">
        <v>113</v>
      </c>
      <c r="C347" s="87" t="s">
        <v>113</v>
      </c>
      <c r="D347" s="88" t="s">
        <v>113</v>
      </c>
      <c r="E347" s="88" t="s">
        <v>113</v>
      </c>
      <c r="F347" s="88" t="s">
        <v>113</v>
      </c>
      <c r="G347" s="88" t="s">
        <v>113</v>
      </c>
      <c r="H347" s="88" t="s">
        <v>113</v>
      </c>
      <c r="I347" s="89" t="s">
        <v>113</v>
      </c>
      <c r="J347" s="90">
        <f t="shared" si="473"/>
        <v>0</v>
      </c>
      <c r="K347" s="87" t="s">
        <v>113</v>
      </c>
      <c r="L347" s="88" t="s">
        <v>113</v>
      </c>
      <c r="M347" s="88" t="s">
        <v>113</v>
      </c>
      <c r="N347" s="88" t="s">
        <v>113</v>
      </c>
      <c r="O347" s="88" t="s">
        <v>113</v>
      </c>
      <c r="P347" s="88" t="s">
        <v>113</v>
      </c>
      <c r="Q347" s="89" t="s">
        <v>113</v>
      </c>
      <c r="R347" s="90">
        <f t="shared" si="474"/>
        <v>0</v>
      </c>
      <c r="S347" s="87" t="s">
        <v>113</v>
      </c>
      <c r="T347" s="88" t="s">
        <v>113</v>
      </c>
      <c r="U347" s="88" t="s">
        <v>113</v>
      </c>
      <c r="V347" s="88" t="s">
        <v>113</v>
      </c>
      <c r="W347" s="88" t="s">
        <v>113</v>
      </c>
      <c r="X347" s="88" t="s">
        <v>113</v>
      </c>
      <c r="Y347" s="89" t="s">
        <v>113</v>
      </c>
      <c r="Z347" s="90">
        <f t="shared" si="475"/>
        <v>0</v>
      </c>
      <c r="AA347" s="87" t="s">
        <v>113</v>
      </c>
      <c r="AB347" s="88" t="s">
        <v>113</v>
      </c>
      <c r="AC347" s="88" t="s">
        <v>113</v>
      </c>
      <c r="AD347" s="88" t="s">
        <v>113</v>
      </c>
      <c r="AE347" s="88" t="s">
        <v>113</v>
      </c>
      <c r="AF347" s="88" t="s">
        <v>113</v>
      </c>
      <c r="AG347" s="89" t="s">
        <v>113</v>
      </c>
      <c r="AH347" s="90">
        <f t="shared" si="476"/>
        <v>0</v>
      </c>
      <c r="AI347" s="87" t="s">
        <v>113</v>
      </c>
      <c r="AJ347" s="88" t="s">
        <v>113</v>
      </c>
      <c r="AK347" s="88" t="s">
        <v>113</v>
      </c>
      <c r="AL347" s="88" t="s">
        <v>113</v>
      </c>
      <c r="AM347" s="88" t="s">
        <v>113</v>
      </c>
      <c r="AN347" s="88" t="s">
        <v>113</v>
      </c>
      <c r="AO347" s="89" t="s">
        <v>113</v>
      </c>
      <c r="AP347" s="90">
        <f t="shared" si="477"/>
        <v>0</v>
      </c>
      <c r="AQ347" s="87" t="s">
        <v>113</v>
      </c>
      <c r="AR347" s="88" t="s">
        <v>113</v>
      </c>
      <c r="AS347" s="88" t="s">
        <v>113</v>
      </c>
      <c r="AT347" s="88" t="s">
        <v>113</v>
      </c>
      <c r="AU347" s="88" t="s">
        <v>113</v>
      </c>
      <c r="AV347" s="88" t="s">
        <v>113</v>
      </c>
      <c r="AW347" s="89" t="s">
        <v>113</v>
      </c>
      <c r="AX347" s="90">
        <f t="shared" si="510"/>
        <v>0</v>
      </c>
      <c r="AY347" s="87" t="s">
        <v>113</v>
      </c>
      <c r="AZ347" s="88" t="s">
        <v>113</v>
      </c>
      <c r="BA347" s="88" t="s">
        <v>113</v>
      </c>
      <c r="BB347" s="88" t="s">
        <v>113</v>
      </c>
      <c r="BC347" s="88" t="s">
        <v>113</v>
      </c>
      <c r="BD347" s="88" t="s">
        <v>113</v>
      </c>
      <c r="BE347" s="89" t="s">
        <v>113</v>
      </c>
      <c r="BF347" s="90">
        <f t="shared" si="478"/>
        <v>0</v>
      </c>
      <c r="BG347" s="87" t="s">
        <v>113</v>
      </c>
      <c r="BH347" s="88" t="s">
        <v>113</v>
      </c>
      <c r="BI347" s="88" t="s">
        <v>113</v>
      </c>
      <c r="BJ347" s="88" t="s">
        <v>113</v>
      </c>
      <c r="BK347" s="88" t="s">
        <v>113</v>
      </c>
      <c r="BL347" s="88" t="s">
        <v>113</v>
      </c>
      <c r="BM347" s="89" t="s">
        <v>113</v>
      </c>
      <c r="BN347" s="90">
        <f t="shared" si="479"/>
        <v>0</v>
      </c>
      <c r="BO347" s="87" t="s">
        <v>113</v>
      </c>
      <c r="BP347" s="88" t="s">
        <v>113</v>
      </c>
      <c r="BQ347" s="88" t="s">
        <v>113</v>
      </c>
      <c r="BR347" s="88" t="s">
        <v>113</v>
      </c>
      <c r="BS347" s="88" t="s">
        <v>113</v>
      </c>
      <c r="BT347" s="88" t="s">
        <v>113</v>
      </c>
      <c r="BU347" s="89" t="s">
        <v>113</v>
      </c>
      <c r="BV347" s="90">
        <f t="shared" si="480"/>
        <v>0</v>
      </c>
      <c r="CJ347" s="155"/>
      <c r="CK347" s="209">
        <f t="shared" si="496"/>
        <v>0</v>
      </c>
      <c r="CL347" s="216" t="str">
        <f t="shared" si="497"/>
        <v>-</v>
      </c>
      <c r="CM347" s="209">
        <f t="shared" si="498"/>
        <v>0</v>
      </c>
      <c r="CN347" s="216" t="str">
        <f t="shared" si="499"/>
        <v>-</v>
      </c>
      <c r="CO347" s="209">
        <f t="shared" si="500"/>
        <v>0</v>
      </c>
      <c r="CP347" s="210" t="str">
        <f t="shared" si="501"/>
        <v>-</v>
      </c>
      <c r="CQ347" s="208">
        <f t="shared" si="502"/>
        <v>0</v>
      </c>
      <c r="CR347" s="210" t="str">
        <f t="shared" si="503"/>
        <v>-</v>
      </c>
      <c r="CS347" s="208">
        <f t="shared" si="489"/>
        <v>0</v>
      </c>
      <c r="CT347" s="210" t="str">
        <f t="shared" si="504"/>
        <v>-</v>
      </c>
      <c r="CU347" s="1046"/>
      <c r="CV347" s="452"/>
      <c r="CW347" s="208">
        <f t="shared" si="491"/>
        <v>0</v>
      </c>
      <c r="CX347" s="207" t="str">
        <f t="shared" si="505"/>
        <v>-</v>
      </c>
      <c r="CY347" s="209">
        <f t="shared" si="506"/>
        <v>0</v>
      </c>
      <c r="CZ347" s="207" t="str">
        <f t="shared" si="507"/>
        <v>-</v>
      </c>
      <c r="DA347" s="211">
        <f t="shared" si="508"/>
        <v>0</v>
      </c>
      <c r="DB347" s="210" t="str">
        <f t="shared" si="509"/>
        <v>-</v>
      </c>
    </row>
    <row r="348" spans="1:120" s="84" customFormat="1" ht="15" hidden="1" customHeight="1" thickBot="1">
      <c r="A348" s="85">
        <v>28</v>
      </c>
      <c r="B348" s="86" t="s">
        <v>113</v>
      </c>
      <c r="C348" s="87" t="s">
        <v>113</v>
      </c>
      <c r="D348" s="88" t="s">
        <v>113</v>
      </c>
      <c r="E348" s="88" t="s">
        <v>113</v>
      </c>
      <c r="F348" s="88" t="s">
        <v>113</v>
      </c>
      <c r="G348" s="88" t="s">
        <v>113</v>
      </c>
      <c r="H348" s="88" t="s">
        <v>113</v>
      </c>
      <c r="I348" s="89" t="s">
        <v>113</v>
      </c>
      <c r="J348" s="90">
        <f t="shared" si="473"/>
        <v>0</v>
      </c>
      <c r="K348" s="87" t="s">
        <v>113</v>
      </c>
      <c r="L348" s="88" t="s">
        <v>113</v>
      </c>
      <c r="M348" s="88" t="s">
        <v>113</v>
      </c>
      <c r="N348" s="88" t="s">
        <v>113</v>
      </c>
      <c r="O348" s="88" t="s">
        <v>113</v>
      </c>
      <c r="P348" s="88" t="s">
        <v>113</v>
      </c>
      <c r="Q348" s="89" t="s">
        <v>113</v>
      </c>
      <c r="R348" s="90">
        <f t="shared" si="474"/>
        <v>0</v>
      </c>
      <c r="S348" s="87" t="s">
        <v>113</v>
      </c>
      <c r="T348" s="88" t="s">
        <v>113</v>
      </c>
      <c r="U348" s="88" t="s">
        <v>113</v>
      </c>
      <c r="V348" s="88" t="s">
        <v>113</v>
      </c>
      <c r="W348" s="88" t="s">
        <v>113</v>
      </c>
      <c r="X348" s="88" t="s">
        <v>113</v>
      </c>
      <c r="Y348" s="89" t="s">
        <v>113</v>
      </c>
      <c r="Z348" s="90">
        <f t="shared" si="475"/>
        <v>0</v>
      </c>
      <c r="AA348" s="87" t="s">
        <v>113</v>
      </c>
      <c r="AB348" s="88" t="s">
        <v>113</v>
      </c>
      <c r="AC348" s="88" t="s">
        <v>113</v>
      </c>
      <c r="AD348" s="88" t="s">
        <v>113</v>
      </c>
      <c r="AE348" s="88" t="s">
        <v>113</v>
      </c>
      <c r="AF348" s="88" t="s">
        <v>113</v>
      </c>
      <c r="AG348" s="89" t="s">
        <v>113</v>
      </c>
      <c r="AH348" s="90">
        <f t="shared" si="476"/>
        <v>0</v>
      </c>
      <c r="AI348" s="87" t="s">
        <v>113</v>
      </c>
      <c r="AJ348" s="88" t="s">
        <v>113</v>
      </c>
      <c r="AK348" s="88" t="s">
        <v>113</v>
      </c>
      <c r="AL348" s="88" t="s">
        <v>113</v>
      </c>
      <c r="AM348" s="88" t="s">
        <v>113</v>
      </c>
      <c r="AN348" s="88" t="s">
        <v>113</v>
      </c>
      <c r="AO348" s="89" t="s">
        <v>113</v>
      </c>
      <c r="AP348" s="90">
        <f t="shared" si="477"/>
        <v>0</v>
      </c>
      <c r="AQ348" s="87" t="s">
        <v>113</v>
      </c>
      <c r="AR348" s="88" t="s">
        <v>113</v>
      </c>
      <c r="AS348" s="88" t="s">
        <v>113</v>
      </c>
      <c r="AT348" s="88" t="s">
        <v>113</v>
      </c>
      <c r="AU348" s="88" t="s">
        <v>113</v>
      </c>
      <c r="AV348" s="88" t="s">
        <v>113</v>
      </c>
      <c r="AW348" s="89" t="s">
        <v>113</v>
      </c>
      <c r="AX348" s="90">
        <f t="shared" si="510"/>
        <v>0</v>
      </c>
      <c r="AY348" s="87" t="s">
        <v>113</v>
      </c>
      <c r="AZ348" s="88" t="s">
        <v>113</v>
      </c>
      <c r="BA348" s="88" t="s">
        <v>113</v>
      </c>
      <c r="BB348" s="88" t="s">
        <v>113</v>
      </c>
      <c r="BC348" s="88" t="s">
        <v>113</v>
      </c>
      <c r="BD348" s="88" t="s">
        <v>113</v>
      </c>
      <c r="BE348" s="89" t="s">
        <v>113</v>
      </c>
      <c r="BF348" s="90">
        <f t="shared" si="478"/>
        <v>0</v>
      </c>
      <c r="BG348" s="87" t="s">
        <v>113</v>
      </c>
      <c r="BH348" s="88" t="s">
        <v>113</v>
      </c>
      <c r="BI348" s="88" t="s">
        <v>113</v>
      </c>
      <c r="BJ348" s="88" t="s">
        <v>113</v>
      </c>
      <c r="BK348" s="88" t="s">
        <v>113</v>
      </c>
      <c r="BL348" s="88" t="s">
        <v>113</v>
      </c>
      <c r="BM348" s="89" t="s">
        <v>113</v>
      </c>
      <c r="BN348" s="90">
        <f t="shared" si="479"/>
        <v>0</v>
      </c>
      <c r="BO348" s="87" t="s">
        <v>113</v>
      </c>
      <c r="BP348" s="88" t="s">
        <v>113</v>
      </c>
      <c r="BQ348" s="88" t="s">
        <v>113</v>
      </c>
      <c r="BR348" s="88" t="s">
        <v>113</v>
      </c>
      <c r="BS348" s="88" t="s">
        <v>113</v>
      </c>
      <c r="BT348" s="88" t="s">
        <v>113</v>
      </c>
      <c r="BU348" s="89" t="s">
        <v>113</v>
      </c>
      <c r="BV348" s="90">
        <f t="shared" si="480"/>
        <v>0</v>
      </c>
      <c r="CJ348" s="155"/>
      <c r="CK348" s="209">
        <f t="shared" si="496"/>
        <v>0</v>
      </c>
      <c r="CL348" s="216" t="str">
        <f t="shared" si="497"/>
        <v>-</v>
      </c>
      <c r="CM348" s="209">
        <f t="shared" si="498"/>
        <v>0</v>
      </c>
      <c r="CN348" s="216" t="str">
        <f t="shared" si="499"/>
        <v>-</v>
      </c>
      <c r="CO348" s="209">
        <f t="shared" si="500"/>
        <v>0</v>
      </c>
      <c r="CP348" s="210" t="str">
        <f t="shared" si="501"/>
        <v>-</v>
      </c>
      <c r="CQ348" s="208">
        <f t="shared" si="502"/>
        <v>0</v>
      </c>
      <c r="CR348" s="210" t="str">
        <f t="shared" si="503"/>
        <v>-</v>
      </c>
      <c r="CS348" s="208">
        <f t="shared" si="489"/>
        <v>0</v>
      </c>
      <c r="CT348" s="210" t="str">
        <f t="shared" si="504"/>
        <v>-</v>
      </c>
      <c r="CU348" s="1046"/>
      <c r="CV348" s="452"/>
      <c r="CW348" s="208">
        <f t="shared" si="491"/>
        <v>0</v>
      </c>
      <c r="CX348" s="207" t="str">
        <f t="shared" si="505"/>
        <v>-</v>
      </c>
      <c r="CY348" s="209">
        <f t="shared" si="506"/>
        <v>0</v>
      </c>
      <c r="CZ348" s="207" t="str">
        <f t="shared" si="507"/>
        <v>-</v>
      </c>
      <c r="DA348" s="211">
        <f t="shared" si="508"/>
        <v>0</v>
      </c>
      <c r="DB348" s="210" t="str">
        <f t="shared" si="509"/>
        <v>-</v>
      </c>
    </row>
    <row r="349" spans="1:120" s="84" customFormat="1" ht="15" hidden="1" customHeight="1" thickBot="1">
      <c r="A349" s="78">
        <v>29</v>
      </c>
      <c r="B349" s="86" t="s">
        <v>113</v>
      </c>
      <c r="C349" s="87" t="s">
        <v>113</v>
      </c>
      <c r="D349" s="88" t="s">
        <v>113</v>
      </c>
      <c r="E349" s="88" t="s">
        <v>113</v>
      </c>
      <c r="F349" s="88" t="s">
        <v>113</v>
      </c>
      <c r="G349" s="88" t="s">
        <v>113</v>
      </c>
      <c r="H349" s="88" t="s">
        <v>113</v>
      </c>
      <c r="I349" s="89" t="s">
        <v>113</v>
      </c>
      <c r="J349" s="90">
        <f t="shared" si="473"/>
        <v>0</v>
      </c>
      <c r="K349" s="87" t="s">
        <v>113</v>
      </c>
      <c r="L349" s="88" t="s">
        <v>113</v>
      </c>
      <c r="M349" s="88" t="s">
        <v>113</v>
      </c>
      <c r="N349" s="88" t="s">
        <v>113</v>
      </c>
      <c r="O349" s="88" t="s">
        <v>113</v>
      </c>
      <c r="P349" s="88" t="s">
        <v>113</v>
      </c>
      <c r="Q349" s="89" t="s">
        <v>113</v>
      </c>
      <c r="R349" s="90">
        <f t="shared" si="474"/>
        <v>0</v>
      </c>
      <c r="S349" s="87" t="s">
        <v>113</v>
      </c>
      <c r="T349" s="88" t="s">
        <v>113</v>
      </c>
      <c r="U349" s="88" t="s">
        <v>113</v>
      </c>
      <c r="V349" s="88" t="s">
        <v>113</v>
      </c>
      <c r="W349" s="88" t="s">
        <v>113</v>
      </c>
      <c r="X349" s="88" t="s">
        <v>113</v>
      </c>
      <c r="Y349" s="89" t="s">
        <v>113</v>
      </c>
      <c r="Z349" s="90">
        <f t="shared" si="475"/>
        <v>0</v>
      </c>
      <c r="AA349" s="87" t="s">
        <v>113</v>
      </c>
      <c r="AB349" s="88" t="s">
        <v>113</v>
      </c>
      <c r="AC349" s="88" t="s">
        <v>113</v>
      </c>
      <c r="AD349" s="88" t="s">
        <v>113</v>
      </c>
      <c r="AE349" s="88" t="s">
        <v>113</v>
      </c>
      <c r="AF349" s="88" t="s">
        <v>113</v>
      </c>
      <c r="AG349" s="89" t="s">
        <v>113</v>
      </c>
      <c r="AH349" s="90">
        <f t="shared" si="476"/>
        <v>0</v>
      </c>
      <c r="AI349" s="87" t="s">
        <v>113</v>
      </c>
      <c r="AJ349" s="88" t="s">
        <v>113</v>
      </c>
      <c r="AK349" s="88" t="s">
        <v>113</v>
      </c>
      <c r="AL349" s="88" t="s">
        <v>113</v>
      </c>
      <c r="AM349" s="88" t="s">
        <v>113</v>
      </c>
      <c r="AN349" s="88" t="s">
        <v>113</v>
      </c>
      <c r="AO349" s="89" t="s">
        <v>113</v>
      </c>
      <c r="AP349" s="90">
        <f t="shared" si="477"/>
        <v>0</v>
      </c>
      <c r="AQ349" s="87" t="s">
        <v>113</v>
      </c>
      <c r="AR349" s="88" t="s">
        <v>113</v>
      </c>
      <c r="AS349" s="88" t="s">
        <v>113</v>
      </c>
      <c r="AT349" s="88" t="s">
        <v>113</v>
      </c>
      <c r="AU349" s="88" t="s">
        <v>113</v>
      </c>
      <c r="AV349" s="88" t="s">
        <v>113</v>
      </c>
      <c r="AW349" s="89" t="s">
        <v>113</v>
      </c>
      <c r="AX349" s="90">
        <f t="shared" si="510"/>
        <v>0</v>
      </c>
      <c r="AY349" s="87" t="s">
        <v>113</v>
      </c>
      <c r="AZ349" s="88" t="s">
        <v>113</v>
      </c>
      <c r="BA349" s="88" t="s">
        <v>113</v>
      </c>
      <c r="BB349" s="88" t="s">
        <v>113</v>
      </c>
      <c r="BC349" s="88" t="s">
        <v>113</v>
      </c>
      <c r="BD349" s="88" t="s">
        <v>113</v>
      </c>
      <c r="BE349" s="89" t="s">
        <v>113</v>
      </c>
      <c r="BF349" s="90">
        <f t="shared" si="478"/>
        <v>0</v>
      </c>
      <c r="BG349" s="87" t="s">
        <v>113</v>
      </c>
      <c r="BH349" s="88" t="s">
        <v>113</v>
      </c>
      <c r="BI349" s="88" t="s">
        <v>113</v>
      </c>
      <c r="BJ349" s="88" t="s">
        <v>113</v>
      </c>
      <c r="BK349" s="88" t="s">
        <v>113</v>
      </c>
      <c r="BL349" s="88" t="s">
        <v>113</v>
      </c>
      <c r="BM349" s="89" t="s">
        <v>113</v>
      </c>
      <c r="BN349" s="90">
        <f t="shared" si="479"/>
        <v>0</v>
      </c>
      <c r="BO349" s="87" t="s">
        <v>113</v>
      </c>
      <c r="BP349" s="88" t="s">
        <v>113</v>
      </c>
      <c r="BQ349" s="88" t="s">
        <v>113</v>
      </c>
      <c r="BR349" s="88" t="s">
        <v>113</v>
      </c>
      <c r="BS349" s="88" t="s">
        <v>113</v>
      </c>
      <c r="BT349" s="88" t="s">
        <v>113</v>
      </c>
      <c r="BU349" s="89" t="s">
        <v>113</v>
      </c>
      <c r="BV349" s="90">
        <f t="shared" si="480"/>
        <v>0</v>
      </c>
      <c r="CJ349" s="155"/>
      <c r="CK349" s="209">
        <f t="shared" si="481"/>
        <v>0</v>
      </c>
      <c r="CL349" s="216" t="str">
        <f t="shared" si="482"/>
        <v>-</v>
      </c>
      <c r="CM349" s="209">
        <f t="shared" si="483"/>
        <v>0</v>
      </c>
      <c r="CN349" s="216" t="str">
        <f t="shared" si="484"/>
        <v>-</v>
      </c>
      <c r="CO349" s="209">
        <f t="shared" si="485"/>
        <v>0</v>
      </c>
      <c r="CP349" s="210" t="str">
        <f t="shared" si="486"/>
        <v>-</v>
      </c>
      <c r="CQ349" s="208">
        <f t="shared" si="487"/>
        <v>0</v>
      </c>
      <c r="CR349" s="210" t="str">
        <f t="shared" si="488"/>
        <v>-</v>
      </c>
      <c r="CS349" s="208">
        <f t="shared" si="489"/>
        <v>0</v>
      </c>
      <c r="CT349" s="210" t="str">
        <f t="shared" si="490"/>
        <v>-</v>
      </c>
      <c r="CU349" s="1046"/>
      <c r="CV349" s="452"/>
      <c r="CW349" s="208">
        <f t="shared" si="491"/>
        <v>0</v>
      </c>
      <c r="CX349" s="207" t="str">
        <f t="shared" si="471"/>
        <v>-</v>
      </c>
      <c r="CY349" s="209">
        <f t="shared" si="492"/>
        <v>0</v>
      </c>
      <c r="CZ349" s="207" t="str">
        <f t="shared" si="472"/>
        <v>-</v>
      </c>
      <c r="DA349" s="211">
        <f t="shared" si="493"/>
        <v>0</v>
      </c>
      <c r="DB349" s="210" t="str">
        <f t="shared" si="494"/>
        <v>-</v>
      </c>
    </row>
    <row r="350" spans="1:120" s="84" customFormat="1" ht="15" hidden="1" customHeight="1" thickBot="1">
      <c r="A350" s="85">
        <v>30</v>
      </c>
      <c r="B350" s="96" t="s">
        <v>113</v>
      </c>
      <c r="C350" s="95" t="s">
        <v>113</v>
      </c>
      <c r="D350" s="92" t="s">
        <v>113</v>
      </c>
      <c r="E350" s="92" t="s">
        <v>113</v>
      </c>
      <c r="F350" s="92" t="s">
        <v>113</v>
      </c>
      <c r="G350" s="92" t="s">
        <v>113</v>
      </c>
      <c r="H350" s="92" t="s">
        <v>113</v>
      </c>
      <c r="I350" s="93" t="s">
        <v>113</v>
      </c>
      <c r="J350" s="94">
        <f t="shared" si="473"/>
        <v>0</v>
      </c>
      <c r="K350" s="95" t="s">
        <v>113</v>
      </c>
      <c r="L350" s="92" t="s">
        <v>113</v>
      </c>
      <c r="M350" s="92" t="s">
        <v>113</v>
      </c>
      <c r="N350" s="92" t="s">
        <v>113</v>
      </c>
      <c r="O350" s="92" t="s">
        <v>113</v>
      </c>
      <c r="P350" s="92" t="s">
        <v>113</v>
      </c>
      <c r="Q350" s="93" t="s">
        <v>113</v>
      </c>
      <c r="R350" s="94">
        <f t="shared" si="474"/>
        <v>0</v>
      </c>
      <c r="S350" s="95" t="s">
        <v>113</v>
      </c>
      <c r="T350" s="92" t="s">
        <v>113</v>
      </c>
      <c r="U350" s="92" t="s">
        <v>113</v>
      </c>
      <c r="V350" s="92" t="s">
        <v>113</v>
      </c>
      <c r="W350" s="92" t="s">
        <v>113</v>
      </c>
      <c r="X350" s="92" t="s">
        <v>113</v>
      </c>
      <c r="Y350" s="93" t="s">
        <v>113</v>
      </c>
      <c r="Z350" s="94">
        <f t="shared" si="475"/>
        <v>0</v>
      </c>
      <c r="AA350" s="95" t="s">
        <v>113</v>
      </c>
      <c r="AB350" s="92" t="s">
        <v>113</v>
      </c>
      <c r="AC350" s="92" t="s">
        <v>113</v>
      </c>
      <c r="AD350" s="92" t="s">
        <v>113</v>
      </c>
      <c r="AE350" s="92" t="s">
        <v>113</v>
      </c>
      <c r="AF350" s="92" t="s">
        <v>113</v>
      </c>
      <c r="AG350" s="93" t="s">
        <v>113</v>
      </c>
      <c r="AH350" s="94">
        <f t="shared" si="476"/>
        <v>0</v>
      </c>
      <c r="AI350" s="95" t="s">
        <v>113</v>
      </c>
      <c r="AJ350" s="92" t="s">
        <v>113</v>
      </c>
      <c r="AK350" s="92" t="s">
        <v>113</v>
      </c>
      <c r="AL350" s="92" t="s">
        <v>113</v>
      </c>
      <c r="AM350" s="92" t="s">
        <v>113</v>
      </c>
      <c r="AN350" s="92" t="s">
        <v>113</v>
      </c>
      <c r="AO350" s="93" t="s">
        <v>113</v>
      </c>
      <c r="AP350" s="94">
        <f t="shared" si="477"/>
        <v>0</v>
      </c>
      <c r="AQ350" s="87" t="s">
        <v>113</v>
      </c>
      <c r="AR350" s="88" t="s">
        <v>113</v>
      </c>
      <c r="AS350" s="88" t="s">
        <v>113</v>
      </c>
      <c r="AT350" s="88" t="s">
        <v>113</v>
      </c>
      <c r="AU350" s="88" t="s">
        <v>113</v>
      </c>
      <c r="AV350" s="88" t="s">
        <v>113</v>
      </c>
      <c r="AW350" s="89" t="s">
        <v>113</v>
      </c>
      <c r="AX350" s="94">
        <f t="shared" si="510"/>
        <v>0</v>
      </c>
      <c r="AY350" s="95" t="s">
        <v>113</v>
      </c>
      <c r="AZ350" s="92" t="s">
        <v>113</v>
      </c>
      <c r="BA350" s="92" t="s">
        <v>113</v>
      </c>
      <c r="BB350" s="92" t="s">
        <v>113</v>
      </c>
      <c r="BC350" s="92" t="s">
        <v>113</v>
      </c>
      <c r="BD350" s="92" t="s">
        <v>113</v>
      </c>
      <c r="BE350" s="93" t="s">
        <v>113</v>
      </c>
      <c r="BF350" s="94">
        <f t="shared" si="478"/>
        <v>0</v>
      </c>
      <c r="BG350" s="496" t="s">
        <v>113</v>
      </c>
      <c r="BH350" s="497" t="s">
        <v>113</v>
      </c>
      <c r="BI350" s="497" t="s">
        <v>113</v>
      </c>
      <c r="BJ350" s="497" t="s">
        <v>113</v>
      </c>
      <c r="BK350" s="497" t="s">
        <v>113</v>
      </c>
      <c r="BL350" s="497" t="s">
        <v>113</v>
      </c>
      <c r="BM350" s="499" t="s">
        <v>113</v>
      </c>
      <c r="BN350" s="502">
        <f t="shared" si="479"/>
        <v>0</v>
      </c>
      <c r="BO350" s="496" t="s">
        <v>113</v>
      </c>
      <c r="BP350" s="497" t="s">
        <v>113</v>
      </c>
      <c r="BQ350" s="497" t="s">
        <v>113</v>
      </c>
      <c r="BR350" s="497" t="s">
        <v>113</v>
      </c>
      <c r="BS350" s="497" t="s">
        <v>113</v>
      </c>
      <c r="BT350" s="497" t="s">
        <v>113</v>
      </c>
      <c r="BU350" s="499" t="s">
        <v>113</v>
      </c>
      <c r="BV350" s="502">
        <f t="shared" si="480"/>
        <v>0</v>
      </c>
      <c r="CJ350" s="155"/>
      <c r="CK350" s="212">
        <f t="shared" si="481"/>
        <v>0</v>
      </c>
      <c r="CL350" s="217" t="str">
        <f t="shared" si="482"/>
        <v>-</v>
      </c>
      <c r="CM350" s="212">
        <f t="shared" si="483"/>
        <v>0</v>
      </c>
      <c r="CN350" s="217" t="str">
        <f t="shared" si="484"/>
        <v>-</v>
      </c>
      <c r="CO350" s="212">
        <f t="shared" si="485"/>
        <v>0</v>
      </c>
      <c r="CP350" s="213" t="str">
        <f t="shared" si="486"/>
        <v>-</v>
      </c>
      <c r="CQ350" s="208">
        <f t="shared" si="487"/>
        <v>0</v>
      </c>
      <c r="CR350" s="213" t="str">
        <f t="shared" si="488"/>
        <v>-</v>
      </c>
      <c r="CS350" s="208">
        <f t="shared" si="489"/>
        <v>0</v>
      </c>
      <c r="CT350" s="213" t="str">
        <f t="shared" si="490"/>
        <v>-</v>
      </c>
      <c r="CU350" s="1047"/>
      <c r="CV350" s="453"/>
      <c r="CW350" s="208">
        <f t="shared" si="491"/>
        <v>0</v>
      </c>
      <c r="CX350" s="213" t="str">
        <f t="shared" si="471"/>
        <v>-</v>
      </c>
      <c r="CY350" s="212">
        <f t="shared" si="492"/>
        <v>0</v>
      </c>
      <c r="CZ350" s="213" t="str">
        <f t="shared" si="472"/>
        <v>-</v>
      </c>
      <c r="DA350" s="214">
        <f t="shared" si="493"/>
        <v>0</v>
      </c>
      <c r="DB350" s="213" t="str">
        <f t="shared" si="494"/>
        <v>-</v>
      </c>
    </row>
    <row r="351" spans="1:120" ht="15" thickBot="1">
      <c r="A351" s="97"/>
      <c r="B351" s="227" t="s">
        <v>16</v>
      </c>
      <c r="C351" s="105">
        <v>22</v>
      </c>
      <c r="D351" s="98">
        <v>20</v>
      </c>
      <c r="E351" s="98">
        <v>18</v>
      </c>
      <c r="F351" s="98">
        <v>11</v>
      </c>
      <c r="G351" s="98">
        <v>15</v>
      </c>
      <c r="H351" s="98">
        <v>12</v>
      </c>
      <c r="I351" s="228" t="s">
        <v>113</v>
      </c>
      <c r="J351" s="99">
        <f t="shared" si="473"/>
        <v>98</v>
      </c>
      <c r="K351" s="230"/>
      <c r="L351" s="231"/>
      <c r="M351" s="231"/>
      <c r="N351" s="231"/>
      <c r="O351" s="231"/>
      <c r="P351" s="231"/>
      <c r="Q351" s="232"/>
      <c r="R351" s="233"/>
      <c r="S351" s="230"/>
      <c r="T351" s="231"/>
      <c r="U351" s="231"/>
      <c r="V351" s="231"/>
      <c r="W351" s="231"/>
      <c r="X351" s="231"/>
      <c r="Y351" s="232"/>
      <c r="Z351" s="233"/>
      <c r="AA351" s="230">
        <f>AQ352</f>
        <v>2</v>
      </c>
      <c r="AB351" s="231">
        <f t="shared" ref="AB351" si="511">AR352</f>
        <v>0</v>
      </c>
      <c r="AC351" s="231">
        <f t="shared" ref="AC351" si="512">AS352</f>
        <v>0</v>
      </c>
      <c r="AD351" s="231">
        <f t="shared" ref="AD351" si="513">AT352</f>
        <v>1</v>
      </c>
      <c r="AE351" s="231">
        <f t="shared" ref="AE351" si="514">AU352</f>
        <v>1</v>
      </c>
      <c r="AF351" s="231">
        <f t="shared" ref="AF351" si="515">AV352</f>
        <v>1</v>
      </c>
      <c r="AG351" s="232">
        <f t="shared" ref="AG351" si="516">AW352</f>
        <v>0</v>
      </c>
      <c r="AH351" s="233">
        <f>SUM(AA351:AG351)</f>
        <v>5</v>
      </c>
      <c r="AI351" s="230"/>
      <c r="AJ351" s="231"/>
      <c r="AK351" s="231"/>
      <c r="AL351" s="231"/>
      <c r="AM351" s="231"/>
      <c r="AN351" s="231"/>
      <c r="AO351" s="232"/>
      <c r="AP351" s="233"/>
      <c r="AQ351" s="230">
        <v>2</v>
      </c>
      <c r="AR351" s="231"/>
      <c r="AS351" s="231"/>
      <c r="AT351" s="231">
        <v>1</v>
      </c>
      <c r="AU351" s="231">
        <v>1</v>
      </c>
      <c r="AV351" s="231">
        <v>1</v>
      </c>
      <c r="AW351" s="232"/>
      <c r="AX351" s="233">
        <f>SUM(AQ351:AW351)</f>
        <v>5</v>
      </c>
      <c r="AY351" s="230"/>
      <c r="AZ351" s="231"/>
      <c r="BA351" s="231"/>
      <c r="BB351" s="231"/>
      <c r="BC351" s="231"/>
      <c r="BD351" s="231"/>
      <c r="BE351" s="232"/>
      <c r="BF351" s="233"/>
      <c r="BG351" s="494"/>
      <c r="BH351" s="495"/>
      <c r="BI351" s="495"/>
      <c r="BJ351" s="495"/>
      <c r="BK351" s="495"/>
      <c r="BL351" s="495"/>
      <c r="BM351" s="500"/>
      <c r="BN351" s="503"/>
      <c r="BO351" s="494"/>
      <c r="BP351" s="495"/>
      <c r="BQ351" s="495"/>
      <c r="BR351" s="495"/>
      <c r="BS351" s="495"/>
      <c r="BT351" s="495"/>
      <c r="BU351" s="500"/>
      <c r="BV351" s="503"/>
      <c r="CJ351" s="65"/>
      <c r="CK351" s="65"/>
      <c r="CL351" s="155"/>
      <c r="DO351" s="84"/>
      <c r="DP351" s="84"/>
    </row>
    <row r="352" spans="1:120" ht="15" thickBot="1">
      <c r="A352" s="100"/>
      <c r="B352" s="218" t="s">
        <v>17</v>
      </c>
      <c r="C352" s="224">
        <f t="shared" ref="C352:BF352" si="517">SUM(C321:C351)</f>
        <v>135</v>
      </c>
      <c r="D352" s="225">
        <f t="shared" si="517"/>
        <v>119</v>
      </c>
      <c r="E352" s="225">
        <f t="shared" si="517"/>
        <v>162</v>
      </c>
      <c r="F352" s="225">
        <f t="shared" si="517"/>
        <v>143</v>
      </c>
      <c r="G352" s="225">
        <f t="shared" si="517"/>
        <v>139</v>
      </c>
      <c r="H352" s="225">
        <f t="shared" si="517"/>
        <v>82</v>
      </c>
      <c r="I352" s="226">
        <f t="shared" si="517"/>
        <v>0</v>
      </c>
      <c r="J352" s="107">
        <f t="shared" si="517"/>
        <v>780</v>
      </c>
      <c r="K352" s="224">
        <f t="shared" si="517"/>
        <v>12</v>
      </c>
      <c r="L352" s="225">
        <f t="shared" si="517"/>
        <v>13</v>
      </c>
      <c r="M352" s="225">
        <f t="shared" si="517"/>
        <v>16</v>
      </c>
      <c r="N352" s="225">
        <f t="shared" si="517"/>
        <v>20</v>
      </c>
      <c r="O352" s="225">
        <f t="shared" si="517"/>
        <v>15</v>
      </c>
      <c r="P352" s="225">
        <f t="shared" si="517"/>
        <v>7</v>
      </c>
      <c r="Q352" s="226">
        <f t="shared" si="517"/>
        <v>0</v>
      </c>
      <c r="R352" s="107">
        <f t="shared" si="517"/>
        <v>83</v>
      </c>
      <c r="S352" s="224">
        <f t="shared" si="517"/>
        <v>2</v>
      </c>
      <c r="T352" s="225">
        <f t="shared" si="517"/>
        <v>1</v>
      </c>
      <c r="U352" s="225">
        <f t="shared" si="517"/>
        <v>2</v>
      </c>
      <c r="V352" s="225">
        <f t="shared" si="517"/>
        <v>0</v>
      </c>
      <c r="W352" s="225">
        <f t="shared" si="517"/>
        <v>2</v>
      </c>
      <c r="X352" s="225">
        <f t="shared" si="517"/>
        <v>0</v>
      </c>
      <c r="Y352" s="226">
        <f t="shared" si="517"/>
        <v>0</v>
      </c>
      <c r="Z352" s="107">
        <f t="shared" si="517"/>
        <v>7</v>
      </c>
      <c r="AA352" s="224">
        <f t="shared" si="517"/>
        <v>9</v>
      </c>
      <c r="AB352" s="225">
        <f t="shared" si="517"/>
        <v>7</v>
      </c>
      <c r="AC352" s="225">
        <f t="shared" si="517"/>
        <v>3</v>
      </c>
      <c r="AD352" s="225">
        <f t="shared" si="517"/>
        <v>10</v>
      </c>
      <c r="AE352" s="225">
        <f t="shared" si="517"/>
        <v>5</v>
      </c>
      <c r="AF352" s="225">
        <f t="shared" si="517"/>
        <v>6</v>
      </c>
      <c r="AG352" s="226">
        <f t="shared" si="517"/>
        <v>0</v>
      </c>
      <c r="AH352" s="107">
        <f t="shared" si="517"/>
        <v>40</v>
      </c>
      <c r="AI352" s="224">
        <f t="shared" ref="AI352:AP352" si="518">SUM(AI321:AI351)</f>
        <v>5</v>
      </c>
      <c r="AJ352" s="225">
        <v>3</v>
      </c>
      <c r="AK352" s="225">
        <f t="shared" si="518"/>
        <v>2</v>
      </c>
      <c r="AL352" s="225">
        <v>8</v>
      </c>
      <c r="AM352" s="225">
        <f t="shared" si="518"/>
        <v>2</v>
      </c>
      <c r="AN352" s="225">
        <v>2</v>
      </c>
      <c r="AO352" s="226">
        <f t="shared" si="518"/>
        <v>0</v>
      </c>
      <c r="AP352" s="107">
        <f t="shared" si="518"/>
        <v>22</v>
      </c>
      <c r="AQ352" s="224">
        <f>+AQ351</f>
        <v>2</v>
      </c>
      <c r="AR352" s="225">
        <f t="shared" ref="AR352" si="519">+AR351</f>
        <v>0</v>
      </c>
      <c r="AS352" s="225">
        <f t="shared" ref="AS352" si="520">+AS351</f>
        <v>0</v>
      </c>
      <c r="AT352" s="225">
        <f t="shared" ref="AT352" si="521">+AT351</f>
        <v>1</v>
      </c>
      <c r="AU352" s="225">
        <f t="shared" ref="AU352" si="522">+AU351</f>
        <v>1</v>
      </c>
      <c r="AV352" s="225">
        <f t="shared" ref="AV352" si="523">+AV351</f>
        <v>1</v>
      </c>
      <c r="AW352" s="226">
        <f t="shared" ref="AW352" si="524">+AW351</f>
        <v>0</v>
      </c>
      <c r="AX352" s="107">
        <f t="shared" ref="AX352" si="525">+AX351</f>
        <v>5</v>
      </c>
      <c r="AY352" s="224">
        <f t="shared" si="517"/>
        <v>1</v>
      </c>
      <c r="AZ352" s="225">
        <f t="shared" si="517"/>
        <v>0</v>
      </c>
      <c r="BA352" s="225">
        <f t="shared" si="517"/>
        <v>0</v>
      </c>
      <c r="BB352" s="225">
        <f t="shared" si="517"/>
        <v>0</v>
      </c>
      <c r="BC352" s="225">
        <f t="shared" si="517"/>
        <v>0</v>
      </c>
      <c r="BD352" s="225">
        <f t="shared" si="517"/>
        <v>0</v>
      </c>
      <c r="BE352" s="226">
        <f t="shared" si="517"/>
        <v>0</v>
      </c>
      <c r="BF352" s="107">
        <f t="shared" si="517"/>
        <v>1</v>
      </c>
      <c r="BG352" s="492">
        <f t="shared" ref="BG352:BV352" si="526">SUM(BG321:BG350)</f>
        <v>20</v>
      </c>
      <c r="BH352" s="493">
        <f t="shared" si="526"/>
        <v>20</v>
      </c>
      <c r="BI352" s="493">
        <f t="shared" si="526"/>
        <v>20</v>
      </c>
      <c r="BJ352" s="493">
        <f t="shared" si="526"/>
        <v>17.2</v>
      </c>
      <c r="BK352" s="493">
        <f t="shared" si="526"/>
        <v>20</v>
      </c>
      <c r="BL352" s="493">
        <f t="shared" si="526"/>
        <v>16</v>
      </c>
      <c r="BM352" s="501">
        <f t="shared" si="526"/>
        <v>0</v>
      </c>
      <c r="BN352" s="504">
        <f t="shared" si="526"/>
        <v>113.2</v>
      </c>
      <c r="BO352" s="492">
        <f t="shared" si="526"/>
        <v>130</v>
      </c>
      <c r="BP352" s="493">
        <f t="shared" si="526"/>
        <v>120</v>
      </c>
      <c r="BQ352" s="493">
        <f t="shared" si="526"/>
        <v>128</v>
      </c>
      <c r="BR352" s="493">
        <f t="shared" si="526"/>
        <v>72</v>
      </c>
      <c r="BS352" s="493">
        <f t="shared" si="526"/>
        <v>129</v>
      </c>
      <c r="BT352" s="493">
        <f t="shared" si="526"/>
        <v>82</v>
      </c>
      <c r="BU352" s="501">
        <f t="shared" si="526"/>
        <v>0</v>
      </c>
      <c r="BV352" s="504">
        <f t="shared" si="526"/>
        <v>661</v>
      </c>
      <c r="CJ352" s="65"/>
      <c r="CK352" s="65"/>
      <c r="CL352" s="155"/>
      <c r="DO352" s="84"/>
      <c r="DP352" s="84"/>
    </row>
    <row r="353" spans="1:118" ht="15" thickBot="1">
      <c r="A353" s="101"/>
      <c r="B353" s="102" t="s">
        <v>31</v>
      </c>
      <c r="C353" s="112" t="str">
        <f>IF($C$352&gt;$D$430,"W","L")</f>
        <v>W</v>
      </c>
      <c r="D353" s="67" t="str">
        <f>IF($D$352&gt;$E$391,"W","L")</f>
        <v>L</v>
      </c>
      <c r="E353" s="67" t="str">
        <f>IF($D$274&lt;$E$352,"W","L")</f>
        <v>W</v>
      </c>
      <c r="F353" s="113" t="str">
        <f>IF($F$313&lt;$F$352,"W","L")</f>
        <v>W</v>
      </c>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row>
    <row r="354" spans="1:118" ht="15.75" thickBot="1">
      <c r="A354" s="1023" t="s">
        <v>219</v>
      </c>
      <c r="B354" s="1023"/>
    </row>
    <row r="355" spans="1:118" ht="15" thickBot="1"/>
    <row r="356" spans="1:118" s="243" customFormat="1" ht="26.25" thickBot="1">
      <c r="A356" s="188"/>
      <c r="B356" s="189" t="s">
        <v>44</v>
      </c>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Q356" s="189"/>
      <c r="AR356" s="189"/>
      <c r="AS356" s="189"/>
      <c r="AT356" s="189"/>
      <c r="AU356" s="189"/>
      <c r="AV356" s="189"/>
      <c r="AW356" s="189"/>
      <c r="CJ356" s="244"/>
      <c r="CK356" s="245"/>
      <c r="CL356" s="245"/>
      <c r="CM356" s="245"/>
      <c r="CN356" s="245"/>
      <c r="CO356" s="245"/>
      <c r="CP356" s="245"/>
      <c r="CQ356" s="245"/>
      <c r="CR356" s="245"/>
      <c r="CS356" s="245"/>
      <c r="CT356" s="245"/>
      <c r="CU356" s="447"/>
      <c r="CV356" s="447"/>
      <c r="CW356" s="245"/>
      <c r="CX356" s="245"/>
      <c r="CY356" s="245"/>
      <c r="CZ356" s="245"/>
      <c r="DA356" s="245"/>
      <c r="DB356" s="245"/>
      <c r="DC356" s="245"/>
      <c r="DD356" s="245"/>
      <c r="DE356" s="245"/>
      <c r="DF356" s="245"/>
      <c r="DG356" s="245"/>
      <c r="DH356" s="245"/>
      <c r="DI356" s="245"/>
      <c r="DJ356" s="245"/>
      <c r="DK356" s="245"/>
      <c r="DL356" s="245"/>
      <c r="DM356" s="245"/>
      <c r="DN356" s="245"/>
    </row>
    <row r="357" spans="1:118" s="19" customFormat="1" ht="23.25" thickBot="1">
      <c r="A357" s="192"/>
      <c r="B357" s="1048" t="s">
        <v>1</v>
      </c>
      <c r="C357" s="1041" t="s">
        <v>2</v>
      </c>
      <c r="D357" s="1042"/>
      <c r="E357" s="1042"/>
      <c r="F357" s="1042"/>
      <c r="G357" s="220"/>
      <c r="H357" s="220"/>
      <c r="I357" s="220"/>
      <c r="J357" s="249"/>
      <c r="K357" s="1035" t="s">
        <v>3</v>
      </c>
      <c r="L357" s="1035"/>
      <c r="M357" s="1035"/>
      <c r="N357" s="1035"/>
      <c r="O357" s="193"/>
      <c r="P357" s="193"/>
      <c r="Q357" s="193"/>
      <c r="R357" s="194"/>
      <c r="S357" s="1034" t="s">
        <v>4</v>
      </c>
      <c r="T357" s="1035"/>
      <c r="U357" s="1035"/>
      <c r="V357" s="1035"/>
      <c r="W357" s="193"/>
      <c r="X357" s="193"/>
      <c r="Y357" s="193"/>
      <c r="Z357" s="194"/>
      <c r="AA357" s="1034" t="s">
        <v>5</v>
      </c>
      <c r="AB357" s="1035"/>
      <c r="AC357" s="1035"/>
      <c r="AD357" s="1035"/>
      <c r="AE357" s="193"/>
      <c r="AF357" s="193"/>
      <c r="AG357" s="193"/>
      <c r="AH357" s="194"/>
      <c r="AI357" s="1034" t="s">
        <v>6</v>
      </c>
      <c r="AJ357" s="1035"/>
      <c r="AK357" s="1035"/>
      <c r="AL357" s="1035"/>
      <c r="AM357" s="193"/>
      <c r="AN357" s="193"/>
      <c r="AO357" s="193"/>
      <c r="AP357" s="194"/>
      <c r="AQ357" s="1034" t="s">
        <v>7</v>
      </c>
      <c r="AR357" s="1035"/>
      <c r="AS357" s="1035"/>
      <c r="AT357" s="1035"/>
      <c r="AU357" s="193"/>
      <c r="AV357" s="193"/>
      <c r="AW357" s="193"/>
      <c r="AX357" s="194"/>
      <c r="AY357" s="1034" t="s">
        <v>129</v>
      </c>
      <c r="AZ357" s="1035"/>
      <c r="BA357" s="1035"/>
      <c r="BB357" s="1035"/>
      <c r="BC357" s="193"/>
      <c r="BD357" s="193"/>
      <c r="BE357" s="193"/>
      <c r="BF357" s="194"/>
      <c r="BG357" s="1034" t="s">
        <v>70</v>
      </c>
      <c r="BH357" s="1035"/>
      <c r="BI357" s="1035"/>
      <c r="BJ357" s="1035"/>
      <c r="BK357" s="193"/>
      <c r="BL357" s="193"/>
      <c r="BM357" s="193"/>
      <c r="BN357" s="194"/>
      <c r="BO357" s="1034" t="s">
        <v>217</v>
      </c>
      <c r="BP357" s="1035"/>
      <c r="BQ357" s="1035"/>
      <c r="BR357" s="1035"/>
      <c r="BS357" s="193"/>
      <c r="BT357" s="193"/>
      <c r="BU357" s="193"/>
      <c r="BV357" s="194"/>
      <c r="BW357" s="65"/>
      <c r="BX357" s="65"/>
      <c r="BY357" s="65"/>
      <c r="BZ357" s="65"/>
      <c r="CA357" s="65"/>
      <c r="CB357" s="65"/>
      <c r="CC357" s="65"/>
      <c r="CD357" s="65"/>
      <c r="CE357" s="65"/>
      <c r="CF357" s="65"/>
      <c r="CG357" s="65"/>
      <c r="CH357" s="65"/>
      <c r="CI357" s="65"/>
      <c r="CJ357" s="155"/>
      <c r="CK357" s="84"/>
      <c r="CL357" s="84"/>
      <c r="CM357" s="84"/>
      <c r="CN357" s="84"/>
      <c r="CO357" s="84"/>
      <c r="CP357" s="84"/>
      <c r="CQ357" s="84"/>
      <c r="CR357" s="84"/>
      <c r="CS357" s="84"/>
      <c r="CT357" s="84"/>
      <c r="CU357" s="448"/>
      <c r="CV357" s="448"/>
      <c r="CW357" s="198"/>
      <c r="CX357" s="198"/>
      <c r="CY357" s="198"/>
      <c r="CZ357" s="198"/>
      <c r="DA357" s="198"/>
      <c r="DB357" s="198"/>
      <c r="DC357" s="198"/>
      <c r="DD357" s="198"/>
      <c r="DE357" s="198"/>
      <c r="DF357" s="198"/>
      <c r="DG357" s="198"/>
      <c r="DH357" s="198"/>
      <c r="DI357" s="198"/>
      <c r="DJ357" s="198"/>
      <c r="DK357" s="198"/>
      <c r="DL357" s="198"/>
      <c r="DM357" s="198"/>
      <c r="DN357" s="198"/>
    </row>
    <row r="358" spans="1:118" ht="15.75" customHeight="1" thickBot="1">
      <c r="A358" s="183"/>
      <c r="B358" s="1049"/>
      <c r="C358" s="70">
        <v>6</v>
      </c>
      <c r="D358" s="71">
        <v>9</v>
      </c>
      <c r="E358" s="71">
        <v>11</v>
      </c>
      <c r="F358" s="71">
        <v>15</v>
      </c>
      <c r="G358" s="71"/>
      <c r="H358" s="71"/>
      <c r="I358" s="223"/>
      <c r="J358" s="1032" t="s">
        <v>8</v>
      </c>
      <c r="K358" s="70">
        <v>6</v>
      </c>
      <c r="L358" s="71">
        <v>9</v>
      </c>
      <c r="M358" s="71">
        <v>11</v>
      </c>
      <c r="N358" s="71">
        <v>15</v>
      </c>
      <c r="O358" s="71"/>
      <c r="P358" s="71"/>
      <c r="Q358" s="223"/>
      <c r="R358" s="1032" t="s">
        <v>8</v>
      </c>
      <c r="S358" s="70">
        <v>6</v>
      </c>
      <c r="T358" s="71">
        <v>9</v>
      </c>
      <c r="U358" s="71">
        <v>11</v>
      </c>
      <c r="V358" s="71">
        <v>15</v>
      </c>
      <c r="W358" s="71"/>
      <c r="X358" s="71"/>
      <c r="Y358" s="223"/>
      <c r="Z358" s="1032" t="s">
        <v>8</v>
      </c>
      <c r="AA358" s="70">
        <v>6</v>
      </c>
      <c r="AB358" s="71">
        <v>9</v>
      </c>
      <c r="AC358" s="71">
        <v>11</v>
      </c>
      <c r="AD358" s="71">
        <v>15</v>
      </c>
      <c r="AE358" s="71"/>
      <c r="AF358" s="71"/>
      <c r="AG358" s="223"/>
      <c r="AH358" s="1032" t="s">
        <v>8</v>
      </c>
      <c r="AI358" s="70">
        <v>6</v>
      </c>
      <c r="AJ358" s="71">
        <v>9</v>
      </c>
      <c r="AK358" s="71">
        <v>11</v>
      </c>
      <c r="AL358" s="71">
        <v>15</v>
      </c>
      <c r="AM358" s="71"/>
      <c r="AN358" s="71"/>
      <c r="AO358" s="223"/>
      <c r="AP358" s="1032" t="s">
        <v>8</v>
      </c>
      <c r="AQ358" s="70">
        <v>6</v>
      </c>
      <c r="AR358" s="71">
        <v>9</v>
      </c>
      <c r="AS358" s="71">
        <v>11</v>
      </c>
      <c r="AT358" s="71">
        <v>15</v>
      </c>
      <c r="AU358" s="71"/>
      <c r="AV358" s="71"/>
      <c r="AW358" s="223"/>
      <c r="AX358" s="1032" t="s">
        <v>8</v>
      </c>
      <c r="AY358" s="70">
        <v>6</v>
      </c>
      <c r="AZ358" s="71">
        <v>9</v>
      </c>
      <c r="BA358" s="71">
        <v>11</v>
      </c>
      <c r="BB358" s="71">
        <v>15</v>
      </c>
      <c r="BC358" s="71"/>
      <c r="BD358" s="71"/>
      <c r="BE358" s="223"/>
      <c r="BF358" s="1032" t="s">
        <v>8</v>
      </c>
      <c r="BG358" s="70">
        <v>6</v>
      </c>
      <c r="BH358" s="71">
        <v>9</v>
      </c>
      <c r="BI358" s="71">
        <v>11</v>
      </c>
      <c r="BJ358" s="71">
        <v>15</v>
      </c>
      <c r="BK358" s="71"/>
      <c r="BL358" s="71"/>
      <c r="BM358" s="223"/>
      <c r="BN358" s="1032" t="s">
        <v>8</v>
      </c>
      <c r="BO358" s="70">
        <v>6</v>
      </c>
      <c r="BP358" s="71">
        <v>9</v>
      </c>
      <c r="BQ358" s="71">
        <v>11</v>
      </c>
      <c r="BR358" s="71">
        <v>15</v>
      </c>
      <c r="BS358" s="71"/>
      <c r="BT358" s="71"/>
      <c r="BU358" s="223"/>
      <c r="BV358" s="1032" t="s">
        <v>8</v>
      </c>
      <c r="CK358" s="199" t="s">
        <v>27</v>
      </c>
      <c r="CL358" s="200"/>
      <c r="CM358" s="199" t="str">
        <f>+CK358</f>
        <v>Dobhada</v>
      </c>
      <c r="CN358" s="200"/>
      <c r="CO358" s="199" t="str">
        <f>+CM358</f>
        <v>Dobhada</v>
      </c>
      <c r="CP358" s="200"/>
      <c r="CQ358" s="199" t="str">
        <f>+CO358</f>
        <v>Dobhada</v>
      </c>
      <c r="CR358" s="200"/>
      <c r="CS358" s="199" t="str">
        <f>+CQ358</f>
        <v>Dobhada</v>
      </c>
      <c r="CT358" s="200"/>
      <c r="CU358" s="449" t="str">
        <f>+CS358</f>
        <v>Dobhada</v>
      </c>
      <c r="CV358" s="450"/>
      <c r="CW358" s="199" t="str">
        <f>+CY358</f>
        <v>Dobhada</v>
      </c>
      <c r="CX358" s="200"/>
      <c r="CY358" s="199" t="str">
        <f>+CU358</f>
        <v>Dobhada</v>
      </c>
      <c r="CZ358" s="200"/>
      <c r="DA358" s="199" t="str">
        <f>+CW358</f>
        <v>Dobhada</v>
      </c>
      <c r="DB358" s="200"/>
    </row>
    <row r="359" spans="1:118" ht="62.25" customHeight="1" thickBot="1">
      <c r="A359" s="20" t="s">
        <v>9</v>
      </c>
      <c r="B359" s="110" t="s">
        <v>10</v>
      </c>
      <c r="C359" s="280" t="s">
        <v>28</v>
      </c>
      <c r="D359" s="282" t="s">
        <v>25</v>
      </c>
      <c r="E359" s="273" t="s">
        <v>26</v>
      </c>
      <c r="F359" s="281" t="s">
        <v>24</v>
      </c>
      <c r="G359" s="256"/>
      <c r="H359" s="256"/>
      <c r="I359" s="286"/>
      <c r="J359" s="1033"/>
      <c r="K359" s="280" t="s">
        <v>28</v>
      </c>
      <c r="L359" s="282" t="s">
        <v>25</v>
      </c>
      <c r="M359" s="273" t="s">
        <v>26</v>
      </c>
      <c r="N359" s="281" t="s">
        <v>24</v>
      </c>
      <c r="O359" s="256"/>
      <c r="P359" s="256"/>
      <c r="Q359" s="286"/>
      <c r="R359" s="1033"/>
      <c r="S359" s="280" t="s">
        <v>28</v>
      </c>
      <c r="T359" s="282" t="s">
        <v>25</v>
      </c>
      <c r="U359" s="273" t="s">
        <v>26</v>
      </c>
      <c r="V359" s="281" t="s">
        <v>24</v>
      </c>
      <c r="W359" s="256"/>
      <c r="X359" s="256"/>
      <c r="Y359" s="286"/>
      <c r="Z359" s="1033"/>
      <c r="AA359" s="280" t="s">
        <v>28</v>
      </c>
      <c r="AB359" s="282" t="s">
        <v>25</v>
      </c>
      <c r="AC359" s="273" t="s">
        <v>26</v>
      </c>
      <c r="AD359" s="281" t="s">
        <v>24</v>
      </c>
      <c r="AE359" s="256"/>
      <c r="AF359" s="256"/>
      <c r="AG359" s="286"/>
      <c r="AH359" s="1033"/>
      <c r="AI359" s="280" t="s">
        <v>28</v>
      </c>
      <c r="AJ359" s="282" t="s">
        <v>25</v>
      </c>
      <c r="AK359" s="273" t="s">
        <v>26</v>
      </c>
      <c r="AL359" s="281" t="s">
        <v>24</v>
      </c>
      <c r="AM359" s="256"/>
      <c r="AN359" s="256"/>
      <c r="AO359" s="286"/>
      <c r="AP359" s="1033"/>
      <c r="AQ359" s="280" t="s">
        <v>28</v>
      </c>
      <c r="AR359" s="282" t="s">
        <v>25</v>
      </c>
      <c r="AS359" s="273" t="s">
        <v>26</v>
      </c>
      <c r="AT359" s="281" t="s">
        <v>24</v>
      </c>
      <c r="AU359" s="256"/>
      <c r="AV359" s="256"/>
      <c r="AW359" s="286"/>
      <c r="AX359" s="1033"/>
      <c r="AY359" s="280" t="s">
        <v>28</v>
      </c>
      <c r="AZ359" s="282" t="s">
        <v>25</v>
      </c>
      <c r="BA359" s="273" t="s">
        <v>26</v>
      </c>
      <c r="BB359" s="281" t="s">
        <v>24</v>
      </c>
      <c r="BC359" s="256"/>
      <c r="BD359" s="256"/>
      <c r="BE359" s="286"/>
      <c r="BF359" s="1033"/>
      <c r="BG359" s="280" t="s">
        <v>28</v>
      </c>
      <c r="BH359" s="282" t="s">
        <v>25</v>
      </c>
      <c r="BI359" s="273" t="s">
        <v>26</v>
      </c>
      <c r="BJ359" s="281" t="s">
        <v>24</v>
      </c>
      <c r="BK359" s="256"/>
      <c r="BL359" s="256"/>
      <c r="BM359" s="286"/>
      <c r="BN359" s="1033"/>
      <c r="BO359" s="280" t="s">
        <v>28</v>
      </c>
      <c r="BP359" s="282" t="s">
        <v>25</v>
      </c>
      <c r="BQ359" s="273" t="s">
        <v>26</v>
      </c>
      <c r="BR359" s="281" t="s">
        <v>24</v>
      </c>
      <c r="BS359" s="256"/>
      <c r="BT359" s="256"/>
      <c r="BU359" s="286"/>
      <c r="BV359" s="1033"/>
      <c r="CK359" s="202" t="s">
        <v>2</v>
      </c>
      <c r="CL359" s="203"/>
      <c r="CM359" s="202" t="s">
        <v>80</v>
      </c>
      <c r="CN359" s="203"/>
      <c r="CO359" s="202" t="s">
        <v>79</v>
      </c>
      <c r="CP359" s="203"/>
      <c r="CQ359" s="202" t="s">
        <v>5</v>
      </c>
      <c r="CR359" s="203"/>
      <c r="CS359" s="202" t="s">
        <v>6</v>
      </c>
      <c r="CT359" s="203"/>
      <c r="CU359" s="1043" t="s">
        <v>206</v>
      </c>
      <c r="CV359" s="1044"/>
      <c r="CW359" s="202" t="s">
        <v>133</v>
      </c>
      <c r="CX359" s="203"/>
      <c r="CY359" s="202" t="s">
        <v>90</v>
      </c>
      <c r="CZ359" s="203"/>
      <c r="DA359" s="204" t="s">
        <v>136</v>
      </c>
      <c r="DB359" s="205"/>
    </row>
    <row r="360" spans="1:118" s="84" customFormat="1">
      <c r="A360" s="78">
        <v>1</v>
      </c>
      <c r="B360" s="79" t="s">
        <v>342</v>
      </c>
      <c r="C360" s="80">
        <v>33</v>
      </c>
      <c r="D360" s="81">
        <v>17</v>
      </c>
      <c r="E360" s="81">
        <v>48</v>
      </c>
      <c r="F360" s="81">
        <v>8</v>
      </c>
      <c r="G360" s="81" t="s">
        <v>113</v>
      </c>
      <c r="H360" s="81" t="s">
        <v>113</v>
      </c>
      <c r="I360" s="222" t="s">
        <v>113</v>
      </c>
      <c r="J360" s="82">
        <f>SUM(C360:I360)</f>
        <v>106</v>
      </c>
      <c r="K360" s="80">
        <v>6</v>
      </c>
      <c r="L360" s="81">
        <v>3</v>
      </c>
      <c r="M360" s="81">
        <v>5</v>
      </c>
      <c r="N360" s="81">
        <v>1</v>
      </c>
      <c r="O360" s="81" t="s">
        <v>113</v>
      </c>
      <c r="P360" s="81" t="s">
        <v>113</v>
      </c>
      <c r="Q360" s="222" t="s">
        <v>113</v>
      </c>
      <c r="R360" s="82">
        <f>SUM(K360:Q360)</f>
        <v>15</v>
      </c>
      <c r="S360" s="80">
        <v>0</v>
      </c>
      <c r="T360" s="81">
        <v>0</v>
      </c>
      <c r="U360" s="81">
        <v>0</v>
      </c>
      <c r="V360" s="81">
        <v>0</v>
      </c>
      <c r="W360" s="81" t="s">
        <v>113</v>
      </c>
      <c r="X360" s="81" t="s">
        <v>113</v>
      </c>
      <c r="Y360" s="222" t="s">
        <v>113</v>
      </c>
      <c r="Z360" s="82">
        <f>SUM(S360:Y360)</f>
        <v>0</v>
      </c>
      <c r="AA360" s="80">
        <v>2</v>
      </c>
      <c r="AB360" s="81">
        <v>3</v>
      </c>
      <c r="AC360" s="81">
        <v>2</v>
      </c>
      <c r="AD360" s="81">
        <v>0</v>
      </c>
      <c r="AE360" s="81" t="s">
        <v>113</v>
      </c>
      <c r="AF360" s="81" t="s">
        <v>113</v>
      </c>
      <c r="AG360" s="222" t="s">
        <v>113</v>
      </c>
      <c r="AH360" s="82">
        <f>SUM(AA360:AG360)</f>
        <v>7</v>
      </c>
      <c r="AI360" s="80">
        <v>1</v>
      </c>
      <c r="AJ360" s="81">
        <v>1</v>
      </c>
      <c r="AK360" s="81">
        <v>1</v>
      </c>
      <c r="AL360" s="81" t="s">
        <v>113</v>
      </c>
      <c r="AM360" s="81" t="s">
        <v>113</v>
      </c>
      <c r="AN360" s="81" t="s">
        <v>113</v>
      </c>
      <c r="AO360" s="222" t="s">
        <v>113</v>
      </c>
      <c r="AP360" s="82">
        <f>SUM(AI360:AO360)</f>
        <v>3</v>
      </c>
      <c r="AQ360" s="80" t="s">
        <v>113</v>
      </c>
      <c r="AR360" s="81" t="s">
        <v>113</v>
      </c>
      <c r="AS360" s="81" t="s">
        <v>168</v>
      </c>
      <c r="AT360" s="81" t="s">
        <v>113</v>
      </c>
      <c r="AU360" s="81" t="s">
        <v>113</v>
      </c>
      <c r="AV360" s="81" t="s">
        <v>113</v>
      </c>
      <c r="AW360" s="222" t="s">
        <v>113</v>
      </c>
      <c r="AX360" s="82" t="s">
        <v>168</v>
      </c>
      <c r="AY360" s="80">
        <v>1</v>
      </c>
      <c r="AZ360" s="81">
        <v>1</v>
      </c>
      <c r="BA360" s="81" t="s">
        <v>113</v>
      </c>
      <c r="BB360" s="81" t="s">
        <v>113</v>
      </c>
      <c r="BC360" s="81" t="s">
        <v>113</v>
      </c>
      <c r="BD360" s="81" t="s">
        <v>113</v>
      </c>
      <c r="BE360" s="222" t="s">
        <v>113</v>
      </c>
      <c r="BF360" s="82">
        <f>SUM(AY360:BE360)</f>
        <v>2</v>
      </c>
      <c r="BG360" s="490">
        <v>4</v>
      </c>
      <c r="BH360" s="491">
        <v>4</v>
      </c>
      <c r="BI360" s="491">
        <v>4</v>
      </c>
      <c r="BJ360" s="491">
        <v>3</v>
      </c>
      <c r="BK360" s="491" t="s">
        <v>113</v>
      </c>
      <c r="BL360" s="491" t="s">
        <v>113</v>
      </c>
      <c r="BM360" s="498" t="s">
        <v>113</v>
      </c>
      <c r="BN360" s="82">
        <f>SUM(BG360:BM360)</f>
        <v>15</v>
      </c>
      <c r="BO360" s="490">
        <v>19</v>
      </c>
      <c r="BP360" s="491">
        <v>22</v>
      </c>
      <c r="BQ360" s="491">
        <v>22</v>
      </c>
      <c r="BR360" s="491">
        <v>16</v>
      </c>
      <c r="BS360" s="491" t="s">
        <v>113</v>
      </c>
      <c r="BT360" s="491" t="s">
        <v>113</v>
      </c>
      <c r="BU360" s="498" t="s">
        <v>113</v>
      </c>
      <c r="BV360" s="82">
        <f>SUM(BO360:BU360)</f>
        <v>79</v>
      </c>
      <c r="CJ360" s="155"/>
      <c r="CK360" s="206">
        <f>+J360</f>
        <v>106</v>
      </c>
      <c r="CL360" s="215" t="str">
        <f>+B360</f>
        <v>SAGAR RAVAL [D]</v>
      </c>
      <c r="CM360" s="206">
        <f>+R360</f>
        <v>15</v>
      </c>
      <c r="CN360" s="215" t="str">
        <f>+B360</f>
        <v>SAGAR RAVAL [D]</v>
      </c>
      <c r="CO360" s="206">
        <f>+Z360</f>
        <v>0</v>
      </c>
      <c r="CP360" s="207" t="str">
        <f>+B360</f>
        <v>SAGAR RAVAL [D]</v>
      </c>
      <c r="CQ360" s="208">
        <f>+AH360</f>
        <v>7</v>
      </c>
      <c r="CR360" s="207" t="str">
        <f>+B360</f>
        <v>SAGAR RAVAL [D]</v>
      </c>
      <c r="CS360" s="208">
        <f>+AP360</f>
        <v>3</v>
      </c>
      <c r="CT360" s="207" t="str">
        <f>+B360</f>
        <v>SAGAR RAVAL [D]</v>
      </c>
      <c r="CU360" s="1045">
        <f>SUM(AQ391:AW391)</f>
        <v>5</v>
      </c>
      <c r="CV360" s="451"/>
      <c r="CW360" s="208">
        <f>+BF360</f>
        <v>2</v>
      </c>
      <c r="CX360" s="207" t="str">
        <f t="shared" ref="CX360:CX389" si="527">+B360</f>
        <v>SAGAR RAVAL [D]</v>
      </c>
      <c r="CY360" s="206">
        <f>CS360+CU360+CW360</f>
        <v>10</v>
      </c>
      <c r="CZ360" s="207" t="str">
        <f t="shared" ref="CZ360:CZ389" si="528">+B360</f>
        <v>SAGAR RAVAL [D]</v>
      </c>
      <c r="DA360" s="208">
        <f>CQ360+CU360</f>
        <v>12</v>
      </c>
      <c r="DB360" s="207" t="str">
        <f>+B360</f>
        <v>SAGAR RAVAL [D]</v>
      </c>
    </row>
    <row r="361" spans="1:118" s="84" customFormat="1">
      <c r="A361" s="85">
        <v>2</v>
      </c>
      <c r="B361" s="86" t="s">
        <v>343</v>
      </c>
      <c r="C361" s="87">
        <v>7</v>
      </c>
      <c r="D361" s="88" t="s">
        <v>113</v>
      </c>
      <c r="E361" s="669">
        <v>3</v>
      </c>
      <c r="F361" s="669">
        <v>1</v>
      </c>
      <c r="G361" s="88" t="s">
        <v>113</v>
      </c>
      <c r="H361" s="88" t="s">
        <v>113</v>
      </c>
      <c r="I361" s="89" t="s">
        <v>113</v>
      </c>
      <c r="J361" s="90">
        <f t="shared" ref="J361:J390" si="529">SUM(C361:I361)</f>
        <v>11</v>
      </c>
      <c r="K361" s="87">
        <v>1</v>
      </c>
      <c r="L361" s="88" t="s">
        <v>113</v>
      </c>
      <c r="M361" s="88">
        <v>0</v>
      </c>
      <c r="N361" s="88">
        <v>0</v>
      </c>
      <c r="O361" s="88" t="s">
        <v>113</v>
      </c>
      <c r="P361" s="88" t="s">
        <v>113</v>
      </c>
      <c r="Q361" s="89" t="s">
        <v>113</v>
      </c>
      <c r="R361" s="90">
        <f t="shared" ref="R361:R389" si="530">SUM(K361:Q361)</f>
        <v>1</v>
      </c>
      <c r="S361" s="87">
        <v>0</v>
      </c>
      <c r="T361" s="88">
        <v>0</v>
      </c>
      <c r="U361" s="88">
        <v>0</v>
      </c>
      <c r="V361" s="88">
        <v>0</v>
      </c>
      <c r="W361" s="88" t="s">
        <v>113</v>
      </c>
      <c r="X361" s="88" t="s">
        <v>113</v>
      </c>
      <c r="Y361" s="89" t="s">
        <v>113</v>
      </c>
      <c r="Z361" s="90">
        <f t="shared" ref="Z361:Z389" si="531">SUM(S361:Y361)</f>
        <v>0</v>
      </c>
      <c r="AA361" s="87">
        <v>2</v>
      </c>
      <c r="AB361" s="88" t="s">
        <v>113</v>
      </c>
      <c r="AC361" s="88">
        <v>3</v>
      </c>
      <c r="AD361" s="88">
        <v>0</v>
      </c>
      <c r="AE361" s="88" t="s">
        <v>113</v>
      </c>
      <c r="AF361" s="88" t="s">
        <v>113</v>
      </c>
      <c r="AG361" s="89" t="s">
        <v>113</v>
      </c>
      <c r="AH361" s="90">
        <f t="shared" ref="AH361:AH389" si="532">SUM(AA361:AG361)</f>
        <v>5</v>
      </c>
      <c r="AI361" s="87" t="s">
        <v>113</v>
      </c>
      <c r="AJ361" s="88" t="s">
        <v>113</v>
      </c>
      <c r="AK361" s="88" t="s">
        <v>113</v>
      </c>
      <c r="AL361" s="88" t="s">
        <v>113</v>
      </c>
      <c r="AM361" s="88" t="s">
        <v>113</v>
      </c>
      <c r="AN361" s="88" t="s">
        <v>113</v>
      </c>
      <c r="AO361" s="89" t="s">
        <v>113</v>
      </c>
      <c r="AP361" s="90">
        <f t="shared" ref="AP361:AP389" si="533">SUM(AI361:AO361)</f>
        <v>0</v>
      </c>
      <c r="AQ361" s="87" t="s">
        <v>113</v>
      </c>
      <c r="AR361" s="88" t="s">
        <v>113</v>
      </c>
      <c r="AS361" s="88" t="s">
        <v>113</v>
      </c>
      <c r="AT361" s="88" t="s">
        <v>113</v>
      </c>
      <c r="AU361" s="88" t="s">
        <v>113</v>
      </c>
      <c r="AV361" s="88" t="s">
        <v>113</v>
      </c>
      <c r="AW361" s="89" t="s">
        <v>113</v>
      </c>
      <c r="AX361" s="90">
        <f t="shared" ref="AX361" si="534">SUM(AQ361:AW361)</f>
        <v>0</v>
      </c>
      <c r="AY361" s="87" t="s">
        <v>113</v>
      </c>
      <c r="AZ361" s="88" t="s">
        <v>113</v>
      </c>
      <c r="BA361" s="88" t="s">
        <v>113</v>
      </c>
      <c r="BB361" s="88" t="s">
        <v>113</v>
      </c>
      <c r="BC361" s="88" t="s">
        <v>113</v>
      </c>
      <c r="BD361" s="88" t="s">
        <v>113</v>
      </c>
      <c r="BE361" s="89" t="s">
        <v>113</v>
      </c>
      <c r="BF361" s="90">
        <f t="shared" ref="BF361:BF389" si="535">SUM(AY361:BE361)</f>
        <v>0</v>
      </c>
      <c r="BG361" s="87">
        <v>4</v>
      </c>
      <c r="BH361" s="88">
        <v>3</v>
      </c>
      <c r="BI361" s="88">
        <v>1.5</v>
      </c>
      <c r="BJ361" s="88">
        <v>2</v>
      </c>
      <c r="BK361" s="88" t="s">
        <v>113</v>
      </c>
      <c r="BL361" s="88" t="s">
        <v>113</v>
      </c>
      <c r="BM361" s="89" t="s">
        <v>113</v>
      </c>
      <c r="BN361" s="90">
        <f t="shared" ref="BN361:BN389" si="536">SUM(BG361:BM361)</f>
        <v>10.5</v>
      </c>
      <c r="BO361" s="87">
        <v>23</v>
      </c>
      <c r="BP361" s="88">
        <v>21</v>
      </c>
      <c r="BQ361" s="88">
        <v>10</v>
      </c>
      <c r="BR361" s="88">
        <v>17</v>
      </c>
      <c r="BS361" s="88" t="s">
        <v>113</v>
      </c>
      <c r="BT361" s="88" t="s">
        <v>113</v>
      </c>
      <c r="BU361" s="89" t="s">
        <v>113</v>
      </c>
      <c r="BV361" s="90">
        <f t="shared" ref="BV361:BV389" si="537">SUM(BO361:BU361)</f>
        <v>71</v>
      </c>
      <c r="CJ361" s="155"/>
      <c r="CK361" s="209">
        <f t="shared" ref="CK361:CK389" si="538">+J361</f>
        <v>11</v>
      </c>
      <c r="CL361" s="216" t="str">
        <f t="shared" ref="CL361:CL389" si="539">+B361</f>
        <v>MUKESH DAVE [D]</v>
      </c>
      <c r="CM361" s="209">
        <f t="shared" ref="CM361:CM389" si="540">+R361</f>
        <v>1</v>
      </c>
      <c r="CN361" s="216" t="str">
        <f t="shared" ref="CN361:CN389" si="541">+B361</f>
        <v>MUKESH DAVE [D]</v>
      </c>
      <c r="CO361" s="209">
        <f t="shared" ref="CO361:CO389" si="542">+Z361</f>
        <v>0</v>
      </c>
      <c r="CP361" s="210" t="str">
        <f t="shared" ref="CP361:CP389" si="543">+B361</f>
        <v>MUKESH DAVE [D]</v>
      </c>
      <c r="CQ361" s="208">
        <f t="shared" ref="CQ361:CQ389" si="544">+AH361</f>
        <v>5</v>
      </c>
      <c r="CR361" s="210" t="str">
        <f t="shared" ref="CR361:CR389" si="545">+B361</f>
        <v>MUKESH DAVE [D]</v>
      </c>
      <c r="CS361" s="208">
        <f t="shared" ref="CS361:CS389" si="546">+AP361</f>
        <v>0</v>
      </c>
      <c r="CT361" s="210" t="str">
        <f t="shared" ref="CT361:CT389" si="547">+B361</f>
        <v>MUKESH DAVE [D]</v>
      </c>
      <c r="CU361" s="1046"/>
      <c r="CV361" s="452"/>
      <c r="CW361" s="208">
        <f t="shared" ref="CW361:CW389" si="548">+BF361</f>
        <v>0</v>
      </c>
      <c r="CX361" s="207" t="str">
        <f t="shared" si="527"/>
        <v>MUKESH DAVE [D]</v>
      </c>
      <c r="CY361" s="209">
        <f t="shared" ref="CY361:CY389" si="549">CS361+CU361+CW361</f>
        <v>0</v>
      </c>
      <c r="CZ361" s="207" t="str">
        <f t="shared" si="528"/>
        <v>MUKESH DAVE [D]</v>
      </c>
      <c r="DA361" s="211">
        <f t="shared" ref="DA361:DA389" si="550">CQ361+CU361</f>
        <v>5</v>
      </c>
      <c r="DB361" s="210" t="str">
        <f t="shared" ref="DB361:DB389" si="551">+B361</f>
        <v>MUKESH DAVE [D]</v>
      </c>
    </row>
    <row r="362" spans="1:118" s="84" customFormat="1">
      <c r="A362" s="78">
        <v>3</v>
      </c>
      <c r="B362" s="86" t="s">
        <v>344</v>
      </c>
      <c r="C362" s="87">
        <v>4</v>
      </c>
      <c r="D362" s="88">
        <v>52</v>
      </c>
      <c r="E362" s="88">
        <v>21</v>
      </c>
      <c r="F362" s="88">
        <v>33</v>
      </c>
      <c r="G362" s="88" t="s">
        <v>113</v>
      </c>
      <c r="H362" s="88" t="s">
        <v>113</v>
      </c>
      <c r="I362" s="89" t="s">
        <v>113</v>
      </c>
      <c r="J362" s="90">
        <f t="shared" si="529"/>
        <v>110</v>
      </c>
      <c r="K362" s="87">
        <v>1</v>
      </c>
      <c r="L362" s="88">
        <v>6</v>
      </c>
      <c r="M362" s="88">
        <v>2</v>
      </c>
      <c r="N362" s="88">
        <v>4</v>
      </c>
      <c r="O362" s="88" t="s">
        <v>113</v>
      </c>
      <c r="P362" s="88" t="s">
        <v>113</v>
      </c>
      <c r="Q362" s="89" t="s">
        <v>113</v>
      </c>
      <c r="R362" s="90">
        <f t="shared" si="530"/>
        <v>13</v>
      </c>
      <c r="S362" s="87">
        <v>0</v>
      </c>
      <c r="T362" s="88">
        <v>2</v>
      </c>
      <c r="U362" s="88">
        <v>0</v>
      </c>
      <c r="V362" s="88">
        <v>1</v>
      </c>
      <c r="W362" s="88" t="s">
        <v>113</v>
      </c>
      <c r="X362" s="88" t="s">
        <v>113</v>
      </c>
      <c r="Y362" s="89" t="s">
        <v>113</v>
      </c>
      <c r="Z362" s="90">
        <f t="shared" si="531"/>
        <v>3</v>
      </c>
      <c r="AA362" s="87">
        <v>2</v>
      </c>
      <c r="AB362" s="88">
        <v>2</v>
      </c>
      <c r="AC362" s="88">
        <v>0</v>
      </c>
      <c r="AD362" s="88">
        <v>0</v>
      </c>
      <c r="AE362" s="88" t="s">
        <v>113</v>
      </c>
      <c r="AF362" s="88" t="s">
        <v>113</v>
      </c>
      <c r="AG362" s="89" t="s">
        <v>113</v>
      </c>
      <c r="AH362" s="90">
        <f t="shared" si="532"/>
        <v>4</v>
      </c>
      <c r="AI362" s="87" t="s">
        <v>113</v>
      </c>
      <c r="AJ362" s="88">
        <v>1</v>
      </c>
      <c r="AK362" s="88">
        <v>2</v>
      </c>
      <c r="AL362" s="88" t="s">
        <v>113</v>
      </c>
      <c r="AM362" s="88" t="s">
        <v>113</v>
      </c>
      <c r="AN362" s="88" t="s">
        <v>113</v>
      </c>
      <c r="AO362" s="89" t="s">
        <v>113</v>
      </c>
      <c r="AP362" s="90">
        <f t="shared" si="533"/>
        <v>3</v>
      </c>
      <c r="AQ362" s="87" t="s">
        <v>169</v>
      </c>
      <c r="AR362" s="88" t="s">
        <v>113</v>
      </c>
      <c r="AS362" s="88" t="s">
        <v>168</v>
      </c>
      <c r="AT362" s="88" t="s">
        <v>113</v>
      </c>
      <c r="AU362" s="88" t="s">
        <v>113</v>
      </c>
      <c r="AV362" s="88" t="s">
        <v>113</v>
      </c>
      <c r="AW362" s="89" t="s">
        <v>113</v>
      </c>
      <c r="AX362" s="90" t="s">
        <v>395</v>
      </c>
      <c r="AY362" s="87" t="s">
        <v>113</v>
      </c>
      <c r="AZ362" s="88" t="s">
        <v>113</v>
      </c>
      <c r="BA362" s="88" t="s">
        <v>113</v>
      </c>
      <c r="BB362" s="88" t="s">
        <v>113</v>
      </c>
      <c r="BC362" s="88" t="s">
        <v>113</v>
      </c>
      <c r="BD362" s="88" t="s">
        <v>113</v>
      </c>
      <c r="BE362" s="89" t="s">
        <v>113</v>
      </c>
      <c r="BF362" s="90">
        <f t="shared" si="535"/>
        <v>0</v>
      </c>
      <c r="BG362" s="87">
        <v>3</v>
      </c>
      <c r="BH362" s="88">
        <v>4</v>
      </c>
      <c r="BI362" s="88">
        <v>4</v>
      </c>
      <c r="BJ362" s="88">
        <v>3</v>
      </c>
      <c r="BK362" s="88" t="s">
        <v>113</v>
      </c>
      <c r="BL362" s="88" t="s">
        <v>113</v>
      </c>
      <c r="BM362" s="89" t="s">
        <v>113</v>
      </c>
      <c r="BN362" s="90">
        <f t="shared" si="536"/>
        <v>14</v>
      </c>
      <c r="BO362" s="87">
        <v>27</v>
      </c>
      <c r="BP362" s="88">
        <v>28</v>
      </c>
      <c r="BQ362" s="88">
        <v>29</v>
      </c>
      <c r="BR362" s="88">
        <v>17</v>
      </c>
      <c r="BS362" s="88" t="s">
        <v>113</v>
      </c>
      <c r="BT362" s="88" t="s">
        <v>113</v>
      </c>
      <c r="BU362" s="89" t="s">
        <v>113</v>
      </c>
      <c r="BV362" s="90">
        <f t="shared" si="537"/>
        <v>101</v>
      </c>
      <c r="CJ362" s="155"/>
      <c r="CK362" s="209">
        <f t="shared" si="538"/>
        <v>110</v>
      </c>
      <c r="CL362" s="216" t="str">
        <f t="shared" si="539"/>
        <v>HIMALAYA PANDYA [D]</v>
      </c>
      <c r="CM362" s="209">
        <f t="shared" si="540"/>
        <v>13</v>
      </c>
      <c r="CN362" s="216" t="str">
        <f t="shared" si="541"/>
        <v>HIMALAYA PANDYA [D]</v>
      </c>
      <c r="CO362" s="209">
        <f t="shared" si="542"/>
        <v>3</v>
      </c>
      <c r="CP362" s="210" t="str">
        <f t="shared" si="543"/>
        <v>HIMALAYA PANDYA [D]</v>
      </c>
      <c r="CQ362" s="208">
        <f t="shared" si="544"/>
        <v>4</v>
      </c>
      <c r="CR362" s="210" t="str">
        <f t="shared" si="545"/>
        <v>HIMALAYA PANDYA [D]</v>
      </c>
      <c r="CS362" s="208">
        <f t="shared" si="546"/>
        <v>3</v>
      </c>
      <c r="CT362" s="210" t="str">
        <f t="shared" si="547"/>
        <v>HIMALAYA PANDYA [D]</v>
      </c>
      <c r="CU362" s="1046"/>
      <c r="CV362" s="452"/>
      <c r="CW362" s="208">
        <f t="shared" si="548"/>
        <v>0</v>
      </c>
      <c r="CX362" s="207" t="str">
        <f t="shared" si="527"/>
        <v>HIMALAYA PANDYA [D]</v>
      </c>
      <c r="CY362" s="209">
        <f t="shared" si="549"/>
        <v>3</v>
      </c>
      <c r="CZ362" s="207" t="str">
        <f t="shared" si="528"/>
        <v>HIMALAYA PANDYA [D]</v>
      </c>
      <c r="DA362" s="211">
        <f t="shared" si="550"/>
        <v>4</v>
      </c>
      <c r="DB362" s="210" t="str">
        <f t="shared" si="551"/>
        <v>HIMALAYA PANDYA [D]</v>
      </c>
    </row>
    <row r="363" spans="1:118" s="84" customFormat="1">
      <c r="A363" s="85">
        <v>4</v>
      </c>
      <c r="B363" s="86" t="s">
        <v>345</v>
      </c>
      <c r="C363" s="87">
        <v>0</v>
      </c>
      <c r="D363" s="88">
        <v>27</v>
      </c>
      <c r="E363" s="88">
        <v>7</v>
      </c>
      <c r="F363" s="88">
        <v>12</v>
      </c>
      <c r="G363" s="88" t="s">
        <v>113</v>
      </c>
      <c r="H363" s="88" t="s">
        <v>113</v>
      </c>
      <c r="I363" s="89" t="s">
        <v>113</v>
      </c>
      <c r="J363" s="90">
        <f t="shared" si="529"/>
        <v>46</v>
      </c>
      <c r="K363" s="87">
        <v>0</v>
      </c>
      <c r="L363" s="88">
        <v>3</v>
      </c>
      <c r="M363" s="88">
        <v>1</v>
      </c>
      <c r="N363" s="88">
        <v>3</v>
      </c>
      <c r="O363" s="88" t="s">
        <v>113</v>
      </c>
      <c r="P363" s="88" t="s">
        <v>113</v>
      </c>
      <c r="Q363" s="89" t="s">
        <v>113</v>
      </c>
      <c r="R363" s="90">
        <f t="shared" si="530"/>
        <v>7</v>
      </c>
      <c r="S363" s="87">
        <v>0</v>
      </c>
      <c r="T363" s="88">
        <v>1</v>
      </c>
      <c r="U363" s="88">
        <v>0</v>
      </c>
      <c r="V363" s="88">
        <v>0</v>
      </c>
      <c r="W363" s="88" t="s">
        <v>113</v>
      </c>
      <c r="X363" s="88" t="s">
        <v>113</v>
      </c>
      <c r="Y363" s="89" t="s">
        <v>113</v>
      </c>
      <c r="Z363" s="90">
        <f t="shared" si="531"/>
        <v>1</v>
      </c>
      <c r="AA363" s="87" t="s">
        <v>113</v>
      </c>
      <c r="AB363" s="88">
        <v>0</v>
      </c>
      <c r="AC363" s="88">
        <v>1</v>
      </c>
      <c r="AD363" s="88">
        <v>0</v>
      </c>
      <c r="AE363" s="88" t="s">
        <v>113</v>
      </c>
      <c r="AF363" s="88" t="s">
        <v>113</v>
      </c>
      <c r="AG363" s="89" t="s">
        <v>113</v>
      </c>
      <c r="AH363" s="90">
        <f t="shared" si="532"/>
        <v>1</v>
      </c>
      <c r="AI363" s="87" t="s">
        <v>113</v>
      </c>
      <c r="AJ363" s="88" t="s">
        <v>113</v>
      </c>
      <c r="AK363" s="88" t="s">
        <v>232</v>
      </c>
      <c r="AL363" s="88" t="s">
        <v>113</v>
      </c>
      <c r="AM363" s="88" t="s">
        <v>113</v>
      </c>
      <c r="AN363" s="88" t="s">
        <v>113</v>
      </c>
      <c r="AO363" s="89" t="s">
        <v>113</v>
      </c>
      <c r="AP363" s="90">
        <v>1</v>
      </c>
      <c r="AQ363" s="87" t="s">
        <v>113</v>
      </c>
      <c r="AR363" s="88" t="s">
        <v>168</v>
      </c>
      <c r="AS363" s="88" t="s">
        <v>113</v>
      </c>
      <c r="AT363" s="88" t="s">
        <v>168</v>
      </c>
      <c r="AU363" s="88" t="s">
        <v>113</v>
      </c>
      <c r="AV363" s="88" t="s">
        <v>113</v>
      </c>
      <c r="AW363" s="89" t="s">
        <v>113</v>
      </c>
      <c r="AX363" s="90" t="s">
        <v>160</v>
      </c>
      <c r="AY363" s="87" t="s">
        <v>113</v>
      </c>
      <c r="AZ363" s="88" t="s">
        <v>113</v>
      </c>
      <c r="BA363" s="88" t="s">
        <v>113</v>
      </c>
      <c r="BB363" s="88" t="s">
        <v>113</v>
      </c>
      <c r="BC363" s="88" t="s">
        <v>113</v>
      </c>
      <c r="BD363" s="88" t="s">
        <v>113</v>
      </c>
      <c r="BE363" s="89" t="s">
        <v>113</v>
      </c>
      <c r="BF363" s="90">
        <f t="shared" si="535"/>
        <v>0</v>
      </c>
      <c r="BG363" s="87">
        <v>1</v>
      </c>
      <c r="BH363" s="88">
        <v>4</v>
      </c>
      <c r="BI363" s="88">
        <v>3</v>
      </c>
      <c r="BJ363" s="88">
        <v>1</v>
      </c>
      <c r="BK363" s="88" t="s">
        <v>113</v>
      </c>
      <c r="BL363" s="88" t="s">
        <v>113</v>
      </c>
      <c r="BM363" s="89" t="s">
        <v>113</v>
      </c>
      <c r="BN363" s="90">
        <f t="shared" si="536"/>
        <v>9</v>
      </c>
      <c r="BO363" s="87">
        <v>5</v>
      </c>
      <c r="BP363" s="88">
        <v>26</v>
      </c>
      <c r="BQ363" s="88">
        <v>20</v>
      </c>
      <c r="BR363" s="88">
        <v>7</v>
      </c>
      <c r="BS363" s="88" t="s">
        <v>113</v>
      </c>
      <c r="BT363" s="88" t="s">
        <v>113</v>
      </c>
      <c r="BU363" s="89" t="s">
        <v>113</v>
      </c>
      <c r="BV363" s="90">
        <f t="shared" si="537"/>
        <v>58</v>
      </c>
      <c r="CJ363" s="155"/>
      <c r="CK363" s="209">
        <f t="shared" si="538"/>
        <v>46</v>
      </c>
      <c r="CL363" s="216" t="str">
        <f t="shared" si="539"/>
        <v>AMIT DAVE [D]</v>
      </c>
      <c r="CM363" s="209">
        <f t="shared" si="540"/>
        <v>7</v>
      </c>
      <c r="CN363" s="216" t="str">
        <f t="shared" si="541"/>
        <v>AMIT DAVE [D]</v>
      </c>
      <c r="CO363" s="209">
        <f t="shared" si="542"/>
        <v>1</v>
      </c>
      <c r="CP363" s="210" t="str">
        <f t="shared" si="543"/>
        <v>AMIT DAVE [D]</v>
      </c>
      <c r="CQ363" s="208">
        <f t="shared" si="544"/>
        <v>1</v>
      </c>
      <c r="CR363" s="210" t="str">
        <f t="shared" si="545"/>
        <v>AMIT DAVE [D]</v>
      </c>
      <c r="CS363" s="208">
        <f t="shared" si="546"/>
        <v>1</v>
      </c>
      <c r="CT363" s="210" t="str">
        <f t="shared" si="547"/>
        <v>AMIT DAVE [D]</v>
      </c>
      <c r="CU363" s="1046"/>
      <c r="CV363" s="452"/>
      <c r="CW363" s="208">
        <f t="shared" si="548"/>
        <v>0</v>
      </c>
      <c r="CX363" s="207" t="str">
        <f t="shared" si="527"/>
        <v>AMIT DAVE [D]</v>
      </c>
      <c r="CY363" s="209">
        <f t="shared" si="549"/>
        <v>1</v>
      </c>
      <c r="CZ363" s="207" t="str">
        <f t="shared" si="528"/>
        <v>AMIT DAVE [D]</v>
      </c>
      <c r="DA363" s="211">
        <f t="shared" si="550"/>
        <v>1</v>
      </c>
      <c r="DB363" s="210" t="str">
        <f t="shared" si="551"/>
        <v>AMIT DAVE [D]</v>
      </c>
    </row>
    <row r="364" spans="1:118" s="84" customFormat="1">
      <c r="A364" s="78">
        <v>5</v>
      </c>
      <c r="B364" s="86" t="s">
        <v>346</v>
      </c>
      <c r="C364" s="87">
        <v>12</v>
      </c>
      <c r="D364" s="88">
        <v>0</v>
      </c>
      <c r="E364" s="88">
        <v>2</v>
      </c>
      <c r="F364" s="88">
        <v>18</v>
      </c>
      <c r="G364" s="88" t="s">
        <v>113</v>
      </c>
      <c r="H364" s="88" t="s">
        <v>113</v>
      </c>
      <c r="I364" s="89" t="s">
        <v>113</v>
      </c>
      <c r="J364" s="90">
        <f t="shared" si="529"/>
        <v>32</v>
      </c>
      <c r="K364" s="87">
        <v>2</v>
      </c>
      <c r="L364" s="88">
        <v>0</v>
      </c>
      <c r="M364" s="88">
        <v>0</v>
      </c>
      <c r="N364" s="88">
        <v>2</v>
      </c>
      <c r="O364" s="88" t="s">
        <v>113</v>
      </c>
      <c r="P364" s="88" t="s">
        <v>113</v>
      </c>
      <c r="Q364" s="89" t="s">
        <v>113</v>
      </c>
      <c r="R364" s="90">
        <f t="shared" si="530"/>
        <v>4</v>
      </c>
      <c r="S364" s="87">
        <v>0</v>
      </c>
      <c r="T364" s="88">
        <v>0</v>
      </c>
      <c r="U364" s="88">
        <v>0</v>
      </c>
      <c r="V364" s="88">
        <v>0</v>
      </c>
      <c r="W364" s="88" t="s">
        <v>113</v>
      </c>
      <c r="X364" s="88" t="s">
        <v>113</v>
      </c>
      <c r="Y364" s="89" t="s">
        <v>113</v>
      </c>
      <c r="Z364" s="90">
        <f t="shared" si="531"/>
        <v>0</v>
      </c>
      <c r="AA364" s="87" t="s">
        <v>113</v>
      </c>
      <c r="AB364" s="88">
        <v>2</v>
      </c>
      <c r="AC364" s="88">
        <v>0</v>
      </c>
      <c r="AD364" s="88">
        <v>0</v>
      </c>
      <c r="AE364" s="88" t="s">
        <v>113</v>
      </c>
      <c r="AF364" s="88" t="s">
        <v>113</v>
      </c>
      <c r="AG364" s="89" t="s">
        <v>113</v>
      </c>
      <c r="AH364" s="90">
        <f t="shared" si="532"/>
        <v>2</v>
      </c>
      <c r="AI364" s="87">
        <v>1</v>
      </c>
      <c r="AJ364" s="88" t="s">
        <v>113</v>
      </c>
      <c r="AK364" s="88" t="s">
        <v>113</v>
      </c>
      <c r="AL364" s="88" t="s">
        <v>113</v>
      </c>
      <c r="AM364" s="88" t="s">
        <v>113</v>
      </c>
      <c r="AN364" s="88" t="s">
        <v>113</v>
      </c>
      <c r="AO364" s="89" t="s">
        <v>113</v>
      </c>
      <c r="AP364" s="90">
        <f t="shared" si="533"/>
        <v>1</v>
      </c>
      <c r="AQ364" s="87" t="s">
        <v>113</v>
      </c>
      <c r="AR364" s="88" t="s">
        <v>113</v>
      </c>
      <c r="AS364" s="88" t="s">
        <v>113</v>
      </c>
      <c r="AT364" s="88" t="s">
        <v>113</v>
      </c>
      <c r="AU364" s="88" t="s">
        <v>113</v>
      </c>
      <c r="AV364" s="88" t="s">
        <v>113</v>
      </c>
      <c r="AW364" s="89" t="s">
        <v>113</v>
      </c>
      <c r="AX364" s="90">
        <f t="shared" ref="AX364:AX366" si="552">SUM(AQ364:AW364)</f>
        <v>0</v>
      </c>
      <c r="AY364" s="87" t="s">
        <v>113</v>
      </c>
      <c r="AZ364" s="88" t="s">
        <v>113</v>
      </c>
      <c r="BA364" s="88" t="s">
        <v>113</v>
      </c>
      <c r="BB364" s="88" t="s">
        <v>113</v>
      </c>
      <c r="BC364" s="88" t="s">
        <v>113</v>
      </c>
      <c r="BD364" s="88" t="s">
        <v>113</v>
      </c>
      <c r="BE364" s="89" t="s">
        <v>113</v>
      </c>
      <c r="BF364" s="90">
        <f t="shared" si="535"/>
        <v>0</v>
      </c>
      <c r="BG364" s="87">
        <v>3</v>
      </c>
      <c r="BH364" s="88">
        <v>2</v>
      </c>
      <c r="BI364" s="88">
        <v>2</v>
      </c>
      <c r="BJ364" s="88">
        <v>1</v>
      </c>
      <c r="BK364" s="88" t="s">
        <v>113</v>
      </c>
      <c r="BL364" s="88" t="s">
        <v>113</v>
      </c>
      <c r="BM364" s="89" t="s">
        <v>113</v>
      </c>
      <c r="BN364" s="90">
        <f t="shared" si="536"/>
        <v>8</v>
      </c>
      <c r="BO364" s="87">
        <v>22</v>
      </c>
      <c r="BP364" s="88">
        <v>12</v>
      </c>
      <c r="BQ364" s="88">
        <v>12</v>
      </c>
      <c r="BR364" s="88">
        <v>7</v>
      </c>
      <c r="BS364" s="88" t="s">
        <v>113</v>
      </c>
      <c r="BT364" s="88" t="s">
        <v>113</v>
      </c>
      <c r="BU364" s="89" t="s">
        <v>113</v>
      </c>
      <c r="BV364" s="90">
        <f t="shared" si="537"/>
        <v>53</v>
      </c>
      <c r="CJ364" s="155"/>
      <c r="CK364" s="209">
        <f t="shared" si="538"/>
        <v>32</v>
      </c>
      <c r="CL364" s="216" t="str">
        <f t="shared" si="539"/>
        <v>RAKESH DAVE [D]</v>
      </c>
      <c r="CM364" s="209">
        <f t="shared" si="540"/>
        <v>4</v>
      </c>
      <c r="CN364" s="216" t="str">
        <f t="shared" si="541"/>
        <v>RAKESH DAVE [D]</v>
      </c>
      <c r="CO364" s="209">
        <f t="shared" si="542"/>
        <v>0</v>
      </c>
      <c r="CP364" s="210" t="str">
        <f t="shared" si="543"/>
        <v>RAKESH DAVE [D]</v>
      </c>
      <c r="CQ364" s="208">
        <f t="shared" si="544"/>
        <v>2</v>
      </c>
      <c r="CR364" s="210" t="str">
        <f t="shared" si="545"/>
        <v>RAKESH DAVE [D]</v>
      </c>
      <c r="CS364" s="208">
        <f t="shared" si="546"/>
        <v>1</v>
      </c>
      <c r="CT364" s="210" t="str">
        <f t="shared" si="547"/>
        <v>RAKESH DAVE [D]</v>
      </c>
      <c r="CU364" s="1046"/>
      <c r="CV364" s="452"/>
      <c r="CW364" s="208">
        <f t="shared" si="548"/>
        <v>0</v>
      </c>
      <c r="CX364" s="207" t="str">
        <f t="shared" si="527"/>
        <v>RAKESH DAVE [D]</v>
      </c>
      <c r="CY364" s="209">
        <f t="shared" si="549"/>
        <v>1</v>
      </c>
      <c r="CZ364" s="207" t="str">
        <f t="shared" si="528"/>
        <v>RAKESH DAVE [D]</v>
      </c>
      <c r="DA364" s="211">
        <f t="shared" si="550"/>
        <v>2</v>
      </c>
      <c r="DB364" s="210" t="str">
        <f t="shared" si="551"/>
        <v>RAKESH DAVE [D]</v>
      </c>
    </row>
    <row r="365" spans="1:118" s="84" customFormat="1">
      <c r="A365" s="85">
        <v>6</v>
      </c>
      <c r="B365" s="86" t="s">
        <v>347</v>
      </c>
      <c r="C365" s="87">
        <v>5</v>
      </c>
      <c r="D365" s="669">
        <v>0</v>
      </c>
      <c r="E365" s="88">
        <v>4</v>
      </c>
      <c r="F365" s="88" t="s">
        <v>113</v>
      </c>
      <c r="G365" s="88" t="s">
        <v>113</v>
      </c>
      <c r="H365" s="88" t="s">
        <v>113</v>
      </c>
      <c r="I365" s="89" t="s">
        <v>113</v>
      </c>
      <c r="J365" s="90">
        <f t="shared" si="529"/>
        <v>9</v>
      </c>
      <c r="K365" s="87">
        <v>1</v>
      </c>
      <c r="L365" s="88">
        <v>0</v>
      </c>
      <c r="M365" s="88">
        <v>0</v>
      </c>
      <c r="N365" s="88" t="s">
        <v>113</v>
      </c>
      <c r="O365" s="88" t="s">
        <v>113</v>
      </c>
      <c r="P365" s="88" t="s">
        <v>113</v>
      </c>
      <c r="Q365" s="89" t="s">
        <v>113</v>
      </c>
      <c r="R365" s="90">
        <f t="shared" si="530"/>
        <v>1</v>
      </c>
      <c r="S365" s="87">
        <v>0</v>
      </c>
      <c r="T365" s="88">
        <v>0</v>
      </c>
      <c r="U365" s="88">
        <v>0</v>
      </c>
      <c r="V365" s="88" t="s">
        <v>113</v>
      </c>
      <c r="W365" s="88" t="s">
        <v>113</v>
      </c>
      <c r="X365" s="88" t="s">
        <v>113</v>
      </c>
      <c r="Y365" s="89" t="s">
        <v>113</v>
      </c>
      <c r="Z365" s="90">
        <f t="shared" si="531"/>
        <v>0</v>
      </c>
      <c r="AA365" s="87" t="s">
        <v>113</v>
      </c>
      <c r="AB365" s="88" t="s">
        <v>113</v>
      </c>
      <c r="AC365" s="88" t="s">
        <v>113</v>
      </c>
      <c r="AD365" s="88" t="s">
        <v>113</v>
      </c>
      <c r="AE365" s="88" t="s">
        <v>113</v>
      </c>
      <c r="AF365" s="88" t="s">
        <v>113</v>
      </c>
      <c r="AG365" s="89" t="s">
        <v>113</v>
      </c>
      <c r="AH365" s="90">
        <f t="shared" si="532"/>
        <v>0</v>
      </c>
      <c r="AI365" s="87" t="s">
        <v>113</v>
      </c>
      <c r="AJ365" s="88" t="s">
        <v>113</v>
      </c>
      <c r="AK365" s="88" t="s">
        <v>113</v>
      </c>
      <c r="AL365" s="88" t="s">
        <v>113</v>
      </c>
      <c r="AM365" s="88" t="s">
        <v>113</v>
      </c>
      <c r="AN365" s="88" t="s">
        <v>113</v>
      </c>
      <c r="AO365" s="89" t="s">
        <v>113</v>
      </c>
      <c r="AP365" s="90">
        <f t="shared" si="533"/>
        <v>0</v>
      </c>
      <c r="AQ365" s="87" t="s">
        <v>113</v>
      </c>
      <c r="AR365" s="88" t="s">
        <v>113</v>
      </c>
      <c r="AS365" s="88" t="s">
        <v>113</v>
      </c>
      <c r="AT365" s="88" t="s">
        <v>113</v>
      </c>
      <c r="AU365" s="88" t="s">
        <v>113</v>
      </c>
      <c r="AV365" s="88" t="s">
        <v>113</v>
      </c>
      <c r="AW365" s="89" t="s">
        <v>113</v>
      </c>
      <c r="AX365" s="90">
        <f t="shared" si="552"/>
        <v>0</v>
      </c>
      <c r="AY365" s="87" t="s">
        <v>113</v>
      </c>
      <c r="AZ365" s="88" t="s">
        <v>113</v>
      </c>
      <c r="BA365" s="88" t="s">
        <v>113</v>
      </c>
      <c r="BB365" s="88" t="s">
        <v>113</v>
      </c>
      <c r="BC365" s="88" t="s">
        <v>113</v>
      </c>
      <c r="BD365" s="88" t="s">
        <v>113</v>
      </c>
      <c r="BE365" s="89" t="s">
        <v>113</v>
      </c>
      <c r="BF365" s="90">
        <f t="shared" si="535"/>
        <v>0</v>
      </c>
      <c r="BG365" s="87" t="s">
        <v>113</v>
      </c>
      <c r="BH365" s="88" t="s">
        <v>113</v>
      </c>
      <c r="BI365" s="88" t="s">
        <v>113</v>
      </c>
      <c r="BJ365" s="88" t="s">
        <v>113</v>
      </c>
      <c r="BK365" s="88" t="s">
        <v>113</v>
      </c>
      <c r="BL365" s="88" t="s">
        <v>113</v>
      </c>
      <c r="BM365" s="89" t="s">
        <v>113</v>
      </c>
      <c r="BN365" s="90">
        <f t="shared" si="536"/>
        <v>0</v>
      </c>
      <c r="BO365" s="87" t="s">
        <v>113</v>
      </c>
      <c r="BP365" s="88" t="s">
        <v>113</v>
      </c>
      <c r="BQ365" s="88" t="s">
        <v>113</v>
      </c>
      <c r="BR365" s="88" t="s">
        <v>113</v>
      </c>
      <c r="BS365" s="88" t="s">
        <v>113</v>
      </c>
      <c r="BT365" s="88" t="s">
        <v>113</v>
      </c>
      <c r="BU365" s="89" t="s">
        <v>113</v>
      </c>
      <c r="BV365" s="90">
        <f t="shared" si="537"/>
        <v>0</v>
      </c>
      <c r="CJ365" s="155"/>
      <c r="CK365" s="209">
        <f t="shared" si="538"/>
        <v>9</v>
      </c>
      <c r="CL365" s="216" t="str">
        <f t="shared" si="539"/>
        <v>ROHIT RAVAL [D]</v>
      </c>
      <c r="CM365" s="209">
        <f t="shared" si="540"/>
        <v>1</v>
      </c>
      <c r="CN365" s="216" t="str">
        <f t="shared" si="541"/>
        <v>ROHIT RAVAL [D]</v>
      </c>
      <c r="CO365" s="209">
        <f t="shared" si="542"/>
        <v>0</v>
      </c>
      <c r="CP365" s="210" t="str">
        <f t="shared" si="543"/>
        <v>ROHIT RAVAL [D]</v>
      </c>
      <c r="CQ365" s="208">
        <f t="shared" si="544"/>
        <v>0</v>
      </c>
      <c r="CR365" s="210" t="str">
        <f t="shared" si="545"/>
        <v>ROHIT RAVAL [D]</v>
      </c>
      <c r="CS365" s="208">
        <f t="shared" si="546"/>
        <v>0</v>
      </c>
      <c r="CT365" s="210" t="str">
        <f t="shared" si="547"/>
        <v>ROHIT RAVAL [D]</v>
      </c>
      <c r="CU365" s="1046"/>
      <c r="CV365" s="452"/>
      <c r="CW365" s="208">
        <f t="shared" si="548"/>
        <v>0</v>
      </c>
      <c r="CX365" s="207" t="str">
        <f t="shared" si="527"/>
        <v>ROHIT RAVAL [D]</v>
      </c>
      <c r="CY365" s="209">
        <f t="shared" si="549"/>
        <v>0</v>
      </c>
      <c r="CZ365" s="207" t="str">
        <f t="shared" si="528"/>
        <v>ROHIT RAVAL [D]</v>
      </c>
      <c r="DA365" s="211">
        <f t="shared" si="550"/>
        <v>0</v>
      </c>
      <c r="DB365" s="210" t="str">
        <f t="shared" si="551"/>
        <v>ROHIT RAVAL [D]</v>
      </c>
    </row>
    <row r="366" spans="1:118" s="84" customFormat="1">
      <c r="A366" s="78">
        <v>7</v>
      </c>
      <c r="B366" s="86" t="s">
        <v>348</v>
      </c>
      <c r="C366" s="87">
        <v>11</v>
      </c>
      <c r="D366" s="88" t="s">
        <v>113</v>
      </c>
      <c r="E366" s="669">
        <v>8</v>
      </c>
      <c r="F366" s="669">
        <v>2</v>
      </c>
      <c r="G366" s="88" t="s">
        <v>113</v>
      </c>
      <c r="H366" s="88" t="s">
        <v>113</v>
      </c>
      <c r="I366" s="89" t="s">
        <v>113</v>
      </c>
      <c r="J366" s="90">
        <f t="shared" si="529"/>
        <v>21</v>
      </c>
      <c r="K366" s="87">
        <v>1</v>
      </c>
      <c r="L366" s="88" t="s">
        <v>113</v>
      </c>
      <c r="M366" s="88">
        <v>0</v>
      </c>
      <c r="N366" s="88">
        <v>0</v>
      </c>
      <c r="O366" s="88" t="s">
        <v>113</v>
      </c>
      <c r="P366" s="88" t="s">
        <v>113</v>
      </c>
      <c r="Q366" s="89" t="s">
        <v>113</v>
      </c>
      <c r="R366" s="90">
        <f t="shared" si="530"/>
        <v>1</v>
      </c>
      <c r="S366" s="87">
        <v>0</v>
      </c>
      <c r="T366" s="88">
        <v>0</v>
      </c>
      <c r="U366" s="88">
        <v>0</v>
      </c>
      <c r="V366" s="88">
        <v>0</v>
      </c>
      <c r="W366" s="88" t="s">
        <v>113</v>
      </c>
      <c r="X366" s="88" t="s">
        <v>113</v>
      </c>
      <c r="Y366" s="89" t="s">
        <v>113</v>
      </c>
      <c r="Z366" s="90">
        <f t="shared" si="531"/>
        <v>0</v>
      </c>
      <c r="AA366" s="87" t="s">
        <v>113</v>
      </c>
      <c r="AB366" s="88" t="s">
        <v>113</v>
      </c>
      <c r="AC366" s="88" t="s">
        <v>113</v>
      </c>
      <c r="AD366" s="88" t="s">
        <v>113</v>
      </c>
      <c r="AE366" s="88" t="s">
        <v>113</v>
      </c>
      <c r="AF366" s="88" t="s">
        <v>113</v>
      </c>
      <c r="AG366" s="89" t="s">
        <v>113</v>
      </c>
      <c r="AH366" s="90">
        <f t="shared" si="532"/>
        <v>0</v>
      </c>
      <c r="AI366" s="87">
        <v>1</v>
      </c>
      <c r="AJ366" s="88" t="s">
        <v>113</v>
      </c>
      <c r="AK366" s="88">
        <v>1</v>
      </c>
      <c r="AL366" s="88" t="s">
        <v>113</v>
      </c>
      <c r="AM366" s="88" t="s">
        <v>113</v>
      </c>
      <c r="AN366" s="88" t="s">
        <v>113</v>
      </c>
      <c r="AO366" s="89" t="s">
        <v>113</v>
      </c>
      <c r="AP366" s="90">
        <f t="shared" si="533"/>
        <v>2</v>
      </c>
      <c r="AQ366" s="87" t="s">
        <v>113</v>
      </c>
      <c r="AR366" s="88" t="s">
        <v>113</v>
      </c>
      <c r="AS366" s="88" t="s">
        <v>113</v>
      </c>
      <c r="AT366" s="88" t="s">
        <v>113</v>
      </c>
      <c r="AU366" s="88" t="s">
        <v>113</v>
      </c>
      <c r="AV366" s="88" t="s">
        <v>113</v>
      </c>
      <c r="AW366" s="89" t="s">
        <v>113</v>
      </c>
      <c r="AX366" s="90">
        <f t="shared" si="552"/>
        <v>0</v>
      </c>
      <c r="AY366" s="87" t="s">
        <v>113</v>
      </c>
      <c r="AZ366" s="88" t="s">
        <v>113</v>
      </c>
      <c r="BA366" s="88" t="s">
        <v>113</v>
      </c>
      <c r="BB366" s="88" t="s">
        <v>113</v>
      </c>
      <c r="BC366" s="88" t="s">
        <v>113</v>
      </c>
      <c r="BD366" s="88" t="s">
        <v>113</v>
      </c>
      <c r="BE366" s="89" t="s">
        <v>113</v>
      </c>
      <c r="BF366" s="90">
        <f t="shared" si="535"/>
        <v>0</v>
      </c>
      <c r="BG366" s="87" t="s">
        <v>113</v>
      </c>
      <c r="BH366" s="88" t="s">
        <v>113</v>
      </c>
      <c r="BI366" s="88" t="s">
        <v>113</v>
      </c>
      <c r="BJ366" s="88" t="s">
        <v>113</v>
      </c>
      <c r="BK366" s="88" t="s">
        <v>113</v>
      </c>
      <c r="BL366" s="88" t="s">
        <v>113</v>
      </c>
      <c r="BM366" s="89" t="s">
        <v>113</v>
      </c>
      <c r="BN366" s="90">
        <f t="shared" si="536"/>
        <v>0</v>
      </c>
      <c r="BO366" s="87" t="s">
        <v>113</v>
      </c>
      <c r="BP366" s="88" t="s">
        <v>113</v>
      </c>
      <c r="BQ366" s="88" t="s">
        <v>113</v>
      </c>
      <c r="BR366" s="88" t="s">
        <v>113</v>
      </c>
      <c r="BS366" s="88" t="s">
        <v>113</v>
      </c>
      <c r="BT366" s="88" t="s">
        <v>113</v>
      </c>
      <c r="BU366" s="89" t="s">
        <v>113</v>
      </c>
      <c r="BV366" s="90">
        <f t="shared" si="537"/>
        <v>0</v>
      </c>
      <c r="CJ366" s="155"/>
      <c r="CK366" s="209">
        <f t="shared" ref="CK366:CK386" si="553">+J366</f>
        <v>21</v>
      </c>
      <c r="CL366" s="216" t="str">
        <f t="shared" ref="CL366:CL386" si="554">+B366</f>
        <v>JANAK DAVE [D]</v>
      </c>
      <c r="CM366" s="209">
        <f t="shared" ref="CM366:CM386" si="555">+R366</f>
        <v>1</v>
      </c>
      <c r="CN366" s="216" t="str">
        <f t="shared" ref="CN366:CN386" si="556">+B366</f>
        <v>JANAK DAVE [D]</v>
      </c>
      <c r="CO366" s="209">
        <f t="shared" ref="CO366:CO386" si="557">+Z366</f>
        <v>0</v>
      </c>
      <c r="CP366" s="210" t="str">
        <f t="shared" ref="CP366:CP386" si="558">+B366</f>
        <v>JANAK DAVE [D]</v>
      </c>
      <c r="CQ366" s="208">
        <f t="shared" ref="CQ366:CQ386" si="559">+AH366</f>
        <v>0</v>
      </c>
      <c r="CR366" s="210" t="str">
        <f t="shared" ref="CR366:CR386" si="560">+B366</f>
        <v>JANAK DAVE [D]</v>
      </c>
      <c r="CS366" s="208">
        <f t="shared" si="546"/>
        <v>2</v>
      </c>
      <c r="CT366" s="210" t="str">
        <f t="shared" ref="CT366:CT386" si="561">+B366</f>
        <v>JANAK DAVE [D]</v>
      </c>
      <c r="CU366" s="1046"/>
      <c r="CV366" s="452"/>
      <c r="CW366" s="208">
        <f t="shared" si="548"/>
        <v>0</v>
      </c>
      <c r="CX366" s="207" t="str">
        <f t="shared" ref="CX366:CX386" si="562">+B366</f>
        <v>JANAK DAVE [D]</v>
      </c>
      <c r="CY366" s="209">
        <f t="shared" ref="CY366:CY386" si="563">CS366+CU366+CW366</f>
        <v>2</v>
      </c>
      <c r="CZ366" s="207" t="str">
        <f t="shared" ref="CZ366:CZ386" si="564">+B366</f>
        <v>JANAK DAVE [D]</v>
      </c>
      <c r="DA366" s="211">
        <f t="shared" ref="DA366:DA386" si="565">CQ366+CU366</f>
        <v>0</v>
      </c>
      <c r="DB366" s="210" t="str">
        <f t="shared" ref="DB366:DB386" si="566">+B366</f>
        <v>JANAK DAVE [D]</v>
      </c>
    </row>
    <row r="367" spans="1:118" s="84" customFormat="1">
      <c r="A367" s="85">
        <v>8</v>
      </c>
      <c r="B367" s="86" t="s">
        <v>349</v>
      </c>
      <c r="C367" s="87">
        <v>4</v>
      </c>
      <c r="D367" s="88" t="s">
        <v>113</v>
      </c>
      <c r="E367" s="88" t="s">
        <v>113</v>
      </c>
      <c r="F367" s="88" t="s">
        <v>113</v>
      </c>
      <c r="G367" s="88" t="s">
        <v>113</v>
      </c>
      <c r="H367" s="88" t="s">
        <v>113</v>
      </c>
      <c r="I367" s="89" t="s">
        <v>113</v>
      </c>
      <c r="J367" s="90">
        <f t="shared" si="529"/>
        <v>4</v>
      </c>
      <c r="K367" s="87">
        <v>0</v>
      </c>
      <c r="L367" s="88" t="s">
        <v>113</v>
      </c>
      <c r="M367" s="88" t="s">
        <v>113</v>
      </c>
      <c r="N367" s="88" t="s">
        <v>113</v>
      </c>
      <c r="O367" s="88" t="s">
        <v>113</v>
      </c>
      <c r="P367" s="88" t="s">
        <v>113</v>
      </c>
      <c r="Q367" s="89" t="s">
        <v>113</v>
      </c>
      <c r="R367" s="90">
        <f t="shared" si="530"/>
        <v>0</v>
      </c>
      <c r="S367" s="87">
        <v>0</v>
      </c>
      <c r="T367" s="88">
        <v>0</v>
      </c>
      <c r="U367" s="88" t="s">
        <v>113</v>
      </c>
      <c r="V367" s="88" t="s">
        <v>113</v>
      </c>
      <c r="W367" s="88" t="s">
        <v>113</v>
      </c>
      <c r="X367" s="88" t="s">
        <v>113</v>
      </c>
      <c r="Y367" s="89" t="s">
        <v>113</v>
      </c>
      <c r="Z367" s="90">
        <f t="shared" si="531"/>
        <v>0</v>
      </c>
      <c r="AA367" s="87">
        <v>3</v>
      </c>
      <c r="AB367" s="88">
        <v>1</v>
      </c>
      <c r="AC367" s="88">
        <v>0</v>
      </c>
      <c r="AD367" s="88" t="s">
        <v>113</v>
      </c>
      <c r="AE367" s="88" t="s">
        <v>113</v>
      </c>
      <c r="AF367" s="88" t="s">
        <v>113</v>
      </c>
      <c r="AG367" s="89" t="s">
        <v>113</v>
      </c>
      <c r="AH367" s="90">
        <f t="shared" si="532"/>
        <v>4</v>
      </c>
      <c r="AI367" s="87" t="s">
        <v>113</v>
      </c>
      <c r="AJ367" s="88" t="s">
        <v>113</v>
      </c>
      <c r="AK367" s="88">
        <v>1</v>
      </c>
      <c r="AL367" s="88" t="s">
        <v>113</v>
      </c>
      <c r="AM367" s="88" t="s">
        <v>113</v>
      </c>
      <c r="AN367" s="88" t="s">
        <v>113</v>
      </c>
      <c r="AO367" s="89" t="s">
        <v>113</v>
      </c>
      <c r="AP367" s="90">
        <f t="shared" si="533"/>
        <v>1</v>
      </c>
      <c r="AQ367" s="87" t="s">
        <v>169</v>
      </c>
      <c r="AR367" s="88" t="s">
        <v>113</v>
      </c>
      <c r="AS367" s="88" t="s">
        <v>113</v>
      </c>
      <c r="AT367" s="88" t="s">
        <v>113</v>
      </c>
      <c r="AU367" s="88" t="s">
        <v>113</v>
      </c>
      <c r="AV367" s="88" t="s">
        <v>113</v>
      </c>
      <c r="AW367" s="89" t="s">
        <v>113</v>
      </c>
      <c r="AX367" s="90" t="s">
        <v>169</v>
      </c>
      <c r="AY367" s="87" t="s">
        <v>113</v>
      </c>
      <c r="AZ367" s="88" t="s">
        <v>113</v>
      </c>
      <c r="BA367" s="88" t="s">
        <v>113</v>
      </c>
      <c r="BB367" s="88" t="s">
        <v>113</v>
      </c>
      <c r="BC367" s="88" t="s">
        <v>113</v>
      </c>
      <c r="BD367" s="88" t="s">
        <v>113</v>
      </c>
      <c r="BE367" s="89" t="s">
        <v>113</v>
      </c>
      <c r="BF367" s="90">
        <f t="shared" si="535"/>
        <v>0</v>
      </c>
      <c r="BG367" s="87">
        <v>2.2000000000000002</v>
      </c>
      <c r="BH367" s="88">
        <v>2</v>
      </c>
      <c r="BI367" s="88">
        <v>1</v>
      </c>
      <c r="BJ367" s="88" t="s">
        <v>113</v>
      </c>
      <c r="BK367" s="88" t="s">
        <v>113</v>
      </c>
      <c r="BL367" s="88" t="s">
        <v>113</v>
      </c>
      <c r="BM367" s="89" t="s">
        <v>113</v>
      </c>
      <c r="BN367" s="90">
        <f t="shared" si="536"/>
        <v>5.2</v>
      </c>
      <c r="BO367" s="87">
        <v>11</v>
      </c>
      <c r="BP367" s="88">
        <v>8</v>
      </c>
      <c r="BQ367" s="88">
        <v>4</v>
      </c>
      <c r="BR367" s="88" t="s">
        <v>113</v>
      </c>
      <c r="BS367" s="88" t="s">
        <v>113</v>
      </c>
      <c r="BT367" s="88" t="s">
        <v>113</v>
      </c>
      <c r="BU367" s="89" t="s">
        <v>113</v>
      </c>
      <c r="BV367" s="90">
        <f t="shared" si="537"/>
        <v>23</v>
      </c>
      <c r="CJ367" s="155"/>
      <c r="CK367" s="209">
        <f t="shared" si="553"/>
        <v>4</v>
      </c>
      <c r="CL367" s="216" t="str">
        <f t="shared" si="554"/>
        <v>DINESH RAVAL [D]</v>
      </c>
      <c r="CM367" s="209">
        <f t="shared" si="555"/>
        <v>0</v>
      </c>
      <c r="CN367" s="216" t="str">
        <f t="shared" si="556"/>
        <v>DINESH RAVAL [D]</v>
      </c>
      <c r="CO367" s="209">
        <f t="shared" si="557"/>
        <v>0</v>
      </c>
      <c r="CP367" s="210" t="str">
        <f t="shared" si="558"/>
        <v>DINESH RAVAL [D]</v>
      </c>
      <c r="CQ367" s="208">
        <f t="shared" si="559"/>
        <v>4</v>
      </c>
      <c r="CR367" s="210" t="str">
        <f t="shared" si="560"/>
        <v>DINESH RAVAL [D]</v>
      </c>
      <c r="CS367" s="208">
        <f t="shared" si="546"/>
        <v>1</v>
      </c>
      <c r="CT367" s="210" t="str">
        <f t="shared" si="561"/>
        <v>DINESH RAVAL [D]</v>
      </c>
      <c r="CU367" s="1046"/>
      <c r="CV367" s="452"/>
      <c r="CW367" s="208">
        <f t="shared" si="548"/>
        <v>0</v>
      </c>
      <c r="CX367" s="207" t="str">
        <f t="shared" si="562"/>
        <v>DINESH RAVAL [D]</v>
      </c>
      <c r="CY367" s="209">
        <f t="shared" si="563"/>
        <v>1</v>
      </c>
      <c r="CZ367" s="207" t="str">
        <f t="shared" si="564"/>
        <v>DINESH RAVAL [D]</v>
      </c>
      <c r="DA367" s="211">
        <f t="shared" si="565"/>
        <v>4</v>
      </c>
      <c r="DB367" s="210" t="str">
        <f t="shared" si="566"/>
        <v>DINESH RAVAL [D]</v>
      </c>
    </row>
    <row r="368" spans="1:118" s="84" customFormat="1">
      <c r="A368" s="78">
        <v>9</v>
      </c>
      <c r="B368" s="86" t="s">
        <v>350</v>
      </c>
      <c r="C368" s="87">
        <v>18</v>
      </c>
      <c r="D368" s="88">
        <v>21</v>
      </c>
      <c r="E368" s="88">
        <v>4</v>
      </c>
      <c r="F368" s="88">
        <v>13</v>
      </c>
      <c r="G368" s="88" t="s">
        <v>113</v>
      </c>
      <c r="H368" s="88" t="s">
        <v>113</v>
      </c>
      <c r="I368" s="89" t="s">
        <v>113</v>
      </c>
      <c r="J368" s="90">
        <f t="shared" si="529"/>
        <v>56</v>
      </c>
      <c r="K368" s="87">
        <v>3</v>
      </c>
      <c r="L368" s="88">
        <v>1</v>
      </c>
      <c r="M368" s="88">
        <v>0</v>
      </c>
      <c r="N368" s="88">
        <v>1</v>
      </c>
      <c r="O368" s="88" t="s">
        <v>113</v>
      </c>
      <c r="P368" s="88" t="s">
        <v>113</v>
      </c>
      <c r="Q368" s="89" t="s">
        <v>113</v>
      </c>
      <c r="R368" s="90">
        <f t="shared" si="530"/>
        <v>5</v>
      </c>
      <c r="S368" s="87">
        <v>0</v>
      </c>
      <c r="T368" s="88">
        <v>1</v>
      </c>
      <c r="U368" s="88" t="s">
        <v>113</v>
      </c>
      <c r="V368" s="88">
        <v>0</v>
      </c>
      <c r="W368" s="88" t="s">
        <v>113</v>
      </c>
      <c r="X368" s="88" t="s">
        <v>113</v>
      </c>
      <c r="Y368" s="89" t="s">
        <v>113</v>
      </c>
      <c r="Z368" s="90">
        <f t="shared" si="531"/>
        <v>1</v>
      </c>
      <c r="AA368" s="87" t="s">
        <v>113</v>
      </c>
      <c r="AB368" s="88" t="s">
        <v>113</v>
      </c>
      <c r="AC368" s="88" t="s">
        <v>113</v>
      </c>
      <c r="AD368" s="88" t="s">
        <v>113</v>
      </c>
      <c r="AE368" s="88" t="s">
        <v>113</v>
      </c>
      <c r="AF368" s="88" t="s">
        <v>113</v>
      </c>
      <c r="AG368" s="89" t="s">
        <v>113</v>
      </c>
      <c r="AH368" s="90">
        <f t="shared" si="532"/>
        <v>0</v>
      </c>
      <c r="AI368" s="87">
        <v>2</v>
      </c>
      <c r="AJ368" s="88" t="s">
        <v>113</v>
      </c>
      <c r="AK368" s="88" t="s">
        <v>113</v>
      </c>
      <c r="AL368" s="88" t="s">
        <v>113</v>
      </c>
      <c r="AM368" s="88" t="s">
        <v>113</v>
      </c>
      <c r="AN368" s="88" t="s">
        <v>113</v>
      </c>
      <c r="AO368" s="89" t="s">
        <v>113</v>
      </c>
      <c r="AP368" s="90">
        <f t="shared" si="533"/>
        <v>2</v>
      </c>
      <c r="AQ368" s="87" t="s">
        <v>113</v>
      </c>
      <c r="AR368" s="88" t="s">
        <v>113</v>
      </c>
      <c r="AS368" s="88" t="s">
        <v>113</v>
      </c>
      <c r="AT368" s="88" t="s">
        <v>113</v>
      </c>
      <c r="AU368" s="88" t="s">
        <v>113</v>
      </c>
      <c r="AV368" s="88" t="s">
        <v>113</v>
      </c>
      <c r="AW368" s="89" t="s">
        <v>113</v>
      </c>
      <c r="AX368" s="90">
        <f t="shared" ref="AX368:AX372" si="567">SUM(AQ368:AW368)</f>
        <v>0</v>
      </c>
      <c r="AY368" s="87" t="s">
        <v>113</v>
      </c>
      <c r="AZ368" s="88" t="s">
        <v>113</v>
      </c>
      <c r="BA368" s="88" t="s">
        <v>113</v>
      </c>
      <c r="BB368" s="88" t="s">
        <v>113</v>
      </c>
      <c r="BC368" s="88" t="s">
        <v>113</v>
      </c>
      <c r="BD368" s="88" t="s">
        <v>113</v>
      </c>
      <c r="BE368" s="89" t="s">
        <v>113</v>
      </c>
      <c r="BF368" s="90">
        <f t="shared" si="535"/>
        <v>0</v>
      </c>
      <c r="BG368" s="87" t="s">
        <v>113</v>
      </c>
      <c r="BH368" s="88" t="s">
        <v>113</v>
      </c>
      <c r="BI368" s="88" t="s">
        <v>113</v>
      </c>
      <c r="BJ368" s="88" t="s">
        <v>113</v>
      </c>
      <c r="BK368" s="88" t="s">
        <v>113</v>
      </c>
      <c r="BL368" s="88" t="s">
        <v>113</v>
      </c>
      <c r="BM368" s="89" t="s">
        <v>113</v>
      </c>
      <c r="BN368" s="90">
        <f t="shared" si="536"/>
        <v>0</v>
      </c>
      <c r="BO368" s="87" t="s">
        <v>113</v>
      </c>
      <c r="BP368" s="88" t="s">
        <v>113</v>
      </c>
      <c r="BQ368" s="88" t="s">
        <v>113</v>
      </c>
      <c r="BR368" s="88" t="s">
        <v>113</v>
      </c>
      <c r="BS368" s="88" t="s">
        <v>113</v>
      </c>
      <c r="BT368" s="88" t="s">
        <v>113</v>
      </c>
      <c r="BU368" s="89" t="s">
        <v>113</v>
      </c>
      <c r="BV368" s="90">
        <f t="shared" si="537"/>
        <v>0</v>
      </c>
      <c r="CJ368" s="155"/>
      <c r="CK368" s="209">
        <f t="shared" si="553"/>
        <v>56</v>
      </c>
      <c r="CL368" s="216" t="str">
        <f t="shared" si="554"/>
        <v>RAHUL JOSHI [D]</v>
      </c>
      <c r="CM368" s="209">
        <f t="shared" si="555"/>
        <v>5</v>
      </c>
      <c r="CN368" s="216" t="str">
        <f t="shared" si="556"/>
        <v>RAHUL JOSHI [D]</v>
      </c>
      <c r="CO368" s="209">
        <f t="shared" si="557"/>
        <v>1</v>
      </c>
      <c r="CP368" s="210" t="str">
        <f t="shared" si="558"/>
        <v>RAHUL JOSHI [D]</v>
      </c>
      <c r="CQ368" s="208">
        <f t="shared" si="559"/>
        <v>0</v>
      </c>
      <c r="CR368" s="210" t="str">
        <f t="shared" si="560"/>
        <v>RAHUL JOSHI [D]</v>
      </c>
      <c r="CS368" s="208">
        <f t="shared" si="546"/>
        <v>2</v>
      </c>
      <c r="CT368" s="210" t="str">
        <f t="shared" si="561"/>
        <v>RAHUL JOSHI [D]</v>
      </c>
      <c r="CU368" s="1046"/>
      <c r="CV368" s="452"/>
      <c r="CW368" s="208">
        <f t="shared" si="548"/>
        <v>0</v>
      </c>
      <c r="CX368" s="207" t="str">
        <f t="shared" si="562"/>
        <v>RAHUL JOSHI [D]</v>
      </c>
      <c r="CY368" s="209">
        <f t="shared" si="563"/>
        <v>2</v>
      </c>
      <c r="CZ368" s="207" t="str">
        <f t="shared" si="564"/>
        <v>RAHUL JOSHI [D]</v>
      </c>
      <c r="DA368" s="211">
        <f t="shared" si="565"/>
        <v>0</v>
      </c>
      <c r="DB368" s="210" t="str">
        <f t="shared" si="566"/>
        <v>RAHUL JOSHI [D]</v>
      </c>
    </row>
    <row r="369" spans="1:106" s="84" customFormat="1">
      <c r="A369" s="85">
        <v>10</v>
      </c>
      <c r="B369" s="86" t="s">
        <v>351</v>
      </c>
      <c r="C369" s="87">
        <v>6</v>
      </c>
      <c r="D369" s="88" t="s">
        <v>113</v>
      </c>
      <c r="E369" s="88" t="s">
        <v>113</v>
      </c>
      <c r="F369" s="88" t="s">
        <v>113</v>
      </c>
      <c r="G369" s="88" t="s">
        <v>113</v>
      </c>
      <c r="H369" s="88" t="s">
        <v>113</v>
      </c>
      <c r="I369" s="89" t="s">
        <v>113</v>
      </c>
      <c r="J369" s="90">
        <f t="shared" si="529"/>
        <v>6</v>
      </c>
      <c r="K369" s="87">
        <v>0</v>
      </c>
      <c r="L369" s="88" t="s">
        <v>113</v>
      </c>
      <c r="M369" s="88" t="s">
        <v>113</v>
      </c>
      <c r="N369" s="88" t="s">
        <v>113</v>
      </c>
      <c r="O369" s="88" t="s">
        <v>113</v>
      </c>
      <c r="P369" s="88" t="s">
        <v>113</v>
      </c>
      <c r="Q369" s="89" t="s">
        <v>113</v>
      </c>
      <c r="R369" s="90">
        <f t="shared" si="530"/>
        <v>0</v>
      </c>
      <c r="S369" s="87">
        <v>0</v>
      </c>
      <c r="T369" s="88">
        <v>0</v>
      </c>
      <c r="U369" s="88">
        <v>0</v>
      </c>
      <c r="V369" s="88" t="s">
        <v>113</v>
      </c>
      <c r="W369" s="88" t="s">
        <v>113</v>
      </c>
      <c r="X369" s="88" t="s">
        <v>113</v>
      </c>
      <c r="Y369" s="89" t="s">
        <v>113</v>
      </c>
      <c r="Z369" s="90">
        <f t="shared" si="531"/>
        <v>0</v>
      </c>
      <c r="AA369" s="87" t="s">
        <v>113</v>
      </c>
      <c r="AB369" s="88" t="s">
        <v>113</v>
      </c>
      <c r="AC369" s="88">
        <v>2</v>
      </c>
      <c r="AD369" s="88">
        <v>0</v>
      </c>
      <c r="AE369" s="88" t="s">
        <v>113</v>
      </c>
      <c r="AF369" s="88" t="s">
        <v>113</v>
      </c>
      <c r="AG369" s="89" t="s">
        <v>113</v>
      </c>
      <c r="AH369" s="90">
        <f t="shared" si="532"/>
        <v>2</v>
      </c>
      <c r="AI369" s="87">
        <v>1</v>
      </c>
      <c r="AJ369" s="88" t="s">
        <v>113</v>
      </c>
      <c r="AK369" s="88" t="s">
        <v>113</v>
      </c>
      <c r="AL369" s="88" t="s">
        <v>113</v>
      </c>
      <c r="AM369" s="88" t="s">
        <v>113</v>
      </c>
      <c r="AN369" s="88" t="s">
        <v>113</v>
      </c>
      <c r="AO369" s="89" t="s">
        <v>113</v>
      </c>
      <c r="AP369" s="90">
        <f t="shared" si="533"/>
        <v>1</v>
      </c>
      <c r="AQ369" s="87" t="s">
        <v>113</v>
      </c>
      <c r="AR369" s="88" t="s">
        <v>113</v>
      </c>
      <c r="AS369" s="88" t="s">
        <v>113</v>
      </c>
      <c r="AT369" s="88" t="s">
        <v>113</v>
      </c>
      <c r="AU369" s="88" t="s">
        <v>113</v>
      </c>
      <c r="AV369" s="88" t="s">
        <v>113</v>
      </c>
      <c r="AW369" s="89" t="s">
        <v>113</v>
      </c>
      <c r="AX369" s="90">
        <f t="shared" si="567"/>
        <v>0</v>
      </c>
      <c r="AY369" s="87" t="s">
        <v>113</v>
      </c>
      <c r="AZ369" s="88" t="s">
        <v>113</v>
      </c>
      <c r="BA369" s="88" t="s">
        <v>113</v>
      </c>
      <c r="BB369" s="88" t="s">
        <v>113</v>
      </c>
      <c r="BC369" s="88" t="s">
        <v>113</v>
      </c>
      <c r="BD369" s="88" t="s">
        <v>113</v>
      </c>
      <c r="BE369" s="89" t="s">
        <v>113</v>
      </c>
      <c r="BF369" s="90">
        <f t="shared" si="535"/>
        <v>0</v>
      </c>
      <c r="BG369" s="87">
        <v>1</v>
      </c>
      <c r="BH369" s="88" t="s">
        <v>113</v>
      </c>
      <c r="BI369" s="88">
        <v>4</v>
      </c>
      <c r="BJ369" s="88">
        <v>4</v>
      </c>
      <c r="BK369" s="88" t="s">
        <v>113</v>
      </c>
      <c r="BL369" s="88" t="s">
        <v>113</v>
      </c>
      <c r="BM369" s="89" t="s">
        <v>113</v>
      </c>
      <c r="BN369" s="90">
        <f t="shared" si="536"/>
        <v>9</v>
      </c>
      <c r="BO369" s="87">
        <v>15</v>
      </c>
      <c r="BP369" s="88" t="s">
        <v>113</v>
      </c>
      <c r="BQ369" s="88">
        <v>17</v>
      </c>
      <c r="BR369" s="88">
        <v>25</v>
      </c>
      <c r="BS369" s="88" t="s">
        <v>113</v>
      </c>
      <c r="BT369" s="88" t="s">
        <v>113</v>
      </c>
      <c r="BU369" s="89" t="s">
        <v>113</v>
      </c>
      <c r="BV369" s="90">
        <f t="shared" si="537"/>
        <v>57</v>
      </c>
      <c r="CJ369" s="155"/>
      <c r="CK369" s="209">
        <f t="shared" si="553"/>
        <v>6</v>
      </c>
      <c r="CL369" s="216" t="str">
        <f t="shared" si="554"/>
        <v>MANISH DAVE [D]</v>
      </c>
      <c r="CM369" s="209">
        <f t="shared" si="555"/>
        <v>0</v>
      </c>
      <c r="CN369" s="216" t="str">
        <f t="shared" si="556"/>
        <v>MANISH DAVE [D]</v>
      </c>
      <c r="CO369" s="209">
        <f t="shared" si="557"/>
        <v>0</v>
      </c>
      <c r="CP369" s="210" t="str">
        <f t="shared" si="558"/>
        <v>MANISH DAVE [D]</v>
      </c>
      <c r="CQ369" s="208">
        <f t="shared" si="559"/>
        <v>2</v>
      </c>
      <c r="CR369" s="210" t="str">
        <f t="shared" si="560"/>
        <v>MANISH DAVE [D]</v>
      </c>
      <c r="CS369" s="208">
        <f t="shared" si="546"/>
        <v>1</v>
      </c>
      <c r="CT369" s="210" t="str">
        <f t="shared" si="561"/>
        <v>MANISH DAVE [D]</v>
      </c>
      <c r="CU369" s="1046"/>
      <c r="CV369" s="452"/>
      <c r="CW369" s="208">
        <f t="shared" si="548"/>
        <v>0</v>
      </c>
      <c r="CX369" s="207" t="str">
        <f t="shared" si="562"/>
        <v>MANISH DAVE [D]</v>
      </c>
      <c r="CY369" s="209">
        <f t="shared" si="563"/>
        <v>1</v>
      </c>
      <c r="CZ369" s="207" t="str">
        <f t="shared" si="564"/>
        <v>MANISH DAVE [D]</v>
      </c>
      <c r="DA369" s="211">
        <f t="shared" si="565"/>
        <v>2</v>
      </c>
      <c r="DB369" s="210" t="str">
        <f t="shared" si="566"/>
        <v>MANISH DAVE [D]</v>
      </c>
    </row>
    <row r="370" spans="1:106" s="84" customFormat="1">
      <c r="A370" s="78">
        <v>11</v>
      </c>
      <c r="B370" s="86" t="s">
        <v>352</v>
      </c>
      <c r="C370" s="434">
        <v>0</v>
      </c>
      <c r="D370" s="88" t="s">
        <v>113</v>
      </c>
      <c r="E370" s="88" t="s">
        <v>113</v>
      </c>
      <c r="F370" s="88" t="s">
        <v>113</v>
      </c>
      <c r="G370" s="88" t="s">
        <v>113</v>
      </c>
      <c r="H370" s="88" t="s">
        <v>113</v>
      </c>
      <c r="I370" s="89" t="s">
        <v>113</v>
      </c>
      <c r="J370" s="90">
        <f t="shared" si="529"/>
        <v>0</v>
      </c>
      <c r="K370" s="87">
        <v>0</v>
      </c>
      <c r="L370" s="88" t="s">
        <v>113</v>
      </c>
      <c r="M370" s="88" t="s">
        <v>113</v>
      </c>
      <c r="N370" s="88" t="s">
        <v>113</v>
      </c>
      <c r="O370" s="88" t="s">
        <v>113</v>
      </c>
      <c r="P370" s="88" t="s">
        <v>113</v>
      </c>
      <c r="Q370" s="89" t="s">
        <v>113</v>
      </c>
      <c r="R370" s="90">
        <f t="shared" si="530"/>
        <v>0</v>
      </c>
      <c r="S370" s="87">
        <v>0</v>
      </c>
      <c r="T370" s="88">
        <v>0</v>
      </c>
      <c r="U370" s="88" t="s">
        <v>113</v>
      </c>
      <c r="V370" s="88" t="s">
        <v>113</v>
      </c>
      <c r="W370" s="88" t="s">
        <v>113</v>
      </c>
      <c r="X370" s="88" t="s">
        <v>113</v>
      </c>
      <c r="Y370" s="89" t="s">
        <v>113</v>
      </c>
      <c r="Z370" s="90">
        <f t="shared" si="531"/>
        <v>0</v>
      </c>
      <c r="AA370" s="87" t="s">
        <v>113</v>
      </c>
      <c r="AB370" s="88" t="s">
        <v>113</v>
      </c>
      <c r="AC370" s="88" t="s">
        <v>113</v>
      </c>
      <c r="AD370" s="88" t="s">
        <v>113</v>
      </c>
      <c r="AE370" s="88" t="s">
        <v>113</v>
      </c>
      <c r="AF370" s="88" t="s">
        <v>113</v>
      </c>
      <c r="AG370" s="89" t="s">
        <v>113</v>
      </c>
      <c r="AH370" s="90">
        <f t="shared" si="532"/>
        <v>0</v>
      </c>
      <c r="AI370" s="87" t="s">
        <v>113</v>
      </c>
      <c r="AJ370" s="88" t="s">
        <v>113</v>
      </c>
      <c r="AK370" s="88" t="s">
        <v>113</v>
      </c>
      <c r="AL370" s="88" t="s">
        <v>113</v>
      </c>
      <c r="AM370" s="88" t="s">
        <v>113</v>
      </c>
      <c r="AN370" s="88" t="s">
        <v>113</v>
      </c>
      <c r="AO370" s="89" t="s">
        <v>113</v>
      </c>
      <c r="AP370" s="90">
        <f t="shared" si="533"/>
        <v>0</v>
      </c>
      <c r="AQ370" s="87" t="s">
        <v>113</v>
      </c>
      <c r="AR370" s="88" t="s">
        <v>113</v>
      </c>
      <c r="AS370" s="88" t="s">
        <v>113</v>
      </c>
      <c r="AT370" s="88" t="s">
        <v>113</v>
      </c>
      <c r="AU370" s="88" t="s">
        <v>113</v>
      </c>
      <c r="AV370" s="88" t="s">
        <v>113</v>
      </c>
      <c r="AW370" s="89" t="s">
        <v>113</v>
      </c>
      <c r="AX370" s="90">
        <f t="shared" si="567"/>
        <v>0</v>
      </c>
      <c r="AY370" s="87" t="s">
        <v>113</v>
      </c>
      <c r="AZ370" s="88" t="s">
        <v>113</v>
      </c>
      <c r="BA370" s="88" t="s">
        <v>113</v>
      </c>
      <c r="BB370" s="88" t="s">
        <v>113</v>
      </c>
      <c r="BC370" s="88" t="s">
        <v>113</v>
      </c>
      <c r="BD370" s="88" t="s">
        <v>113</v>
      </c>
      <c r="BE370" s="89" t="s">
        <v>113</v>
      </c>
      <c r="BF370" s="90">
        <f t="shared" si="535"/>
        <v>0</v>
      </c>
      <c r="BG370" s="87" t="s">
        <v>113</v>
      </c>
      <c r="BH370" s="88" t="s">
        <v>113</v>
      </c>
      <c r="BI370" s="88" t="s">
        <v>113</v>
      </c>
      <c r="BJ370" s="88" t="s">
        <v>113</v>
      </c>
      <c r="BK370" s="88" t="s">
        <v>113</v>
      </c>
      <c r="BL370" s="88" t="s">
        <v>113</v>
      </c>
      <c r="BM370" s="89" t="s">
        <v>113</v>
      </c>
      <c r="BN370" s="90">
        <f t="shared" si="536"/>
        <v>0</v>
      </c>
      <c r="BO370" s="87" t="s">
        <v>113</v>
      </c>
      <c r="BP370" s="88" t="s">
        <v>113</v>
      </c>
      <c r="BQ370" s="88" t="s">
        <v>113</v>
      </c>
      <c r="BR370" s="88" t="s">
        <v>113</v>
      </c>
      <c r="BS370" s="88" t="s">
        <v>113</v>
      </c>
      <c r="BT370" s="88" t="s">
        <v>113</v>
      </c>
      <c r="BU370" s="89" t="s">
        <v>113</v>
      </c>
      <c r="BV370" s="90">
        <f t="shared" si="537"/>
        <v>0</v>
      </c>
      <c r="CJ370" s="155"/>
      <c r="CK370" s="209">
        <f t="shared" si="553"/>
        <v>0</v>
      </c>
      <c r="CL370" s="216" t="str">
        <f t="shared" si="554"/>
        <v>HEMAL RAVAL [D]</v>
      </c>
      <c r="CM370" s="209">
        <f t="shared" si="555"/>
        <v>0</v>
      </c>
      <c r="CN370" s="216" t="str">
        <f t="shared" si="556"/>
        <v>HEMAL RAVAL [D]</v>
      </c>
      <c r="CO370" s="209">
        <f t="shared" si="557"/>
        <v>0</v>
      </c>
      <c r="CP370" s="210" t="str">
        <f t="shared" si="558"/>
        <v>HEMAL RAVAL [D]</v>
      </c>
      <c r="CQ370" s="208">
        <f t="shared" si="559"/>
        <v>0</v>
      </c>
      <c r="CR370" s="210" t="str">
        <f t="shared" si="560"/>
        <v>HEMAL RAVAL [D]</v>
      </c>
      <c r="CS370" s="208">
        <f t="shared" si="546"/>
        <v>0</v>
      </c>
      <c r="CT370" s="210" t="str">
        <f t="shared" si="561"/>
        <v>HEMAL RAVAL [D]</v>
      </c>
      <c r="CU370" s="1046"/>
      <c r="CV370" s="452"/>
      <c r="CW370" s="208">
        <f t="shared" si="548"/>
        <v>0</v>
      </c>
      <c r="CX370" s="207" t="str">
        <f t="shared" si="562"/>
        <v>HEMAL RAVAL [D]</v>
      </c>
      <c r="CY370" s="209">
        <f t="shared" si="563"/>
        <v>0</v>
      </c>
      <c r="CZ370" s="207" t="str">
        <f t="shared" si="564"/>
        <v>HEMAL RAVAL [D]</v>
      </c>
      <c r="DA370" s="211">
        <f t="shared" si="565"/>
        <v>0</v>
      </c>
      <c r="DB370" s="210" t="str">
        <f t="shared" si="566"/>
        <v>HEMAL RAVAL [D]</v>
      </c>
    </row>
    <row r="371" spans="1:106" s="84" customFormat="1">
      <c r="A371" s="85">
        <v>12</v>
      </c>
      <c r="B371" s="86" t="s">
        <v>434</v>
      </c>
      <c r="C371" s="87" t="s">
        <v>113</v>
      </c>
      <c r="D371" s="88">
        <v>6</v>
      </c>
      <c r="E371" s="88" t="s">
        <v>113</v>
      </c>
      <c r="F371" s="88">
        <v>18</v>
      </c>
      <c r="G371" s="88" t="s">
        <v>113</v>
      </c>
      <c r="H371" s="88" t="s">
        <v>113</v>
      </c>
      <c r="I371" s="89" t="s">
        <v>113</v>
      </c>
      <c r="J371" s="90">
        <f t="shared" si="529"/>
        <v>24</v>
      </c>
      <c r="K371" s="87" t="s">
        <v>113</v>
      </c>
      <c r="L371" s="88">
        <v>1</v>
      </c>
      <c r="M371" s="88" t="s">
        <v>113</v>
      </c>
      <c r="N371" s="88">
        <v>2</v>
      </c>
      <c r="O371" s="88" t="s">
        <v>113</v>
      </c>
      <c r="P371" s="88" t="s">
        <v>113</v>
      </c>
      <c r="Q371" s="89" t="s">
        <v>113</v>
      </c>
      <c r="R371" s="90">
        <f t="shared" si="530"/>
        <v>3</v>
      </c>
      <c r="S371" s="87" t="s">
        <v>113</v>
      </c>
      <c r="T371" s="88">
        <v>0</v>
      </c>
      <c r="U371" s="88" t="s">
        <v>113</v>
      </c>
      <c r="V371" s="88">
        <v>0</v>
      </c>
      <c r="W371" s="88" t="s">
        <v>113</v>
      </c>
      <c r="X371" s="88" t="s">
        <v>113</v>
      </c>
      <c r="Y371" s="89" t="s">
        <v>113</v>
      </c>
      <c r="Z371" s="90">
        <f t="shared" si="531"/>
        <v>0</v>
      </c>
      <c r="AA371" s="87" t="s">
        <v>113</v>
      </c>
      <c r="AB371" s="88">
        <v>0</v>
      </c>
      <c r="AC371" s="88" t="s">
        <v>113</v>
      </c>
      <c r="AD371" s="88">
        <v>0</v>
      </c>
      <c r="AE371" s="88" t="s">
        <v>113</v>
      </c>
      <c r="AF371" s="88" t="s">
        <v>113</v>
      </c>
      <c r="AG371" s="89" t="s">
        <v>113</v>
      </c>
      <c r="AH371" s="90">
        <f t="shared" si="532"/>
        <v>0</v>
      </c>
      <c r="AI371" s="87" t="s">
        <v>113</v>
      </c>
      <c r="AJ371" s="88" t="s">
        <v>113</v>
      </c>
      <c r="AK371" s="88" t="s">
        <v>113</v>
      </c>
      <c r="AL371" s="88" t="s">
        <v>113</v>
      </c>
      <c r="AM371" s="88" t="s">
        <v>113</v>
      </c>
      <c r="AN371" s="88" t="s">
        <v>113</v>
      </c>
      <c r="AO371" s="89" t="s">
        <v>113</v>
      </c>
      <c r="AP371" s="90">
        <f t="shared" si="533"/>
        <v>0</v>
      </c>
      <c r="AQ371" s="87" t="s">
        <v>113</v>
      </c>
      <c r="AR371" s="88" t="s">
        <v>113</v>
      </c>
      <c r="AS371" s="88" t="s">
        <v>113</v>
      </c>
      <c r="AT371" s="88" t="s">
        <v>113</v>
      </c>
      <c r="AU371" s="88" t="s">
        <v>113</v>
      </c>
      <c r="AV371" s="88" t="s">
        <v>113</v>
      </c>
      <c r="AW371" s="89" t="s">
        <v>113</v>
      </c>
      <c r="AX371" s="90">
        <f t="shared" si="567"/>
        <v>0</v>
      </c>
      <c r="AY371" s="87" t="s">
        <v>113</v>
      </c>
      <c r="AZ371" s="88" t="s">
        <v>113</v>
      </c>
      <c r="BA371" s="88" t="s">
        <v>113</v>
      </c>
      <c r="BB371" s="88" t="s">
        <v>113</v>
      </c>
      <c r="BC371" s="88" t="s">
        <v>113</v>
      </c>
      <c r="BD371" s="88" t="s">
        <v>113</v>
      </c>
      <c r="BE371" s="89" t="s">
        <v>113</v>
      </c>
      <c r="BF371" s="90">
        <f t="shared" si="535"/>
        <v>0</v>
      </c>
      <c r="BG371" s="87" t="s">
        <v>113</v>
      </c>
      <c r="BH371" s="88">
        <v>1</v>
      </c>
      <c r="BI371" s="88" t="s">
        <v>113</v>
      </c>
      <c r="BJ371" s="88">
        <v>2.5</v>
      </c>
      <c r="BK371" s="88" t="s">
        <v>113</v>
      </c>
      <c r="BL371" s="88" t="s">
        <v>113</v>
      </c>
      <c r="BM371" s="89" t="s">
        <v>113</v>
      </c>
      <c r="BN371" s="90">
        <f t="shared" si="536"/>
        <v>3.5</v>
      </c>
      <c r="BO371" s="87" t="s">
        <v>113</v>
      </c>
      <c r="BP371" s="88">
        <v>17</v>
      </c>
      <c r="BQ371" s="88" t="s">
        <v>113</v>
      </c>
      <c r="BR371" s="88">
        <v>25</v>
      </c>
      <c r="BS371" s="88" t="s">
        <v>113</v>
      </c>
      <c r="BT371" s="88" t="s">
        <v>113</v>
      </c>
      <c r="BU371" s="89" t="s">
        <v>113</v>
      </c>
      <c r="BV371" s="90">
        <f t="shared" si="537"/>
        <v>42</v>
      </c>
      <c r="CJ371" s="155"/>
      <c r="CK371" s="209">
        <f t="shared" si="553"/>
        <v>24</v>
      </c>
      <c r="CL371" s="216" t="str">
        <f t="shared" si="554"/>
        <v>BHOPIN DAVE [D]</v>
      </c>
      <c r="CM371" s="209">
        <f t="shared" si="555"/>
        <v>3</v>
      </c>
      <c r="CN371" s="216" t="str">
        <f t="shared" si="556"/>
        <v>BHOPIN DAVE [D]</v>
      </c>
      <c r="CO371" s="209">
        <f t="shared" si="557"/>
        <v>0</v>
      </c>
      <c r="CP371" s="210" t="str">
        <f t="shared" si="558"/>
        <v>BHOPIN DAVE [D]</v>
      </c>
      <c r="CQ371" s="208">
        <f t="shared" si="559"/>
        <v>0</v>
      </c>
      <c r="CR371" s="210" t="str">
        <f t="shared" si="560"/>
        <v>BHOPIN DAVE [D]</v>
      </c>
      <c r="CS371" s="208">
        <f t="shared" si="546"/>
        <v>0</v>
      </c>
      <c r="CT371" s="210" t="str">
        <f t="shared" si="561"/>
        <v>BHOPIN DAVE [D]</v>
      </c>
      <c r="CU371" s="1046"/>
      <c r="CV371" s="452"/>
      <c r="CW371" s="208">
        <f t="shared" si="548"/>
        <v>0</v>
      </c>
      <c r="CX371" s="207" t="str">
        <f t="shared" si="562"/>
        <v>BHOPIN DAVE [D]</v>
      </c>
      <c r="CY371" s="209">
        <f t="shared" si="563"/>
        <v>0</v>
      </c>
      <c r="CZ371" s="207" t="str">
        <f t="shared" si="564"/>
        <v>BHOPIN DAVE [D]</v>
      </c>
      <c r="DA371" s="211">
        <f t="shared" si="565"/>
        <v>0</v>
      </c>
      <c r="DB371" s="210" t="str">
        <f t="shared" si="566"/>
        <v>BHOPIN DAVE [D]</v>
      </c>
    </row>
    <row r="372" spans="1:106" s="84" customFormat="1" ht="15" thickBot="1">
      <c r="A372" s="78">
        <v>13</v>
      </c>
      <c r="B372" s="86" t="s">
        <v>399</v>
      </c>
      <c r="C372" s="87" t="s">
        <v>113</v>
      </c>
      <c r="D372" s="88" t="s">
        <v>113</v>
      </c>
      <c r="E372" s="88">
        <v>4</v>
      </c>
      <c r="F372" s="88" t="s">
        <v>113</v>
      </c>
      <c r="G372" s="88" t="s">
        <v>113</v>
      </c>
      <c r="H372" s="88" t="s">
        <v>113</v>
      </c>
      <c r="I372" s="89" t="s">
        <v>113</v>
      </c>
      <c r="J372" s="90">
        <f t="shared" si="529"/>
        <v>4</v>
      </c>
      <c r="K372" s="87" t="s">
        <v>113</v>
      </c>
      <c r="L372" s="88" t="s">
        <v>113</v>
      </c>
      <c r="M372" s="88">
        <v>1</v>
      </c>
      <c r="N372" s="88" t="s">
        <v>113</v>
      </c>
      <c r="O372" s="88" t="s">
        <v>113</v>
      </c>
      <c r="P372" s="88" t="s">
        <v>113</v>
      </c>
      <c r="Q372" s="89" t="s">
        <v>113</v>
      </c>
      <c r="R372" s="90">
        <f t="shared" si="530"/>
        <v>1</v>
      </c>
      <c r="S372" s="87" t="s">
        <v>113</v>
      </c>
      <c r="T372" s="88" t="s">
        <v>113</v>
      </c>
      <c r="U372" s="88">
        <v>0</v>
      </c>
      <c r="V372" s="88" t="s">
        <v>113</v>
      </c>
      <c r="W372" s="88" t="s">
        <v>113</v>
      </c>
      <c r="X372" s="88" t="s">
        <v>113</v>
      </c>
      <c r="Y372" s="89" t="s">
        <v>113</v>
      </c>
      <c r="Z372" s="90">
        <f t="shared" si="531"/>
        <v>0</v>
      </c>
      <c r="AA372" s="87" t="s">
        <v>113</v>
      </c>
      <c r="AB372" s="88" t="s">
        <v>113</v>
      </c>
      <c r="AC372" s="88" t="s">
        <v>113</v>
      </c>
      <c r="AD372" s="88" t="s">
        <v>113</v>
      </c>
      <c r="AE372" s="88" t="s">
        <v>113</v>
      </c>
      <c r="AF372" s="88" t="s">
        <v>113</v>
      </c>
      <c r="AG372" s="89" t="s">
        <v>113</v>
      </c>
      <c r="AH372" s="90">
        <f t="shared" si="532"/>
        <v>0</v>
      </c>
      <c r="AI372" s="87" t="s">
        <v>113</v>
      </c>
      <c r="AJ372" s="88" t="s">
        <v>113</v>
      </c>
      <c r="AK372" s="88" t="s">
        <v>113</v>
      </c>
      <c r="AL372" s="88" t="s">
        <v>113</v>
      </c>
      <c r="AM372" s="88" t="s">
        <v>113</v>
      </c>
      <c r="AN372" s="88" t="s">
        <v>113</v>
      </c>
      <c r="AO372" s="89" t="s">
        <v>113</v>
      </c>
      <c r="AP372" s="90">
        <f t="shared" si="533"/>
        <v>0</v>
      </c>
      <c r="AQ372" s="87" t="s">
        <v>113</v>
      </c>
      <c r="AR372" s="88" t="s">
        <v>113</v>
      </c>
      <c r="AS372" s="88" t="s">
        <v>113</v>
      </c>
      <c r="AT372" s="88" t="s">
        <v>113</v>
      </c>
      <c r="AU372" s="88" t="s">
        <v>113</v>
      </c>
      <c r="AV372" s="88" t="s">
        <v>113</v>
      </c>
      <c r="AW372" s="89" t="s">
        <v>113</v>
      </c>
      <c r="AX372" s="90">
        <f t="shared" si="567"/>
        <v>0</v>
      </c>
      <c r="AY372" s="87" t="s">
        <v>113</v>
      </c>
      <c r="AZ372" s="88" t="s">
        <v>113</v>
      </c>
      <c r="BA372" s="88" t="s">
        <v>113</v>
      </c>
      <c r="BB372" s="88" t="s">
        <v>113</v>
      </c>
      <c r="BC372" s="88" t="s">
        <v>113</v>
      </c>
      <c r="BD372" s="88" t="s">
        <v>113</v>
      </c>
      <c r="BE372" s="89" t="s">
        <v>113</v>
      </c>
      <c r="BF372" s="90">
        <f t="shared" si="535"/>
        <v>0</v>
      </c>
      <c r="BG372" s="87" t="s">
        <v>113</v>
      </c>
      <c r="BH372" s="88" t="s">
        <v>113</v>
      </c>
      <c r="BI372" s="88" t="s">
        <v>113</v>
      </c>
      <c r="BJ372" s="88" t="s">
        <v>113</v>
      </c>
      <c r="BK372" s="88" t="s">
        <v>113</v>
      </c>
      <c r="BL372" s="88" t="s">
        <v>113</v>
      </c>
      <c r="BM372" s="89" t="s">
        <v>113</v>
      </c>
      <c r="BN372" s="90">
        <f t="shared" si="536"/>
        <v>0</v>
      </c>
      <c r="BO372" s="87" t="s">
        <v>113</v>
      </c>
      <c r="BP372" s="88" t="s">
        <v>113</v>
      </c>
      <c r="BQ372" s="88" t="s">
        <v>113</v>
      </c>
      <c r="BR372" s="88" t="s">
        <v>113</v>
      </c>
      <c r="BS372" s="88" t="s">
        <v>113</v>
      </c>
      <c r="BT372" s="88" t="s">
        <v>113</v>
      </c>
      <c r="BU372" s="89" t="s">
        <v>113</v>
      </c>
      <c r="BV372" s="90">
        <f t="shared" si="537"/>
        <v>0</v>
      </c>
      <c r="CJ372" s="155"/>
      <c r="CK372" s="209">
        <f t="shared" si="553"/>
        <v>4</v>
      </c>
      <c r="CL372" s="216" t="str">
        <f t="shared" si="554"/>
        <v>DHIREN RAVAL [D]</v>
      </c>
      <c r="CM372" s="209">
        <f t="shared" si="555"/>
        <v>1</v>
      </c>
      <c r="CN372" s="216" t="str">
        <f t="shared" si="556"/>
        <v>DHIREN RAVAL [D]</v>
      </c>
      <c r="CO372" s="209">
        <f t="shared" si="557"/>
        <v>0</v>
      </c>
      <c r="CP372" s="210" t="str">
        <f t="shared" si="558"/>
        <v>DHIREN RAVAL [D]</v>
      </c>
      <c r="CQ372" s="208">
        <f t="shared" si="559"/>
        <v>0</v>
      </c>
      <c r="CR372" s="210" t="str">
        <f t="shared" si="560"/>
        <v>DHIREN RAVAL [D]</v>
      </c>
      <c r="CS372" s="208">
        <f t="shared" si="546"/>
        <v>0</v>
      </c>
      <c r="CT372" s="210" t="str">
        <f t="shared" si="561"/>
        <v>DHIREN RAVAL [D]</v>
      </c>
      <c r="CU372" s="1046"/>
      <c r="CV372" s="452"/>
      <c r="CW372" s="208">
        <f t="shared" si="548"/>
        <v>0</v>
      </c>
      <c r="CX372" s="207" t="str">
        <f t="shared" si="562"/>
        <v>DHIREN RAVAL [D]</v>
      </c>
      <c r="CY372" s="209">
        <f t="shared" si="563"/>
        <v>0</v>
      </c>
      <c r="CZ372" s="207" t="str">
        <f t="shared" si="564"/>
        <v>DHIREN RAVAL [D]</v>
      </c>
      <c r="DA372" s="211">
        <f t="shared" si="565"/>
        <v>0</v>
      </c>
      <c r="DB372" s="210" t="str">
        <f t="shared" si="566"/>
        <v>DHIREN RAVAL [D]</v>
      </c>
    </row>
    <row r="373" spans="1:106" s="84" customFormat="1" ht="15" hidden="1" customHeight="1" thickBot="1">
      <c r="A373" s="85">
        <v>14</v>
      </c>
      <c r="B373" s="86" t="s">
        <v>113</v>
      </c>
      <c r="C373" s="87" t="s">
        <v>113</v>
      </c>
      <c r="D373" s="88" t="s">
        <v>113</v>
      </c>
      <c r="E373" s="88" t="s">
        <v>113</v>
      </c>
      <c r="F373" s="88" t="s">
        <v>113</v>
      </c>
      <c r="G373" s="88" t="s">
        <v>113</v>
      </c>
      <c r="H373" s="88" t="s">
        <v>113</v>
      </c>
      <c r="I373" s="89" t="s">
        <v>113</v>
      </c>
      <c r="J373" s="90">
        <f t="shared" si="529"/>
        <v>0</v>
      </c>
      <c r="K373" s="87" t="s">
        <v>113</v>
      </c>
      <c r="L373" s="88" t="s">
        <v>113</v>
      </c>
      <c r="M373" s="88" t="s">
        <v>113</v>
      </c>
      <c r="N373" s="88" t="s">
        <v>113</v>
      </c>
      <c r="O373" s="88" t="s">
        <v>113</v>
      </c>
      <c r="P373" s="88" t="s">
        <v>113</v>
      </c>
      <c r="Q373" s="89" t="s">
        <v>113</v>
      </c>
      <c r="R373" s="90">
        <f t="shared" si="530"/>
        <v>0</v>
      </c>
      <c r="S373" s="87" t="s">
        <v>113</v>
      </c>
      <c r="T373" s="88" t="s">
        <v>113</v>
      </c>
      <c r="U373" s="88" t="s">
        <v>113</v>
      </c>
      <c r="V373" s="88" t="s">
        <v>113</v>
      </c>
      <c r="W373" s="88" t="s">
        <v>113</v>
      </c>
      <c r="X373" s="88" t="s">
        <v>113</v>
      </c>
      <c r="Y373" s="89" t="s">
        <v>113</v>
      </c>
      <c r="Z373" s="90">
        <f t="shared" si="531"/>
        <v>0</v>
      </c>
      <c r="AA373" s="87" t="s">
        <v>113</v>
      </c>
      <c r="AB373" s="88" t="s">
        <v>113</v>
      </c>
      <c r="AC373" s="88" t="s">
        <v>113</v>
      </c>
      <c r="AD373" s="88" t="s">
        <v>113</v>
      </c>
      <c r="AE373" s="88" t="s">
        <v>113</v>
      </c>
      <c r="AF373" s="88" t="s">
        <v>113</v>
      </c>
      <c r="AG373" s="89" t="s">
        <v>113</v>
      </c>
      <c r="AH373" s="90">
        <f t="shared" si="532"/>
        <v>0</v>
      </c>
      <c r="AI373" s="87" t="s">
        <v>113</v>
      </c>
      <c r="AJ373" s="88" t="s">
        <v>113</v>
      </c>
      <c r="AK373" s="88" t="s">
        <v>113</v>
      </c>
      <c r="AL373" s="88" t="s">
        <v>113</v>
      </c>
      <c r="AM373" s="88" t="s">
        <v>113</v>
      </c>
      <c r="AN373" s="88" t="s">
        <v>113</v>
      </c>
      <c r="AO373" s="89" t="s">
        <v>113</v>
      </c>
      <c r="AP373" s="90">
        <f t="shared" si="533"/>
        <v>0</v>
      </c>
      <c r="AQ373" s="87" t="s">
        <v>113</v>
      </c>
      <c r="AR373" s="88" t="s">
        <v>113</v>
      </c>
      <c r="AS373" s="88" t="s">
        <v>113</v>
      </c>
      <c r="AT373" s="88" t="s">
        <v>113</v>
      </c>
      <c r="AU373" s="88" t="s">
        <v>113</v>
      </c>
      <c r="AV373" s="88" t="s">
        <v>113</v>
      </c>
      <c r="AW373" s="89" t="s">
        <v>113</v>
      </c>
      <c r="AX373" s="90">
        <f t="shared" ref="AX373:AX389" si="568">SUM(AQ373:AW373)</f>
        <v>0</v>
      </c>
      <c r="AY373" s="87" t="s">
        <v>113</v>
      </c>
      <c r="AZ373" s="88" t="s">
        <v>113</v>
      </c>
      <c r="BA373" s="88" t="s">
        <v>113</v>
      </c>
      <c r="BB373" s="88" t="s">
        <v>113</v>
      </c>
      <c r="BC373" s="88" t="s">
        <v>113</v>
      </c>
      <c r="BD373" s="88" t="s">
        <v>113</v>
      </c>
      <c r="BE373" s="89" t="s">
        <v>113</v>
      </c>
      <c r="BF373" s="90">
        <f t="shared" si="535"/>
        <v>0</v>
      </c>
      <c r="BG373" s="87" t="s">
        <v>113</v>
      </c>
      <c r="BH373" s="88" t="s">
        <v>113</v>
      </c>
      <c r="BI373" s="88" t="s">
        <v>113</v>
      </c>
      <c r="BJ373" s="88" t="s">
        <v>113</v>
      </c>
      <c r="BK373" s="88" t="s">
        <v>113</v>
      </c>
      <c r="BL373" s="88" t="s">
        <v>113</v>
      </c>
      <c r="BM373" s="89" t="s">
        <v>113</v>
      </c>
      <c r="BN373" s="90">
        <f t="shared" si="536"/>
        <v>0</v>
      </c>
      <c r="BO373" s="87" t="s">
        <v>113</v>
      </c>
      <c r="BP373" s="88" t="s">
        <v>113</v>
      </c>
      <c r="BQ373" s="88" t="s">
        <v>113</v>
      </c>
      <c r="BR373" s="88" t="s">
        <v>113</v>
      </c>
      <c r="BS373" s="88" t="s">
        <v>113</v>
      </c>
      <c r="BT373" s="88" t="s">
        <v>113</v>
      </c>
      <c r="BU373" s="89" t="s">
        <v>113</v>
      </c>
      <c r="BV373" s="90">
        <f t="shared" si="537"/>
        <v>0</v>
      </c>
      <c r="CJ373" s="155"/>
      <c r="CK373" s="209">
        <f t="shared" si="553"/>
        <v>0</v>
      </c>
      <c r="CL373" s="216" t="str">
        <f t="shared" si="554"/>
        <v>-</v>
      </c>
      <c r="CM373" s="209">
        <f t="shared" si="555"/>
        <v>0</v>
      </c>
      <c r="CN373" s="216" t="str">
        <f t="shared" si="556"/>
        <v>-</v>
      </c>
      <c r="CO373" s="209">
        <f t="shared" si="557"/>
        <v>0</v>
      </c>
      <c r="CP373" s="210" t="str">
        <f t="shared" si="558"/>
        <v>-</v>
      </c>
      <c r="CQ373" s="208">
        <f t="shared" si="559"/>
        <v>0</v>
      </c>
      <c r="CR373" s="210" t="str">
        <f t="shared" si="560"/>
        <v>-</v>
      </c>
      <c r="CS373" s="208">
        <f t="shared" si="546"/>
        <v>0</v>
      </c>
      <c r="CT373" s="210" t="str">
        <f t="shared" si="561"/>
        <v>-</v>
      </c>
      <c r="CU373" s="1046"/>
      <c r="CV373" s="452"/>
      <c r="CW373" s="208">
        <f t="shared" si="548"/>
        <v>0</v>
      </c>
      <c r="CX373" s="207" t="str">
        <f t="shared" si="562"/>
        <v>-</v>
      </c>
      <c r="CY373" s="209">
        <f t="shared" si="563"/>
        <v>0</v>
      </c>
      <c r="CZ373" s="207" t="str">
        <f t="shared" si="564"/>
        <v>-</v>
      </c>
      <c r="DA373" s="211">
        <f t="shared" si="565"/>
        <v>0</v>
      </c>
      <c r="DB373" s="210" t="str">
        <f t="shared" si="566"/>
        <v>-</v>
      </c>
    </row>
    <row r="374" spans="1:106" s="84" customFormat="1" ht="15" hidden="1" customHeight="1" thickBot="1">
      <c r="A374" s="78">
        <v>15</v>
      </c>
      <c r="B374" s="86" t="s">
        <v>113</v>
      </c>
      <c r="C374" s="87" t="s">
        <v>113</v>
      </c>
      <c r="D374" s="88" t="s">
        <v>113</v>
      </c>
      <c r="E374" s="88" t="s">
        <v>113</v>
      </c>
      <c r="F374" s="88" t="s">
        <v>113</v>
      </c>
      <c r="G374" s="88" t="s">
        <v>113</v>
      </c>
      <c r="H374" s="88" t="s">
        <v>113</v>
      </c>
      <c r="I374" s="89" t="s">
        <v>113</v>
      </c>
      <c r="J374" s="90">
        <f t="shared" si="529"/>
        <v>0</v>
      </c>
      <c r="K374" s="87" t="s">
        <v>113</v>
      </c>
      <c r="L374" s="88" t="s">
        <v>113</v>
      </c>
      <c r="M374" s="88" t="s">
        <v>113</v>
      </c>
      <c r="N374" s="88" t="s">
        <v>113</v>
      </c>
      <c r="O374" s="88" t="s">
        <v>113</v>
      </c>
      <c r="P374" s="88" t="s">
        <v>113</v>
      </c>
      <c r="Q374" s="89" t="s">
        <v>113</v>
      </c>
      <c r="R374" s="90">
        <f t="shared" si="530"/>
        <v>0</v>
      </c>
      <c r="S374" s="87" t="s">
        <v>113</v>
      </c>
      <c r="T374" s="88" t="s">
        <v>113</v>
      </c>
      <c r="U374" s="88" t="s">
        <v>113</v>
      </c>
      <c r="V374" s="88" t="s">
        <v>113</v>
      </c>
      <c r="W374" s="88" t="s">
        <v>113</v>
      </c>
      <c r="X374" s="88" t="s">
        <v>113</v>
      </c>
      <c r="Y374" s="89" t="s">
        <v>113</v>
      </c>
      <c r="Z374" s="90">
        <f t="shared" si="531"/>
        <v>0</v>
      </c>
      <c r="AA374" s="87" t="s">
        <v>113</v>
      </c>
      <c r="AB374" s="88" t="s">
        <v>113</v>
      </c>
      <c r="AC374" s="88" t="s">
        <v>113</v>
      </c>
      <c r="AD374" s="88" t="s">
        <v>113</v>
      </c>
      <c r="AE374" s="88" t="s">
        <v>113</v>
      </c>
      <c r="AF374" s="88" t="s">
        <v>113</v>
      </c>
      <c r="AG374" s="89" t="s">
        <v>113</v>
      </c>
      <c r="AH374" s="90">
        <f t="shared" si="532"/>
        <v>0</v>
      </c>
      <c r="AI374" s="87" t="s">
        <v>113</v>
      </c>
      <c r="AJ374" s="88" t="s">
        <v>113</v>
      </c>
      <c r="AK374" s="88" t="s">
        <v>113</v>
      </c>
      <c r="AL374" s="88" t="s">
        <v>113</v>
      </c>
      <c r="AM374" s="88" t="s">
        <v>113</v>
      </c>
      <c r="AN374" s="88" t="s">
        <v>113</v>
      </c>
      <c r="AO374" s="89" t="s">
        <v>113</v>
      </c>
      <c r="AP374" s="90">
        <f t="shared" si="533"/>
        <v>0</v>
      </c>
      <c r="AQ374" s="87" t="s">
        <v>113</v>
      </c>
      <c r="AR374" s="88" t="s">
        <v>113</v>
      </c>
      <c r="AS374" s="88" t="s">
        <v>113</v>
      </c>
      <c r="AT374" s="88" t="s">
        <v>113</v>
      </c>
      <c r="AU374" s="88" t="s">
        <v>113</v>
      </c>
      <c r="AV374" s="88" t="s">
        <v>113</v>
      </c>
      <c r="AW374" s="89" t="s">
        <v>113</v>
      </c>
      <c r="AX374" s="90">
        <f t="shared" si="568"/>
        <v>0</v>
      </c>
      <c r="AY374" s="87" t="s">
        <v>113</v>
      </c>
      <c r="AZ374" s="88" t="s">
        <v>113</v>
      </c>
      <c r="BA374" s="88" t="s">
        <v>113</v>
      </c>
      <c r="BB374" s="88" t="s">
        <v>113</v>
      </c>
      <c r="BC374" s="88" t="s">
        <v>113</v>
      </c>
      <c r="BD374" s="88" t="s">
        <v>113</v>
      </c>
      <c r="BE374" s="89" t="s">
        <v>113</v>
      </c>
      <c r="BF374" s="90">
        <f t="shared" si="535"/>
        <v>0</v>
      </c>
      <c r="BG374" s="87" t="s">
        <v>113</v>
      </c>
      <c r="BH374" s="88" t="s">
        <v>113</v>
      </c>
      <c r="BI374" s="88" t="s">
        <v>113</v>
      </c>
      <c r="BJ374" s="88" t="s">
        <v>113</v>
      </c>
      <c r="BK374" s="88" t="s">
        <v>113</v>
      </c>
      <c r="BL374" s="88" t="s">
        <v>113</v>
      </c>
      <c r="BM374" s="89" t="s">
        <v>113</v>
      </c>
      <c r="BN374" s="90">
        <f t="shared" si="536"/>
        <v>0</v>
      </c>
      <c r="BO374" s="87" t="s">
        <v>113</v>
      </c>
      <c r="BP374" s="88" t="s">
        <v>113</v>
      </c>
      <c r="BQ374" s="88" t="s">
        <v>113</v>
      </c>
      <c r="BR374" s="88" t="s">
        <v>113</v>
      </c>
      <c r="BS374" s="88" t="s">
        <v>113</v>
      </c>
      <c r="BT374" s="88" t="s">
        <v>113</v>
      </c>
      <c r="BU374" s="89" t="s">
        <v>113</v>
      </c>
      <c r="BV374" s="90">
        <f t="shared" si="537"/>
        <v>0</v>
      </c>
      <c r="CJ374" s="155"/>
      <c r="CK374" s="209">
        <f t="shared" si="553"/>
        <v>0</v>
      </c>
      <c r="CL374" s="216" t="str">
        <f t="shared" si="554"/>
        <v>-</v>
      </c>
      <c r="CM374" s="209">
        <f t="shared" si="555"/>
        <v>0</v>
      </c>
      <c r="CN374" s="216" t="str">
        <f t="shared" si="556"/>
        <v>-</v>
      </c>
      <c r="CO374" s="209">
        <f t="shared" si="557"/>
        <v>0</v>
      </c>
      <c r="CP374" s="210" t="str">
        <f t="shared" si="558"/>
        <v>-</v>
      </c>
      <c r="CQ374" s="208">
        <f t="shared" si="559"/>
        <v>0</v>
      </c>
      <c r="CR374" s="210" t="str">
        <f t="shared" si="560"/>
        <v>-</v>
      </c>
      <c r="CS374" s="208">
        <f t="shared" si="546"/>
        <v>0</v>
      </c>
      <c r="CT374" s="210" t="str">
        <f t="shared" si="561"/>
        <v>-</v>
      </c>
      <c r="CU374" s="1046"/>
      <c r="CV374" s="452"/>
      <c r="CW374" s="208">
        <f t="shared" si="548"/>
        <v>0</v>
      </c>
      <c r="CX374" s="207" t="str">
        <f t="shared" si="562"/>
        <v>-</v>
      </c>
      <c r="CY374" s="209">
        <f t="shared" si="563"/>
        <v>0</v>
      </c>
      <c r="CZ374" s="207" t="str">
        <f t="shared" si="564"/>
        <v>-</v>
      </c>
      <c r="DA374" s="211">
        <f t="shared" si="565"/>
        <v>0</v>
      </c>
      <c r="DB374" s="210" t="str">
        <f t="shared" si="566"/>
        <v>-</v>
      </c>
    </row>
    <row r="375" spans="1:106" s="84" customFormat="1" ht="15" hidden="1" customHeight="1" thickBot="1">
      <c r="A375" s="85">
        <v>16</v>
      </c>
      <c r="B375" s="86" t="s">
        <v>113</v>
      </c>
      <c r="C375" s="87" t="s">
        <v>113</v>
      </c>
      <c r="D375" s="88" t="s">
        <v>113</v>
      </c>
      <c r="E375" s="88" t="s">
        <v>113</v>
      </c>
      <c r="F375" s="88" t="s">
        <v>113</v>
      </c>
      <c r="G375" s="88" t="s">
        <v>113</v>
      </c>
      <c r="H375" s="88" t="s">
        <v>113</v>
      </c>
      <c r="I375" s="89" t="s">
        <v>113</v>
      </c>
      <c r="J375" s="90">
        <f t="shared" si="529"/>
        <v>0</v>
      </c>
      <c r="K375" s="87" t="s">
        <v>113</v>
      </c>
      <c r="L375" s="88" t="s">
        <v>113</v>
      </c>
      <c r="M375" s="88" t="s">
        <v>113</v>
      </c>
      <c r="N375" s="88" t="s">
        <v>113</v>
      </c>
      <c r="O375" s="88" t="s">
        <v>113</v>
      </c>
      <c r="P375" s="88" t="s">
        <v>113</v>
      </c>
      <c r="Q375" s="89" t="s">
        <v>113</v>
      </c>
      <c r="R375" s="90">
        <f t="shared" si="530"/>
        <v>0</v>
      </c>
      <c r="S375" s="87" t="s">
        <v>113</v>
      </c>
      <c r="T375" s="88" t="s">
        <v>113</v>
      </c>
      <c r="U375" s="88" t="s">
        <v>113</v>
      </c>
      <c r="V375" s="88" t="s">
        <v>113</v>
      </c>
      <c r="W375" s="88" t="s">
        <v>113</v>
      </c>
      <c r="X375" s="88" t="s">
        <v>113</v>
      </c>
      <c r="Y375" s="89" t="s">
        <v>113</v>
      </c>
      <c r="Z375" s="90">
        <f t="shared" si="531"/>
        <v>0</v>
      </c>
      <c r="AA375" s="87" t="s">
        <v>113</v>
      </c>
      <c r="AB375" s="88" t="s">
        <v>113</v>
      </c>
      <c r="AC375" s="88" t="s">
        <v>113</v>
      </c>
      <c r="AD375" s="88" t="s">
        <v>113</v>
      </c>
      <c r="AE375" s="88" t="s">
        <v>113</v>
      </c>
      <c r="AF375" s="88" t="s">
        <v>113</v>
      </c>
      <c r="AG375" s="89" t="s">
        <v>113</v>
      </c>
      <c r="AH375" s="90">
        <f t="shared" si="532"/>
        <v>0</v>
      </c>
      <c r="AI375" s="87" t="s">
        <v>113</v>
      </c>
      <c r="AJ375" s="88" t="s">
        <v>113</v>
      </c>
      <c r="AK375" s="88" t="s">
        <v>113</v>
      </c>
      <c r="AL375" s="88" t="s">
        <v>113</v>
      </c>
      <c r="AM375" s="88" t="s">
        <v>113</v>
      </c>
      <c r="AN375" s="88" t="s">
        <v>113</v>
      </c>
      <c r="AO375" s="89" t="s">
        <v>113</v>
      </c>
      <c r="AP375" s="90">
        <f t="shared" si="533"/>
        <v>0</v>
      </c>
      <c r="AQ375" s="87" t="s">
        <v>113</v>
      </c>
      <c r="AR375" s="88" t="s">
        <v>113</v>
      </c>
      <c r="AS375" s="88" t="s">
        <v>113</v>
      </c>
      <c r="AT375" s="88" t="s">
        <v>113</v>
      </c>
      <c r="AU375" s="88" t="s">
        <v>113</v>
      </c>
      <c r="AV375" s="88" t="s">
        <v>113</v>
      </c>
      <c r="AW375" s="89" t="s">
        <v>113</v>
      </c>
      <c r="AX375" s="90">
        <f t="shared" si="568"/>
        <v>0</v>
      </c>
      <c r="AY375" s="87" t="s">
        <v>113</v>
      </c>
      <c r="AZ375" s="88" t="s">
        <v>113</v>
      </c>
      <c r="BA375" s="88" t="s">
        <v>113</v>
      </c>
      <c r="BB375" s="88" t="s">
        <v>113</v>
      </c>
      <c r="BC375" s="88" t="s">
        <v>113</v>
      </c>
      <c r="BD375" s="88" t="s">
        <v>113</v>
      </c>
      <c r="BE375" s="89" t="s">
        <v>113</v>
      </c>
      <c r="BF375" s="90">
        <f t="shared" si="535"/>
        <v>0</v>
      </c>
      <c r="BG375" s="87" t="s">
        <v>113</v>
      </c>
      <c r="BH375" s="88" t="s">
        <v>113</v>
      </c>
      <c r="BI375" s="88" t="s">
        <v>113</v>
      </c>
      <c r="BJ375" s="88" t="s">
        <v>113</v>
      </c>
      <c r="BK375" s="88" t="s">
        <v>113</v>
      </c>
      <c r="BL375" s="88" t="s">
        <v>113</v>
      </c>
      <c r="BM375" s="89" t="s">
        <v>113</v>
      </c>
      <c r="BN375" s="90">
        <f t="shared" si="536"/>
        <v>0</v>
      </c>
      <c r="BO375" s="87" t="s">
        <v>113</v>
      </c>
      <c r="BP375" s="88" t="s">
        <v>113</v>
      </c>
      <c r="BQ375" s="88" t="s">
        <v>113</v>
      </c>
      <c r="BR375" s="88" t="s">
        <v>113</v>
      </c>
      <c r="BS375" s="88" t="s">
        <v>113</v>
      </c>
      <c r="BT375" s="88" t="s">
        <v>113</v>
      </c>
      <c r="BU375" s="89" t="s">
        <v>113</v>
      </c>
      <c r="BV375" s="90">
        <f t="shared" si="537"/>
        <v>0</v>
      </c>
      <c r="CJ375" s="155"/>
      <c r="CK375" s="209">
        <f t="shared" si="553"/>
        <v>0</v>
      </c>
      <c r="CL375" s="216" t="str">
        <f t="shared" si="554"/>
        <v>-</v>
      </c>
      <c r="CM375" s="209">
        <f t="shared" si="555"/>
        <v>0</v>
      </c>
      <c r="CN375" s="216" t="str">
        <f t="shared" si="556"/>
        <v>-</v>
      </c>
      <c r="CO375" s="209">
        <f t="shared" si="557"/>
        <v>0</v>
      </c>
      <c r="CP375" s="210" t="str">
        <f t="shared" si="558"/>
        <v>-</v>
      </c>
      <c r="CQ375" s="208">
        <f t="shared" si="559"/>
        <v>0</v>
      </c>
      <c r="CR375" s="210" t="str">
        <f t="shared" si="560"/>
        <v>-</v>
      </c>
      <c r="CS375" s="208">
        <f t="shared" si="546"/>
        <v>0</v>
      </c>
      <c r="CT375" s="210" t="str">
        <f t="shared" si="561"/>
        <v>-</v>
      </c>
      <c r="CU375" s="1046"/>
      <c r="CV375" s="452"/>
      <c r="CW375" s="208">
        <f t="shared" si="548"/>
        <v>0</v>
      </c>
      <c r="CX375" s="207" t="str">
        <f t="shared" si="562"/>
        <v>-</v>
      </c>
      <c r="CY375" s="209">
        <f t="shared" si="563"/>
        <v>0</v>
      </c>
      <c r="CZ375" s="207" t="str">
        <f t="shared" si="564"/>
        <v>-</v>
      </c>
      <c r="DA375" s="211">
        <f t="shared" si="565"/>
        <v>0</v>
      </c>
      <c r="DB375" s="210" t="str">
        <f t="shared" si="566"/>
        <v>-</v>
      </c>
    </row>
    <row r="376" spans="1:106" s="84" customFormat="1" ht="15" hidden="1" customHeight="1" thickBot="1">
      <c r="A376" s="78">
        <v>17</v>
      </c>
      <c r="B376" s="86" t="s">
        <v>113</v>
      </c>
      <c r="C376" s="87" t="s">
        <v>113</v>
      </c>
      <c r="D376" s="88" t="s">
        <v>113</v>
      </c>
      <c r="E376" s="88" t="s">
        <v>113</v>
      </c>
      <c r="F376" s="88" t="s">
        <v>113</v>
      </c>
      <c r="G376" s="88" t="s">
        <v>113</v>
      </c>
      <c r="H376" s="88" t="s">
        <v>113</v>
      </c>
      <c r="I376" s="89" t="s">
        <v>113</v>
      </c>
      <c r="J376" s="90">
        <f t="shared" si="529"/>
        <v>0</v>
      </c>
      <c r="K376" s="87" t="s">
        <v>113</v>
      </c>
      <c r="L376" s="88" t="s">
        <v>113</v>
      </c>
      <c r="M376" s="88" t="s">
        <v>113</v>
      </c>
      <c r="N376" s="88" t="s">
        <v>113</v>
      </c>
      <c r="O376" s="88" t="s">
        <v>113</v>
      </c>
      <c r="P376" s="88" t="s">
        <v>113</v>
      </c>
      <c r="Q376" s="89" t="s">
        <v>113</v>
      </c>
      <c r="R376" s="90">
        <f t="shared" si="530"/>
        <v>0</v>
      </c>
      <c r="S376" s="87" t="s">
        <v>113</v>
      </c>
      <c r="T376" s="88" t="s">
        <v>113</v>
      </c>
      <c r="U376" s="88" t="s">
        <v>113</v>
      </c>
      <c r="V376" s="88" t="s">
        <v>113</v>
      </c>
      <c r="W376" s="88" t="s">
        <v>113</v>
      </c>
      <c r="X376" s="88" t="s">
        <v>113</v>
      </c>
      <c r="Y376" s="89" t="s">
        <v>113</v>
      </c>
      <c r="Z376" s="90">
        <f t="shared" si="531"/>
        <v>0</v>
      </c>
      <c r="AA376" s="87" t="s">
        <v>113</v>
      </c>
      <c r="AB376" s="88" t="s">
        <v>113</v>
      </c>
      <c r="AC376" s="88" t="s">
        <v>113</v>
      </c>
      <c r="AD376" s="88" t="s">
        <v>113</v>
      </c>
      <c r="AE376" s="88" t="s">
        <v>113</v>
      </c>
      <c r="AF376" s="88" t="s">
        <v>113</v>
      </c>
      <c r="AG376" s="89" t="s">
        <v>113</v>
      </c>
      <c r="AH376" s="90">
        <f t="shared" si="532"/>
        <v>0</v>
      </c>
      <c r="AI376" s="87" t="s">
        <v>113</v>
      </c>
      <c r="AJ376" s="88" t="s">
        <v>113</v>
      </c>
      <c r="AK376" s="88" t="s">
        <v>113</v>
      </c>
      <c r="AL376" s="88" t="s">
        <v>113</v>
      </c>
      <c r="AM376" s="88" t="s">
        <v>113</v>
      </c>
      <c r="AN376" s="88" t="s">
        <v>113</v>
      </c>
      <c r="AO376" s="89" t="s">
        <v>113</v>
      </c>
      <c r="AP376" s="90">
        <f t="shared" si="533"/>
        <v>0</v>
      </c>
      <c r="AQ376" s="87" t="s">
        <v>113</v>
      </c>
      <c r="AR376" s="88" t="s">
        <v>113</v>
      </c>
      <c r="AS376" s="88" t="s">
        <v>113</v>
      </c>
      <c r="AT376" s="88" t="s">
        <v>113</v>
      </c>
      <c r="AU376" s="88" t="s">
        <v>113</v>
      </c>
      <c r="AV376" s="88" t="s">
        <v>113</v>
      </c>
      <c r="AW376" s="89" t="s">
        <v>113</v>
      </c>
      <c r="AX376" s="90">
        <f t="shared" si="568"/>
        <v>0</v>
      </c>
      <c r="AY376" s="87" t="s">
        <v>113</v>
      </c>
      <c r="AZ376" s="88" t="s">
        <v>113</v>
      </c>
      <c r="BA376" s="88" t="s">
        <v>113</v>
      </c>
      <c r="BB376" s="88" t="s">
        <v>113</v>
      </c>
      <c r="BC376" s="88" t="s">
        <v>113</v>
      </c>
      <c r="BD376" s="88" t="s">
        <v>113</v>
      </c>
      <c r="BE376" s="89" t="s">
        <v>113</v>
      </c>
      <c r="BF376" s="90">
        <f t="shared" si="535"/>
        <v>0</v>
      </c>
      <c r="BG376" s="87" t="s">
        <v>113</v>
      </c>
      <c r="BH376" s="88" t="s">
        <v>113</v>
      </c>
      <c r="BI376" s="88" t="s">
        <v>113</v>
      </c>
      <c r="BJ376" s="88" t="s">
        <v>113</v>
      </c>
      <c r="BK376" s="88" t="s">
        <v>113</v>
      </c>
      <c r="BL376" s="88" t="s">
        <v>113</v>
      </c>
      <c r="BM376" s="89" t="s">
        <v>113</v>
      </c>
      <c r="BN376" s="90">
        <f t="shared" si="536"/>
        <v>0</v>
      </c>
      <c r="BO376" s="87" t="s">
        <v>113</v>
      </c>
      <c r="BP376" s="88" t="s">
        <v>113</v>
      </c>
      <c r="BQ376" s="88" t="s">
        <v>113</v>
      </c>
      <c r="BR376" s="88" t="s">
        <v>113</v>
      </c>
      <c r="BS376" s="88" t="s">
        <v>113</v>
      </c>
      <c r="BT376" s="88" t="s">
        <v>113</v>
      </c>
      <c r="BU376" s="89" t="s">
        <v>113</v>
      </c>
      <c r="BV376" s="90">
        <f t="shared" si="537"/>
        <v>0</v>
      </c>
      <c r="CJ376" s="155"/>
      <c r="CK376" s="209">
        <f t="shared" si="553"/>
        <v>0</v>
      </c>
      <c r="CL376" s="216" t="str">
        <f t="shared" si="554"/>
        <v>-</v>
      </c>
      <c r="CM376" s="209">
        <f t="shared" si="555"/>
        <v>0</v>
      </c>
      <c r="CN376" s="216" t="str">
        <f t="shared" si="556"/>
        <v>-</v>
      </c>
      <c r="CO376" s="209">
        <f t="shared" si="557"/>
        <v>0</v>
      </c>
      <c r="CP376" s="210" t="str">
        <f t="shared" si="558"/>
        <v>-</v>
      </c>
      <c r="CQ376" s="208">
        <f t="shared" si="559"/>
        <v>0</v>
      </c>
      <c r="CR376" s="210" t="str">
        <f t="shared" si="560"/>
        <v>-</v>
      </c>
      <c r="CS376" s="208">
        <f t="shared" si="546"/>
        <v>0</v>
      </c>
      <c r="CT376" s="210" t="str">
        <f t="shared" si="561"/>
        <v>-</v>
      </c>
      <c r="CU376" s="1046"/>
      <c r="CV376" s="452"/>
      <c r="CW376" s="208">
        <f t="shared" si="548"/>
        <v>0</v>
      </c>
      <c r="CX376" s="207" t="str">
        <f t="shared" si="562"/>
        <v>-</v>
      </c>
      <c r="CY376" s="209">
        <f t="shared" si="563"/>
        <v>0</v>
      </c>
      <c r="CZ376" s="207" t="str">
        <f t="shared" si="564"/>
        <v>-</v>
      </c>
      <c r="DA376" s="211">
        <f t="shared" si="565"/>
        <v>0</v>
      </c>
      <c r="DB376" s="210" t="str">
        <f t="shared" si="566"/>
        <v>-</v>
      </c>
    </row>
    <row r="377" spans="1:106" s="84" customFormat="1" ht="15" hidden="1" customHeight="1" thickBot="1">
      <c r="A377" s="85">
        <v>18</v>
      </c>
      <c r="B377" s="86" t="s">
        <v>113</v>
      </c>
      <c r="C377" s="87" t="s">
        <v>113</v>
      </c>
      <c r="D377" s="88" t="s">
        <v>113</v>
      </c>
      <c r="E377" s="88" t="s">
        <v>113</v>
      </c>
      <c r="F377" s="88" t="s">
        <v>113</v>
      </c>
      <c r="G377" s="88" t="s">
        <v>113</v>
      </c>
      <c r="H377" s="88" t="s">
        <v>113</v>
      </c>
      <c r="I377" s="89" t="s">
        <v>113</v>
      </c>
      <c r="J377" s="90">
        <f t="shared" si="529"/>
        <v>0</v>
      </c>
      <c r="K377" s="87" t="s">
        <v>113</v>
      </c>
      <c r="L377" s="88" t="s">
        <v>113</v>
      </c>
      <c r="M377" s="88" t="s">
        <v>113</v>
      </c>
      <c r="N377" s="88" t="s">
        <v>113</v>
      </c>
      <c r="O377" s="88" t="s">
        <v>113</v>
      </c>
      <c r="P377" s="88" t="s">
        <v>113</v>
      </c>
      <c r="Q377" s="89" t="s">
        <v>113</v>
      </c>
      <c r="R377" s="90">
        <f t="shared" si="530"/>
        <v>0</v>
      </c>
      <c r="S377" s="87" t="s">
        <v>113</v>
      </c>
      <c r="T377" s="88" t="s">
        <v>113</v>
      </c>
      <c r="U377" s="88" t="s">
        <v>113</v>
      </c>
      <c r="V377" s="88" t="s">
        <v>113</v>
      </c>
      <c r="W377" s="88" t="s">
        <v>113</v>
      </c>
      <c r="X377" s="88" t="s">
        <v>113</v>
      </c>
      <c r="Y377" s="89" t="s">
        <v>113</v>
      </c>
      <c r="Z377" s="90">
        <f t="shared" si="531"/>
        <v>0</v>
      </c>
      <c r="AA377" s="87" t="s">
        <v>113</v>
      </c>
      <c r="AB377" s="88" t="s">
        <v>113</v>
      </c>
      <c r="AC377" s="88" t="s">
        <v>113</v>
      </c>
      <c r="AD377" s="88" t="s">
        <v>113</v>
      </c>
      <c r="AE377" s="88" t="s">
        <v>113</v>
      </c>
      <c r="AF377" s="88" t="s">
        <v>113</v>
      </c>
      <c r="AG377" s="89" t="s">
        <v>113</v>
      </c>
      <c r="AH377" s="90">
        <f t="shared" si="532"/>
        <v>0</v>
      </c>
      <c r="AI377" s="87" t="s">
        <v>113</v>
      </c>
      <c r="AJ377" s="88" t="s">
        <v>113</v>
      </c>
      <c r="AK377" s="88" t="s">
        <v>113</v>
      </c>
      <c r="AL377" s="88" t="s">
        <v>113</v>
      </c>
      <c r="AM377" s="88" t="s">
        <v>113</v>
      </c>
      <c r="AN377" s="88" t="s">
        <v>113</v>
      </c>
      <c r="AO377" s="89" t="s">
        <v>113</v>
      </c>
      <c r="AP377" s="90">
        <f t="shared" si="533"/>
        <v>0</v>
      </c>
      <c r="AQ377" s="87" t="s">
        <v>113</v>
      </c>
      <c r="AR377" s="88" t="s">
        <v>113</v>
      </c>
      <c r="AS377" s="88" t="s">
        <v>113</v>
      </c>
      <c r="AT377" s="88" t="s">
        <v>113</v>
      </c>
      <c r="AU377" s="88" t="s">
        <v>113</v>
      </c>
      <c r="AV377" s="88" t="s">
        <v>113</v>
      </c>
      <c r="AW377" s="89" t="s">
        <v>113</v>
      </c>
      <c r="AX377" s="90">
        <f t="shared" si="568"/>
        <v>0</v>
      </c>
      <c r="AY377" s="87" t="s">
        <v>113</v>
      </c>
      <c r="AZ377" s="88" t="s">
        <v>113</v>
      </c>
      <c r="BA377" s="88" t="s">
        <v>113</v>
      </c>
      <c r="BB377" s="88" t="s">
        <v>113</v>
      </c>
      <c r="BC377" s="88" t="s">
        <v>113</v>
      </c>
      <c r="BD377" s="88" t="s">
        <v>113</v>
      </c>
      <c r="BE377" s="89" t="s">
        <v>113</v>
      </c>
      <c r="BF377" s="90">
        <f t="shared" si="535"/>
        <v>0</v>
      </c>
      <c r="BG377" s="87" t="s">
        <v>113</v>
      </c>
      <c r="BH377" s="88" t="s">
        <v>113</v>
      </c>
      <c r="BI377" s="88" t="s">
        <v>113</v>
      </c>
      <c r="BJ377" s="88" t="s">
        <v>113</v>
      </c>
      <c r="BK377" s="88" t="s">
        <v>113</v>
      </c>
      <c r="BL377" s="88" t="s">
        <v>113</v>
      </c>
      <c r="BM377" s="89" t="s">
        <v>113</v>
      </c>
      <c r="BN377" s="90">
        <f t="shared" si="536"/>
        <v>0</v>
      </c>
      <c r="BO377" s="87" t="s">
        <v>113</v>
      </c>
      <c r="BP377" s="88" t="s">
        <v>113</v>
      </c>
      <c r="BQ377" s="88" t="s">
        <v>113</v>
      </c>
      <c r="BR377" s="88" t="s">
        <v>113</v>
      </c>
      <c r="BS377" s="88" t="s">
        <v>113</v>
      </c>
      <c r="BT377" s="88" t="s">
        <v>113</v>
      </c>
      <c r="BU377" s="89" t="s">
        <v>113</v>
      </c>
      <c r="BV377" s="90">
        <f t="shared" si="537"/>
        <v>0</v>
      </c>
      <c r="CJ377" s="155"/>
      <c r="CK377" s="209">
        <f t="shared" si="553"/>
        <v>0</v>
      </c>
      <c r="CL377" s="216" t="str">
        <f t="shared" si="554"/>
        <v>-</v>
      </c>
      <c r="CM377" s="209">
        <f t="shared" si="555"/>
        <v>0</v>
      </c>
      <c r="CN377" s="216" t="str">
        <f t="shared" si="556"/>
        <v>-</v>
      </c>
      <c r="CO377" s="209">
        <f t="shared" si="557"/>
        <v>0</v>
      </c>
      <c r="CP377" s="210" t="str">
        <f t="shared" si="558"/>
        <v>-</v>
      </c>
      <c r="CQ377" s="208">
        <f t="shared" si="559"/>
        <v>0</v>
      </c>
      <c r="CR377" s="210" t="str">
        <f t="shared" si="560"/>
        <v>-</v>
      </c>
      <c r="CS377" s="208">
        <f t="shared" si="546"/>
        <v>0</v>
      </c>
      <c r="CT377" s="210" t="str">
        <f t="shared" si="561"/>
        <v>-</v>
      </c>
      <c r="CU377" s="1046"/>
      <c r="CV377" s="452"/>
      <c r="CW377" s="208">
        <f t="shared" si="548"/>
        <v>0</v>
      </c>
      <c r="CX377" s="207" t="str">
        <f t="shared" si="562"/>
        <v>-</v>
      </c>
      <c r="CY377" s="209">
        <f t="shared" si="563"/>
        <v>0</v>
      </c>
      <c r="CZ377" s="207" t="str">
        <f t="shared" si="564"/>
        <v>-</v>
      </c>
      <c r="DA377" s="211">
        <f t="shared" si="565"/>
        <v>0</v>
      </c>
      <c r="DB377" s="210" t="str">
        <f t="shared" si="566"/>
        <v>-</v>
      </c>
    </row>
    <row r="378" spans="1:106" s="84" customFormat="1" ht="15" hidden="1" customHeight="1" thickBot="1">
      <c r="A378" s="78">
        <v>19</v>
      </c>
      <c r="B378" s="86" t="s">
        <v>113</v>
      </c>
      <c r="C378" s="87" t="s">
        <v>113</v>
      </c>
      <c r="D378" s="88" t="s">
        <v>113</v>
      </c>
      <c r="E378" s="88" t="s">
        <v>113</v>
      </c>
      <c r="F378" s="88" t="s">
        <v>113</v>
      </c>
      <c r="G378" s="88" t="s">
        <v>113</v>
      </c>
      <c r="H378" s="88" t="s">
        <v>113</v>
      </c>
      <c r="I378" s="89" t="s">
        <v>113</v>
      </c>
      <c r="J378" s="90">
        <f t="shared" si="529"/>
        <v>0</v>
      </c>
      <c r="K378" s="87" t="s">
        <v>113</v>
      </c>
      <c r="L378" s="88" t="s">
        <v>113</v>
      </c>
      <c r="M378" s="88" t="s">
        <v>113</v>
      </c>
      <c r="N378" s="88" t="s">
        <v>113</v>
      </c>
      <c r="O378" s="88" t="s">
        <v>113</v>
      </c>
      <c r="P378" s="88" t="s">
        <v>113</v>
      </c>
      <c r="Q378" s="89" t="s">
        <v>113</v>
      </c>
      <c r="R378" s="90">
        <f t="shared" si="530"/>
        <v>0</v>
      </c>
      <c r="S378" s="87" t="s">
        <v>113</v>
      </c>
      <c r="T378" s="88" t="s">
        <v>113</v>
      </c>
      <c r="U378" s="88" t="s">
        <v>113</v>
      </c>
      <c r="V378" s="88" t="s">
        <v>113</v>
      </c>
      <c r="W378" s="88" t="s">
        <v>113</v>
      </c>
      <c r="X378" s="88" t="s">
        <v>113</v>
      </c>
      <c r="Y378" s="89" t="s">
        <v>113</v>
      </c>
      <c r="Z378" s="90">
        <f t="shared" si="531"/>
        <v>0</v>
      </c>
      <c r="AA378" s="87" t="s">
        <v>113</v>
      </c>
      <c r="AB378" s="88" t="s">
        <v>113</v>
      </c>
      <c r="AC378" s="88" t="s">
        <v>113</v>
      </c>
      <c r="AD378" s="88" t="s">
        <v>113</v>
      </c>
      <c r="AE378" s="88" t="s">
        <v>113</v>
      </c>
      <c r="AF378" s="88" t="s">
        <v>113</v>
      </c>
      <c r="AG378" s="89" t="s">
        <v>113</v>
      </c>
      <c r="AH378" s="90">
        <f t="shared" si="532"/>
        <v>0</v>
      </c>
      <c r="AI378" s="87" t="s">
        <v>113</v>
      </c>
      <c r="AJ378" s="88" t="s">
        <v>113</v>
      </c>
      <c r="AK378" s="88" t="s">
        <v>113</v>
      </c>
      <c r="AL378" s="88" t="s">
        <v>113</v>
      </c>
      <c r="AM378" s="88" t="s">
        <v>113</v>
      </c>
      <c r="AN378" s="88" t="s">
        <v>113</v>
      </c>
      <c r="AO378" s="89" t="s">
        <v>113</v>
      </c>
      <c r="AP378" s="90">
        <f t="shared" si="533"/>
        <v>0</v>
      </c>
      <c r="AQ378" s="87" t="s">
        <v>113</v>
      </c>
      <c r="AR378" s="88" t="s">
        <v>113</v>
      </c>
      <c r="AS378" s="88" t="s">
        <v>113</v>
      </c>
      <c r="AT378" s="88" t="s">
        <v>113</v>
      </c>
      <c r="AU378" s="88" t="s">
        <v>113</v>
      </c>
      <c r="AV378" s="88" t="s">
        <v>113</v>
      </c>
      <c r="AW378" s="89" t="s">
        <v>113</v>
      </c>
      <c r="AX378" s="90">
        <f t="shared" si="568"/>
        <v>0</v>
      </c>
      <c r="AY378" s="87" t="s">
        <v>113</v>
      </c>
      <c r="AZ378" s="88" t="s">
        <v>113</v>
      </c>
      <c r="BA378" s="88" t="s">
        <v>113</v>
      </c>
      <c r="BB378" s="88" t="s">
        <v>113</v>
      </c>
      <c r="BC378" s="88" t="s">
        <v>113</v>
      </c>
      <c r="BD378" s="88" t="s">
        <v>113</v>
      </c>
      <c r="BE378" s="89" t="s">
        <v>113</v>
      </c>
      <c r="BF378" s="90">
        <f t="shared" si="535"/>
        <v>0</v>
      </c>
      <c r="BG378" s="87" t="s">
        <v>113</v>
      </c>
      <c r="BH378" s="88" t="s">
        <v>113</v>
      </c>
      <c r="BI378" s="88" t="s">
        <v>113</v>
      </c>
      <c r="BJ378" s="88" t="s">
        <v>113</v>
      </c>
      <c r="BK378" s="88" t="s">
        <v>113</v>
      </c>
      <c r="BL378" s="88" t="s">
        <v>113</v>
      </c>
      <c r="BM378" s="89" t="s">
        <v>113</v>
      </c>
      <c r="BN378" s="90">
        <f t="shared" si="536"/>
        <v>0</v>
      </c>
      <c r="BO378" s="87" t="s">
        <v>113</v>
      </c>
      <c r="BP378" s="88" t="s">
        <v>113</v>
      </c>
      <c r="BQ378" s="88" t="s">
        <v>113</v>
      </c>
      <c r="BR378" s="88" t="s">
        <v>113</v>
      </c>
      <c r="BS378" s="88" t="s">
        <v>113</v>
      </c>
      <c r="BT378" s="88" t="s">
        <v>113</v>
      </c>
      <c r="BU378" s="89" t="s">
        <v>113</v>
      </c>
      <c r="BV378" s="90">
        <f t="shared" si="537"/>
        <v>0</v>
      </c>
      <c r="CJ378" s="155"/>
      <c r="CK378" s="209">
        <f t="shared" si="553"/>
        <v>0</v>
      </c>
      <c r="CL378" s="216" t="str">
        <f t="shared" si="554"/>
        <v>-</v>
      </c>
      <c r="CM378" s="209">
        <f t="shared" si="555"/>
        <v>0</v>
      </c>
      <c r="CN378" s="216" t="str">
        <f t="shared" si="556"/>
        <v>-</v>
      </c>
      <c r="CO378" s="209">
        <f t="shared" si="557"/>
        <v>0</v>
      </c>
      <c r="CP378" s="210" t="str">
        <f t="shared" si="558"/>
        <v>-</v>
      </c>
      <c r="CQ378" s="208">
        <f t="shared" si="559"/>
        <v>0</v>
      </c>
      <c r="CR378" s="210" t="str">
        <f t="shared" si="560"/>
        <v>-</v>
      </c>
      <c r="CS378" s="208">
        <f t="shared" si="546"/>
        <v>0</v>
      </c>
      <c r="CT378" s="210" t="str">
        <f t="shared" si="561"/>
        <v>-</v>
      </c>
      <c r="CU378" s="1046"/>
      <c r="CV378" s="452"/>
      <c r="CW378" s="208">
        <f t="shared" si="548"/>
        <v>0</v>
      </c>
      <c r="CX378" s="207" t="str">
        <f t="shared" si="562"/>
        <v>-</v>
      </c>
      <c r="CY378" s="209">
        <f t="shared" si="563"/>
        <v>0</v>
      </c>
      <c r="CZ378" s="207" t="str">
        <f t="shared" si="564"/>
        <v>-</v>
      </c>
      <c r="DA378" s="211">
        <f t="shared" si="565"/>
        <v>0</v>
      </c>
      <c r="DB378" s="210" t="str">
        <f t="shared" si="566"/>
        <v>-</v>
      </c>
    </row>
    <row r="379" spans="1:106" s="84" customFormat="1" ht="15" hidden="1" customHeight="1" thickBot="1">
      <c r="A379" s="85">
        <v>20</v>
      </c>
      <c r="B379" s="86" t="s">
        <v>113</v>
      </c>
      <c r="C379" s="87" t="s">
        <v>113</v>
      </c>
      <c r="D379" s="88" t="s">
        <v>113</v>
      </c>
      <c r="E379" s="88" t="s">
        <v>113</v>
      </c>
      <c r="F379" s="88" t="s">
        <v>113</v>
      </c>
      <c r="G379" s="88" t="s">
        <v>113</v>
      </c>
      <c r="H379" s="88" t="s">
        <v>113</v>
      </c>
      <c r="I379" s="89" t="s">
        <v>113</v>
      </c>
      <c r="J379" s="90">
        <f t="shared" si="529"/>
        <v>0</v>
      </c>
      <c r="K379" s="87" t="s">
        <v>113</v>
      </c>
      <c r="L379" s="88" t="s">
        <v>113</v>
      </c>
      <c r="M379" s="88" t="s">
        <v>113</v>
      </c>
      <c r="N379" s="88" t="s">
        <v>113</v>
      </c>
      <c r="O379" s="88" t="s">
        <v>113</v>
      </c>
      <c r="P379" s="88" t="s">
        <v>113</v>
      </c>
      <c r="Q379" s="89" t="s">
        <v>113</v>
      </c>
      <c r="R379" s="90">
        <f t="shared" si="530"/>
        <v>0</v>
      </c>
      <c r="S379" s="87" t="s">
        <v>113</v>
      </c>
      <c r="T379" s="88" t="s">
        <v>113</v>
      </c>
      <c r="U379" s="88" t="s">
        <v>113</v>
      </c>
      <c r="V379" s="88" t="s">
        <v>113</v>
      </c>
      <c r="W379" s="88" t="s">
        <v>113</v>
      </c>
      <c r="X379" s="88" t="s">
        <v>113</v>
      </c>
      <c r="Y379" s="89" t="s">
        <v>113</v>
      </c>
      <c r="Z379" s="90">
        <f t="shared" si="531"/>
        <v>0</v>
      </c>
      <c r="AA379" s="87" t="s">
        <v>113</v>
      </c>
      <c r="AB379" s="88" t="s">
        <v>113</v>
      </c>
      <c r="AC379" s="88" t="s">
        <v>113</v>
      </c>
      <c r="AD379" s="88" t="s">
        <v>113</v>
      </c>
      <c r="AE379" s="88" t="s">
        <v>113</v>
      </c>
      <c r="AF379" s="88" t="s">
        <v>113</v>
      </c>
      <c r="AG379" s="89" t="s">
        <v>113</v>
      </c>
      <c r="AH379" s="90">
        <f t="shared" si="532"/>
        <v>0</v>
      </c>
      <c r="AI379" s="87" t="s">
        <v>113</v>
      </c>
      <c r="AJ379" s="88" t="s">
        <v>113</v>
      </c>
      <c r="AK379" s="88" t="s">
        <v>113</v>
      </c>
      <c r="AL379" s="88" t="s">
        <v>113</v>
      </c>
      <c r="AM379" s="88" t="s">
        <v>113</v>
      </c>
      <c r="AN379" s="88" t="s">
        <v>113</v>
      </c>
      <c r="AO379" s="89" t="s">
        <v>113</v>
      </c>
      <c r="AP379" s="90">
        <f t="shared" si="533"/>
        <v>0</v>
      </c>
      <c r="AQ379" s="87" t="s">
        <v>113</v>
      </c>
      <c r="AR379" s="88" t="s">
        <v>113</v>
      </c>
      <c r="AS379" s="88" t="s">
        <v>113</v>
      </c>
      <c r="AT379" s="88" t="s">
        <v>113</v>
      </c>
      <c r="AU379" s="88" t="s">
        <v>113</v>
      </c>
      <c r="AV379" s="88" t="s">
        <v>113</v>
      </c>
      <c r="AW379" s="89" t="s">
        <v>113</v>
      </c>
      <c r="AX379" s="90">
        <f t="shared" si="568"/>
        <v>0</v>
      </c>
      <c r="AY379" s="87" t="s">
        <v>113</v>
      </c>
      <c r="AZ379" s="88" t="s">
        <v>113</v>
      </c>
      <c r="BA379" s="88" t="s">
        <v>113</v>
      </c>
      <c r="BB379" s="88" t="s">
        <v>113</v>
      </c>
      <c r="BC379" s="88" t="s">
        <v>113</v>
      </c>
      <c r="BD379" s="88" t="s">
        <v>113</v>
      </c>
      <c r="BE379" s="89" t="s">
        <v>113</v>
      </c>
      <c r="BF379" s="90">
        <f t="shared" si="535"/>
        <v>0</v>
      </c>
      <c r="BG379" s="87" t="s">
        <v>113</v>
      </c>
      <c r="BH379" s="88" t="s">
        <v>113</v>
      </c>
      <c r="BI379" s="88" t="s">
        <v>113</v>
      </c>
      <c r="BJ379" s="88" t="s">
        <v>113</v>
      </c>
      <c r="BK379" s="88" t="s">
        <v>113</v>
      </c>
      <c r="BL379" s="88" t="s">
        <v>113</v>
      </c>
      <c r="BM379" s="89" t="s">
        <v>113</v>
      </c>
      <c r="BN379" s="90">
        <f t="shared" si="536"/>
        <v>0</v>
      </c>
      <c r="BO379" s="87" t="s">
        <v>113</v>
      </c>
      <c r="BP379" s="88" t="s">
        <v>113</v>
      </c>
      <c r="BQ379" s="88" t="s">
        <v>113</v>
      </c>
      <c r="BR379" s="88" t="s">
        <v>113</v>
      </c>
      <c r="BS379" s="88" t="s">
        <v>113</v>
      </c>
      <c r="BT379" s="88" t="s">
        <v>113</v>
      </c>
      <c r="BU379" s="89" t="s">
        <v>113</v>
      </c>
      <c r="BV379" s="90">
        <f t="shared" si="537"/>
        <v>0</v>
      </c>
      <c r="CJ379" s="155"/>
      <c r="CK379" s="209">
        <f t="shared" si="553"/>
        <v>0</v>
      </c>
      <c r="CL379" s="216" t="str">
        <f t="shared" si="554"/>
        <v>-</v>
      </c>
      <c r="CM379" s="209">
        <f t="shared" si="555"/>
        <v>0</v>
      </c>
      <c r="CN379" s="216" t="str">
        <f t="shared" si="556"/>
        <v>-</v>
      </c>
      <c r="CO379" s="209">
        <f t="shared" si="557"/>
        <v>0</v>
      </c>
      <c r="CP379" s="210" t="str">
        <f t="shared" si="558"/>
        <v>-</v>
      </c>
      <c r="CQ379" s="208">
        <f t="shared" si="559"/>
        <v>0</v>
      </c>
      <c r="CR379" s="210" t="str">
        <f t="shared" si="560"/>
        <v>-</v>
      </c>
      <c r="CS379" s="208">
        <f t="shared" si="546"/>
        <v>0</v>
      </c>
      <c r="CT379" s="210" t="str">
        <f t="shared" si="561"/>
        <v>-</v>
      </c>
      <c r="CU379" s="1046"/>
      <c r="CV379" s="452"/>
      <c r="CW379" s="208">
        <f t="shared" si="548"/>
        <v>0</v>
      </c>
      <c r="CX379" s="207" t="str">
        <f t="shared" si="562"/>
        <v>-</v>
      </c>
      <c r="CY379" s="209">
        <f t="shared" si="563"/>
        <v>0</v>
      </c>
      <c r="CZ379" s="207" t="str">
        <f t="shared" si="564"/>
        <v>-</v>
      </c>
      <c r="DA379" s="211">
        <f t="shared" si="565"/>
        <v>0</v>
      </c>
      <c r="DB379" s="210" t="str">
        <f t="shared" si="566"/>
        <v>-</v>
      </c>
    </row>
    <row r="380" spans="1:106" s="84" customFormat="1" ht="15" hidden="1" customHeight="1" thickBot="1">
      <c r="A380" s="78">
        <v>21</v>
      </c>
      <c r="B380" s="86" t="s">
        <v>113</v>
      </c>
      <c r="C380" s="87" t="s">
        <v>113</v>
      </c>
      <c r="D380" s="88" t="s">
        <v>113</v>
      </c>
      <c r="E380" s="88" t="s">
        <v>113</v>
      </c>
      <c r="F380" s="88" t="s">
        <v>113</v>
      </c>
      <c r="G380" s="88" t="s">
        <v>113</v>
      </c>
      <c r="H380" s="88" t="s">
        <v>113</v>
      </c>
      <c r="I380" s="89" t="s">
        <v>113</v>
      </c>
      <c r="J380" s="90">
        <f t="shared" si="529"/>
        <v>0</v>
      </c>
      <c r="K380" s="87" t="s">
        <v>113</v>
      </c>
      <c r="L380" s="88" t="s">
        <v>113</v>
      </c>
      <c r="M380" s="88" t="s">
        <v>113</v>
      </c>
      <c r="N380" s="88" t="s">
        <v>113</v>
      </c>
      <c r="O380" s="88" t="s">
        <v>113</v>
      </c>
      <c r="P380" s="88" t="s">
        <v>113</v>
      </c>
      <c r="Q380" s="89" t="s">
        <v>113</v>
      </c>
      <c r="R380" s="90">
        <f t="shared" si="530"/>
        <v>0</v>
      </c>
      <c r="S380" s="87" t="s">
        <v>113</v>
      </c>
      <c r="T380" s="88" t="s">
        <v>113</v>
      </c>
      <c r="U380" s="88" t="s">
        <v>113</v>
      </c>
      <c r="V380" s="88" t="s">
        <v>113</v>
      </c>
      <c r="W380" s="88" t="s">
        <v>113</v>
      </c>
      <c r="X380" s="88" t="s">
        <v>113</v>
      </c>
      <c r="Y380" s="89" t="s">
        <v>113</v>
      </c>
      <c r="Z380" s="90">
        <f t="shared" si="531"/>
        <v>0</v>
      </c>
      <c r="AA380" s="87" t="s">
        <v>113</v>
      </c>
      <c r="AB380" s="88" t="s">
        <v>113</v>
      </c>
      <c r="AC380" s="88" t="s">
        <v>113</v>
      </c>
      <c r="AD380" s="88" t="s">
        <v>113</v>
      </c>
      <c r="AE380" s="88" t="s">
        <v>113</v>
      </c>
      <c r="AF380" s="88" t="s">
        <v>113</v>
      </c>
      <c r="AG380" s="89" t="s">
        <v>113</v>
      </c>
      <c r="AH380" s="90">
        <f t="shared" si="532"/>
        <v>0</v>
      </c>
      <c r="AI380" s="87" t="s">
        <v>113</v>
      </c>
      <c r="AJ380" s="88" t="s">
        <v>113</v>
      </c>
      <c r="AK380" s="88" t="s">
        <v>113</v>
      </c>
      <c r="AL380" s="88" t="s">
        <v>113</v>
      </c>
      <c r="AM380" s="88" t="s">
        <v>113</v>
      </c>
      <c r="AN380" s="88" t="s">
        <v>113</v>
      </c>
      <c r="AO380" s="89" t="s">
        <v>113</v>
      </c>
      <c r="AP380" s="90">
        <f t="shared" si="533"/>
        <v>0</v>
      </c>
      <c r="AQ380" s="87" t="s">
        <v>113</v>
      </c>
      <c r="AR380" s="88" t="s">
        <v>113</v>
      </c>
      <c r="AS380" s="88" t="s">
        <v>113</v>
      </c>
      <c r="AT380" s="88" t="s">
        <v>113</v>
      </c>
      <c r="AU380" s="88" t="s">
        <v>113</v>
      </c>
      <c r="AV380" s="88" t="s">
        <v>113</v>
      </c>
      <c r="AW380" s="89" t="s">
        <v>113</v>
      </c>
      <c r="AX380" s="90">
        <f t="shared" si="568"/>
        <v>0</v>
      </c>
      <c r="AY380" s="87" t="s">
        <v>113</v>
      </c>
      <c r="AZ380" s="88" t="s">
        <v>113</v>
      </c>
      <c r="BA380" s="88" t="s">
        <v>113</v>
      </c>
      <c r="BB380" s="88" t="s">
        <v>113</v>
      </c>
      <c r="BC380" s="88" t="s">
        <v>113</v>
      </c>
      <c r="BD380" s="88" t="s">
        <v>113</v>
      </c>
      <c r="BE380" s="89" t="s">
        <v>113</v>
      </c>
      <c r="BF380" s="90">
        <f t="shared" si="535"/>
        <v>0</v>
      </c>
      <c r="BG380" s="87" t="s">
        <v>113</v>
      </c>
      <c r="BH380" s="88" t="s">
        <v>113</v>
      </c>
      <c r="BI380" s="88" t="s">
        <v>113</v>
      </c>
      <c r="BJ380" s="88" t="s">
        <v>113</v>
      </c>
      <c r="BK380" s="88" t="s">
        <v>113</v>
      </c>
      <c r="BL380" s="88" t="s">
        <v>113</v>
      </c>
      <c r="BM380" s="89" t="s">
        <v>113</v>
      </c>
      <c r="BN380" s="90">
        <f t="shared" si="536"/>
        <v>0</v>
      </c>
      <c r="BO380" s="87" t="s">
        <v>113</v>
      </c>
      <c r="BP380" s="88" t="s">
        <v>113</v>
      </c>
      <c r="BQ380" s="88" t="s">
        <v>113</v>
      </c>
      <c r="BR380" s="88" t="s">
        <v>113</v>
      </c>
      <c r="BS380" s="88" t="s">
        <v>113</v>
      </c>
      <c r="BT380" s="88" t="s">
        <v>113</v>
      </c>
      <c r="BU380" s="89" t="s">
        <v>113</v>
      </c>
      <c r="BV380" s="90">
        <f t="shared" si="537"/>
        <v>0</v>
      </c>
      <c r="CJ380" s="155"/>
      <c r="CK380" s="209">
        <f t="shared" si="553"/>
        <v>0</v>
      </c>
      <c r="CL380" s="216" t="str">
        <f t="shared" si="554"/>
        <v>-</v>
      </c>
      <c r="CM380" s="209">
        <f t="shared" si="555"/>
        <v>0</v>
      </c>
      <c r="CN380" s="216" t="str">
        <f t="shared" si="556"/>
        <v>-</v>
      </c>
      <c r="CO380" s="209">
        <f t="shared" si="557"/>
        <v>0</v>
      </c>
      <c r="CP380" s="210" t="str">
        <f t="shared" si="558"/>
        <v>-</v>
      </c>
      <c r="CQ380" s="208">
        <f t="shared" si="559"/>
        <v>0</v>
      </c>
      <c r="CR380" s="210" t="str">
        <f t="shared" si="560"/>
        <v>-</v>
      </c>
      <c r="CS380" s="208">
        <f t="shared" si="546"/>
        <v>0</v>
      </c>
      <c r="CT380" s="210" t="str">
        <f t="shared" si="561"/>
        <v>-</v>
      </c>
      <c r="CU380" s="1046"/>
      <c r="CV380" s="452"/>
      <c r="CW380" s="208">
        <f t="shared" si="548"/>
        <v>0</v>
      </c>
      <c r="CX380" s="207" t="str">
        <f t="shared" si="562"/>
        <v>-</v>
      </c>
      <c r="CY380" s="209">
        <f t="shared" si="563"/>
        <v>0</v>
      </c>
      <c r="CZ380" s="207" t="str">
        <f t="shared" si="564"/>
        <v>-</v>
      </c>
      <c r="DA380" s="211">
        <f t="shared" si="565"/>
        <v>0</v>
      </c>
      <c r="DB380" s="210" t="str">
        <f t="shared" si="566"/>
        <v>-</v>
      </c>
    </row>
    <row r="381" spans="1:106" s="84" customFormat="1" ht="15" hidden="1" customHeight="1" thickBot="1">
      <c r="A381" s="85">
        <v>22</v>
      </c>
      <c r="B381" s="86" t="s">
        <v>113</v>
      </c>
      <c r="C381" s="87" t="s">
        <v>113</v>
      </c>
      <c r="D381" s="88" t="s">
        <v>113</v>
      </c>
      <c r="E381" s="88" t="s">
        <v>113</v>
      </c>
      <c r="F381" s="88" t="s">
        <v>113</v>
      </c>
      <c r="G381" s="88" t="s">
        <v>113</v>
      </c>
      <c r="H381" s="88" t="s">
        <v>113</v>
      </c>
      <c r="I381" s="89" t="s">
        <v>113</v>
      </c>
      <c r="J381" s="90">
        <f t="shared" si="529"/>
        <v>0</v>
      </c>
      <c r="K381" s="87" t="s">
        <v>113</v>
      </c>
      <c r="L381" s="88" t="s">
        <v>113</v>
      </c>
      <c r="M381" s="88" t="s">
        <v>113</v>
      </c>
      <c r="N381" s="88" t="s">
        <v>113</v>
      </c>
      <c r="O381" s="88" t="s">
        <v>113</v>
      </c>
      <c r="P381" s="88" t="s">
        <v>113</v>
      </c>
      <c r="Q381" s="89" t="s">
        <v>113</v>
      </c>
      <c r="R381" s="90">
        <f t="shared" si="530"/>
        <v>0</v>
      </c>
      <c r="S381" s="87" t="s">
        <v>113</v>
      </c>
      <c r="T381" s="88" t="s">
        <v>113</v>
      </c>
      <c r="U381" s="88" t="s">
        <v>113</v>
      </c>
      <c r="V381" s="88" t="s">
        <v>113</v>
      </c>
      <c r="W381" s="88" t="s">
        <v>113</v>
      </c>
      <c r="X381" s="88" t="s">
        <v>113</v>
      </c>
      <c r="Y381" s="89" t="s">
        <v>113</v>
      </c>
      <c r="Z381" s="90">
        <f t="shared" si="531"/>
        <v>0</v>
      </c>
      <c r="AA381" s="87" t="s">
        <v>113</v>
      </c>
      <c r="AB381" s="88" t="s">
        <v>113</v>
      </c>
      <c r="AC381" s="88" t="s">
        <v>113</v>
      </c>
      <c r="AD381" s="88" t="s">
        <v>113</v>
      </c>
      <c r="AE381" s="88" t="s">
        <v>113</v>
      </c>
      <c r="AF381" s="88" t="s">
        <v>113</v>
      </c>
      <c r="AG381" s="89" t="s">
        <v>113</v>
      </c>
      <c r="AH381" s="90">
        <f t="shared" si="532"/>
        <v>0</v>
      </c>
      <c r="AI381" s="87" t="s">
        <v>113</v>
      </c>
      <c r="AJ381" s="88" t="s">
        <v>113</v>
      </c>
      <c r="AK381" s="88" t="s">
        <v>113</v>
      </c>
      <c r="AL381" s="88" t="s">
        <v>113</v>
      </c>
      <c r="AM381" s="88" t="s">
        <v>113</v>
      </c>
      <c r="AN381" s="88" t="s">
        <v>113</v>
      </c>
      <c r="AO381" s="89" t="s">
        <v>113</v>
      </c>
      <c r="AP381" s="90">
        <f t="shared" si="533"/>
        <v>0</v>
      </c>
      <c r="AQ381" s="87" t="s">
        <v>113</v>
      </c>
      <c r="AR381" s="88" t="s">
        <v>113</v>
      </c>
      <c r="AS381" s="88" t="s">
        <v>113</v>
      </c>
      <c r="AT381" s="88" t="s">
        <v>113</v>
      </c>
      <c r="AU381" s="88" t="s">
        <v>113</v>
      </c>
      <c r="AV381" s="88" t="s">
        <v>113</v>
      </c>
      <c r="AW381" s="89" t="s">
        <v>113</v>
      </c>
      <c r="AX381" s="90">
        <f t="shared" si="568"/>
        <v>0</v>
      </c>
      <c r="AY381" s="87" t="s">
        <v>113</v>
      </c>
      <c r="AZ381" s="88" t="s">
        <v>113</v>
      </c>
      <c r="BA381" s="88" t="s">
        <v>113</v>
      </c>
      <c r="BB381" s="88" t="s">
        <v>113</v>
      </c>
      <c r="BC381" s="88" t="s">
        <v>113</v>
      </c>
      <c r="BD381" s="88" t="s">
        <v>113</v>
      </c>
      <c r="BE381" s="89" t="s">
        <v>113</v>
      </c>
      <c r="BF381" s="90">
        <f t="shared" si="535"/>
        <v>0</v>
      </c>
      <c r="BG381" s="87" t="s">
        <v>113</v>
      </c>
      <c r="BH381" s="88" t="s">
        <v>113</v>
      </c>
      <c r="BI381" s="88" t="s">
        <v>113</v>
      </c>
      <c r="BJ381" s="88" t="s">
        <v>113</v>
      </c>
      <c r="BK381" s="88" t="s">
        <v>113</v>
      </c>
      <c r="BL381" s="88" t="s">
        <v>113</v>
      </c>
      <c r="BM381" s="89" t="s">
        <v>113</v>
      </c>
      <c r="BN381" s="90">
        <f t="shared" si="536"/>
        <v>0</v>
      </c>
      <c r="BO381" s="87" t="s">
        <v>113</v>
      </c>
      <c r="BP381" s="88" t="s">
        <v>113</v>
      </c>
      <c r="BQ381" s="88" t="s">
        <v>113</v>
      </c>
      <c r="BR381" s="88" t="s">
        <v>113</v>
      </c>
      <c r="BS381" s="88" t="s">
        <v>113</v>
      </c>
      <c r="BT381" s="88" t="s">
        <v>113</v>
      </c>
      <c r="BU381" s="89" t="s">
        <v>113</v>
      </c>
      <c r="BV381" s="90">
        <f t="shared" si="537"/>
        <v>0</v>
      </c>
      <c r="CJ381" s="155"/>
      <c r="CK381" s="209">
        <f t="shared" si="553"/>
        <v>0</v>
      </c>
      <c r="CL381" s="216" t="str">
        <f t="shared" si="554"/>
        <v>-</v>
      </c>
      <c r="CM381" s="209">
        <f t="shared" si="555"/>
        <v>0</v>
      </c>
      <c r="CN381" s="216" t="str">
        <f t="shared" si="556"/>
        <v>-</v>
      </c>
      <c r="CO381" s="209">
        <f t="shared" si="557"/>
        <v>0</v>
      </c>
      <c r="CP381" s="210" t="str">
        <f t="shared" si="558"/>
        <v>-</v>
      </c>
      <c r="CQ381" s="208">
        <f t="shared" si="559"/>
        <v>0</v>
      </c>
      <c r="CR381" s="210" t="str">
        <f t="shared" si="560"/>
        <v>-</v>
      </c>
      <c r="CS381" s="208">
        <f t="shared" si="546"/>
        <v>0</v>
      </c>
      <c r="CT381" s="210" t="str">
        <f t="shared" si="561"/>
        <v>-</v>
      </c>
      <c r="CU381" s="1046"/>
      <c r="CV381" s="452"/>
      <c r="CW381" s="208">
        <f t="shared" si="548"/>
        <v>0</v>
      </c>
      <c r="CX381" s="207" t="str">
        <f t="shared" si="562"/>
        <v>-</v>
      </c>
      <c r="CY381" s="209">
        <f t="shared" si="563"/>
        <v>0</v>
      </c>
      <c r="CZ381" s="207" t="str">
        <f t="shared" si="564"/>
        <v>-</v>
      </c>
      <c r="DA381" s="211">
        <f t="shared" si="565"/>
        <v>0</v>
      </c>
      <c r="DB381" s="210" t="str">
        <f t="shared" si="566"/>
        <v>-</v>
      </c>
    </row>
    <row r="382" spans="1:106" s="84" customFormat="1" ht="15" hidden="1" customHeight="1" thickBot="1">
      <c r="A382" s="78">
        <v>23</v>
      </c>
      <c r="B382" s="86" t="s">
        <v>113</v>
      </c>
      <c r="C382" s="87" t="s">
        <v>113</v>
      </c>
      <c r="D382" s="88" t="s">
        <v>113</v>
      </c>
      <c r="E382" s="88" t="s">
        <v>113</v>
      </c>
      <c r="F382" s="88" t="s">
        <v>113</v>
      </c>
      <c r="G382" s="88" t="s">
        <v>113</v>
      </c>
      <c r="H382" s="88" t="s">
        <v>113</v>
      </c>
      <c r="I382" s="89" t="s">
        <v>113</v>
      </c>
      <c r="J382" s="90">
        <f t="shared" si="529"/>
        <v>0</v>
      </c>
      <c r="K382" s="87" t="s">
        <v>113</v>
      </c>
      <c r="L382" s="88" t="s">
        <v>113</v>
      </c>
      <c r="M382" s="88" t="s">
        <v>113</v>
      </c>
      <c r="N382" s="88" t="s">
        <v>113</v>
      </c>
      <c r="O382" s="88" t="s">
        <v>113</v>
      </c>
      <c r="P382" s="88" t="s">
        <v>113</v>
      </c>
      <c r="Q382" s="89" t="s">
        <v>113</v>
      </c>
      <c r="R382" s="90">
        <f t="shared" si="530"/>
        <v>0</v>
      </c>
      <c r="S382" s="87" t="s">
        <v>113</v>
      </c>
      <c r="T382" s="88" t="s">
        <v>113</v>
      </c>
      <c r="U382" s="88" t="s">
        <v>113</v>
      </c>
      <c r="V382" s="88" t="s">
        <v>113</v>
      </c>
      <c r="W382" s="88" t="s">
        <v>113</v>
      </c>
      <c r="X382" s="88" t="s">
        <v>113</v>
      </c>
      <c r="Y382" s="89" t="s">
        <v>113</v>
      </c>
      <c r="Z382" s="90">
        <f t="shared" si="531"/>
        <v>0</v>
      </c>
      <c r="AA382" s="87" t="s">
        <v>113</v>
      </c>
      <c r="AB382" s="88" t="s">
        <v>113</v>
      </c>
      <c r="AC382" s="88" t="s">
        <v>113</v>
      </c>
      <c r="AD382" s="88" t="s">
        <v>113</v>
      </c>
      <c r="AE382" s="88" t="s">
        <v>113</v>
      </c>
      <c r="AF382" s="88" t="s">
        <v>113</v>
      </c>
      <c r="AG382" s="89" t="s">
        <v>113</v>
      </c>
      <c r="AH382" s="90">
        <f t="shared" si="532"/>
        <v>0</v>
      </c>
      <c r="AI382" s="87" t="s">
        <v>113</v>
      </c>
      <c r="AJ382" s="88" t="s">
        <v>113</v>
      </c>
      <c r="AK382" s="88" t="s">
        <v>113</v>
      </c>
      <c r="AL382" s="88" t="s">
        <v>113</v>
      </c>
      <c r="AM382" s="88" t="s">
        <v>113</v>
      </c>
      <c r="AN382" s="88" t="s">
        <v>113</v>
      </c>
      <c r="AO382" s="89" t="s">
        <v>113</v>
      </c>
      <c r="AP382" s="90">
        <f t="shared" si="533"/>
        <v>0</v>
      </c>
      <c r="AQ382" s="87" t="s">
        <v>113</v>
      </c>
      <c r="AR382" s="88" t="s">
        <v>113</v>
      </c>
      <c r="AS382" s="88" t="s">
        <v>113</v>
      </c>
      <c r="AT382" s="88" t="s">
        <v>113</v>
      </c>
      <c r="AU382" s="88" t="s">
        <v>113</v>
      </c>
      <c r="AV382" s="88" t="s">
        <v>113</v>
      </c>
      <c r="AW382" s="89" t="s">
        <v>113</v>
      </c>
      <c r="AX382" s="90">
        <f t="shared" si="568"/>
        <v>0</v>
      </c>
      <c r="AY382" s="87" t="s">
        <v>113</v>
      </c>
      <c r="AZ382" s="88" t="s">
        <v>113</v>
      </c>
      <c r="BA382" s="88" t="s">
        <v>113</v>
      </c>
      <c r="BB382" s="88" t="s">
        <v>113</v>
      </c>
      <c r="BC382" s="88" t="s">
        <v>113</v>
      </c>
      <c r="BD382" s="88" t="s">
        <v>113</v>
      </c>
      <c r="BE382" s="89" t="s">
        <v>113</v>
      </c>
      <c r="BF382" s="90">
        <f t="shared" si="535"/>
        <v>0</v>
      </c>
      <c r="BG382" s="87" t="s">
        <v>113</v>
      </c>
      <c r="BH382" s="88" t="s">
        <v>113</v>
      </c>
      <c r="BI382" s="88" t="s">
        <v>113</v>
      </c>
      <c r="BJ382" s="88" t="s">
        <v>113</v>
      </c>
      <c r="BK382" s="88" t="s">
        <v>113</v>
      </c>
      <c r="BL382" s="88" t="s">
        <v>113</v>
      </c>
      <c r="BM382" s="89" t="s">
        <v>113</v>
      </c>
      <c r="BN382" s="90">
        <f t="shared" si="536"/>
        <v>0</v>
      </c>
      <c r="BO382" s="87" t="s">
        <v>113</v>
      </c>
      <c r="BP382" s="88" t="s">
        <v>113</v>
      </c>
      <c r="BQ382" s="88" t="s">
        <v>113</v>
      </c>
      <c r="BR382" s="88" t="s">
        <v>113</v>
      </c>
      <c r="BS382" s="88" t="s">
        <v>113</v>
      </c>
      <c r="BT382" s="88" t="s">
        <v>113</v>
      </c>
      <c r="BU382" s="89" t="s">
        <v>113</v>
      </c>
      <c r="BV382" s="90">
        <f t="shared" si="537"/>
        <v>0</v>
      </c>
      <c r="CJ382" s="155"/>
      <c r="CK382" s="209">
        <f t="shared" si="553"/>
        <v>0</v>
      </c>
      <c r="CL382" s="216" t="str">
        <f t="shared" si="554"/>
        <v>-</v>
      </c>
      <c r="CM382" s="209">
        <f t="shared" si="555"/>
        <v>0</v>
      </c>
      <c r="CN382" s="216" t="str">
        <f t="shared" si="556"/>
        <v>-</v>
      </c>
      <c r="CO382" s="209">
        <f t="shared" si="557"/>
        <v>0</v>
      </c>
      <c r="CP382" s="210" t="str">
        <f t="shared" si="558"/>
        <v>-</v>
      </c>
      <c r="CQ382" s="208">
        <f t="shared" si="559"/>
        <v>0</v>
      </c>
      <c r="CR382" s="210" t="str">
        <f t="shared" si="560"/>
        <v>-</v>
      </c>
      <c r="CS382" s="208">
        <f t="shared" si="546"/>
        <v>0</v>
      </c>
      <c r="CT382" s="210" t="str">
        <f t="shared" si="561"/>
        <v>-</v>
      </c>
      <c r="CU382" s="1046"/>
      <c r="CV382" s="452"/>
      <c r="CW382" s="208">
        <f t="shared" si="548"/>
        <v>0</v>
      </c>
      <c r="CX382" s="207" t="str">
        <f t="shared" si="562"/>
        <v>-</v>
      </c>
      <c r="CY382" s="209">
        <f t="shared" si="563"/>
        <v>0</v>
      </c>
      <c r="CZ382" s="207" t="str">
        <f t="shared" si="564"/>
        <v>-</v>
      </c>
      <c r="DA382" s="211">
        <f t="shared" si="565"/>
        <v>0</v>
      </c>
      <c r="DB382" s="210" t="str">
        <f t="shared" si="566"/>
        <v>-</v>
      </c>
    </row>
    <row r="383" spans="1:106" s="84" customFormat="1" ht="15" hidden="1" customHeight="1" thickBot="1">
      <c r="A383" s="85">
        <v>24</v>
      </c>
      <c r="B383" s="86" t="s">
        <v>113</v>
      </c>
      <c r="C383" s="87" t="s">
        <v>113</v>
      </c>
      <c r="D383" s="88" t="s">
        <v>113</v>
      </c>
      <c r="E383" s="88" t="s">
        <v>113</v>
      </c>
      <c r="F383" s="88" t="s">
        <v>113</v>
      </c>
      <c r="G383" s="88" t="s">
        <v>113</v>
      </c>
      <c r="H383" s="88" t="s">
        <v>113</v>
      </c>
      <c r="I383" s="89" t="s">
        <v>113</v>
      </c>
      <c r="J383" s="90">
        <f t="shared" si="529"/>
        <v>0</v>
      </c>
      <c r="K383" s="87" t="s">
        <v>113</v>
      </c>
      <c r="L383" s="88" t="s">
        <v>113</v>
      </c>
      <c r="M383" s="88" t="s">
        <v>113</v>
      </c>
      <c r="N383" s="88" t="s">
        <v>113</v>
      </c>
      <c r="O383" s="88" t="s">
        <v>113</v>
      </c>
      <c r="P383" s="88" t="s">
        <v>113</v>
      </c>
      <c r="Q383" s="89" t="s">
        <v>113</v>
      </c>
      <c r="R383" s="90">
        <f t="shared" si="530"/>
        <v>0</v>
      </c>
      <c r="S383" s="87" t="s">
        <v>113</v>
      </c>
      <c r="T383" s="88" t="s">
        <v>113</v>
      </c>
      <c r="U383" s="88" t="s">
        <v>113</v>
      </c>
      <c r="V383" s="88" t="s">
        <v>113</v>
      </c>
      <c r="W383" s="88" t="s">
        <v>113</v>
      </c>
      <c r="X383" s="88" t="s">
        <v>113</v>
      </c>
      <c r="Y383" s="89" t="s">
        <v>113</v>
      </c>
      <c r="Z383" s="90">
        <f t="shared" si="531"/>
        <v>0</v>
      </c>
      <c r="AA383" s="87" t="s">
        <v>113</v>
      </c>
      <c r="AB383" s="88" t="s">
        <v>113</v>
      </c>
      <c r="AC383" s="88" t="s">
        <v>113</v>
      </c>
      <c r="AD383" s="88" t="s">
        <v>113</v>
      </c>
      <c r="AE383" s="88" t="s">
        <v>113</v>
      </c>
      <c r="AF383" s="88" t="s">
        <v>113</v>
      </c>
      <c r="AG383" s="89" t="s">
        <v>113</v>
      </c>
      <c r="AH383" s="90">
        <f t="shared" si="532"/>
        <v>0</v>
      </c>
      <c r="AI383" s="87" t="s">
        <v>113</v>
      </c>
      <c r="AJ383" s="88" t="s">
        <v>113</v>
      </c>
      <c r="AK383" s="88" t="s">
        <v>113</v>
      </c>
      <c r="AL383" s="88" t="s">
        <v>113</v>
      </c>
      <c r="AM383" s="88" t="s">
        <v>113</v>
      </c>
      <c r="AN383" s="88" t="s">
        <v>113</v>
      </c>
      <c r="AO383" s="89" t="s">
        <v>113</v>
      </c>
      <c r="AP383" s="90">
        <f t="shared" si="533"/>
        <v>0</v>
      </c>
      <c r="AQ383" s="87" t="s">
        <v>113</v>
      </c>
      <c r="AR383" s="88" t="s">
        <v>113</v>
      </c>
      <c r="AS383" s="88" t="s">
        <v>113</v>
      </c>
      <c r="AT383" s="88" t="s">
        <v>113</v>
      </c>
      <c r="AU383" s="88" t="s">
        <v>113</v>
      </c>
      <c r="AV383" s="88" t="s">
        <v>113</v>
      </c>
      <c r="AW383" s="89" t="s">
        <v>113</v>
      </c>
      <c r="AX383" s="90">
        <f t="shared" si="568"/>
        <v>0</v>
      </c>
      <c r="AY383" s="87" t="s">
        <v>113</v>
      </c>
      <c r="AZ383" s="88" t="s">
        <v>113</v>
      </c>
      <c r="BA383" s="88" t="s">
        <v>113</v>
      </c>
      <c r="BB383" s="88" t="s">
        <v>113</v>
      </c>
      <c r="BC383" s="88" t="s">
        <v>113</v>
      </c>
      <c r="BD383" s="88" t="s">
        <v>113</v>
      </c>
      <c r="BE383" s="89" t="s">
        <v>113</v>
      </c>
      <c r="BF383" s="90">
        <f t="shared" si="535"/>
        <v>0</v>
      </c>
      <c r="BG383" s="87" t="s">
        <v>113</v>
      </c>
      <c r="BH383" s="88" t="s">
        <v>113</v>
      </c>
      <c r="BI383" s="88" t="s">
        <v>113</v>
      </c>
      <c r="BJ383" s="88" t="s">
        <v>113</v>
      </c>
      <c r="BK383" s="88" t="s">
        <v>113</v>
      </c>
      <c r="BL383" s="88" t="s">
        <v>113</v>
      </c>
      <c r="BM383" s="89" t="s">
        <v>113</v>
      </c>
      <c r="BN383" s="90">
        <f t="shared" si="536"/>
        <v>0</v>
      </c>
      <c r="BO383" s="87" t="s">
        <v>113</v>
      </c>
      <c r="BP383" s="88" t="s">
        <v>113</v>
      </c>
      <c r="BQ383" s="88" t="s">
        <v>113</v>
      </c>
      <c r="BR383" s="88" t="s">
        <v>113</v>
      </c>
      <c r="BS383" s="88" t="s">
        <v>113</v>
      </c>
      <c r="BT383" s="88" t="s">
        <v>113</v>
      </c>
      <c r="BU383" s="89" t="s">
        <v>113</v>
      </c>
      <c r="BV383" s="90">
        <f t="shared" si="537"/>
        <v>0</v>
      </c>
      <c r="CJ383" s="155"/>
      <c r="CK383" s="209">
        <f t="shared" si="553"/>
        <v>0</v>
      </c>
      <c r="CL383" s="216" t="str">
        <f t="shared" si="554"/>
        <v>-</v>
      </c>
      <c r="CM383" s="209">
        <f t="shared" si="555"/>
        <v>0</v>
      </c>
      <c r="CN383" s="216" t="str">
        <f t="shared" si="556"/>
        <v>-</v>
      </c>
      <c r="CO383" s="209">
        <f t="shared" si="557"/>
        <v>0</v>
      </c>
      <c r="CP383" s="210" t="str">
        <f t="shared" si="558"/>
        <v>-</v>
      </c>
      <c r="CQ383" s="208">
        <f t="shared" si="559"/>
        <v>0</v>
      </c>
      <c r="CR383" s="210" t="str">
        <f t="shared" si="560"/>
        <v>-</v>
      </c>
      <c r="CS383" s="208">
        <f t="shared" si="546"/>
        <v>0</v>
      </c>
      <c r="CT383" s="210" t="str">
        <f t="shared" si="561"/>
        <v>-</v>
      </c>
      <c r="CU383" s="1046"/>
      <c r="CV383" s="452"/>
      <c r="CW383" s="208">
        <f t="shared" si="548"/>
        <v>0</v>
      </c>
      <c r="CX383" s="207" t="str">
        <f t="shared" si="562"/>
        <v>-</v>
      </c>
      <c r="CY383" s="209">
        <f t="shared" si="563"/>
        <v>0</v>
      </c>
      <c r="CZ383" s="207" t="str">
        <f t="shared" si="564"/>
        <v>-</v>
      </c>
      <c r="DA383" s="211">
        <f t="shared" si="565"/>
        <v>0</v>
      </c>
      <c r="DB383" s="210" t="str">
        <f t="shared" si="566"/>
        <v>-</v>
      </c>
    </row>
    <row r="384" spans="1:106" s="84" customFormat="1" ht="15" hidden="1" customHeight="1" thickBot="1">
      <c r="A384" s="78">
        <v>25</v>
      </c>
      <c r="B384" s="86" t="s">
        <v>113</v>
      </c>
      <c r="C384" s="87" t="s">
        <v>113</v>
      </c>
      <c r="D384" s="88" t="s">
        <v>113</v>
      </c>
      <c r="E384" s="88" t="s">
        <v>113</v>
      </c>
      <c r="F384" s="88" t="s">
        <v>113</v>
      </c>
      <c r="G384" s="88" t="s">
        <v>113</v>
      </c>
      <c r="H384" s="88" t="s">
        <v>113</v>
      </c>
      <c r="I384" s="89" t="s">
        <v>113</v>
      </c>
      <c r="J384" s="90">
        <f t="shared" si="529"/>
        <v>0</v>
      </c>
      <c r="K384" s="87" t="s">
        <v>113</v>
      </c>
      <c r="L384" s="88" t="s">
        <v>113</v>
      </c>
      <c r="M384" s="88" t="s">
        <v>113</v>
      </c>
      <c r="N384" s="88" t="s">
        <v>113</v>
      </c>
      <c r="O384" s="88" t="s">
        <v>113</v>
      </c>
      <c r="P384" s="88" t="s">
        <v>113</v>
      </c>
      <c r="Q384" s="89" t="s">
        <v>113</v>
      </c>
      <c r="R384" s="90">
        <f t="shared" si="530"/>
        <v>0</v>
      </c>
      <c r="S384" s="87" t="s">
        <v>113</v>
      </c>
      <c r="T384" s="88" t="s">
        <v>113</v>
      </c>
      <c r="U384" s="88" t="s">
        <v>113</v>
      </c>
      <c r="V384" s="88" t="s">
        <v>113</v>
      </c>
      <c r="W384" s="88" t="s">
        <v>113</v>
      </c>
      <c r="X384" s="88" t="s">
        <v>113</v>
      </c>
      <c r="Y384" s="89" t="s">
        <v>113</v>
      </c>
      <c r="Z384" s="90">
        <f t="shared" si="531"/>
        <v>0</v>
      </c>
      <c r="AA384" s="87" t="s">
        <v>113</v>
      </c>
      <c r="AB384" s="88" t="s">
        <v>113</v>
      </c>
      <c r="AC384" s="88" t="s">
        <v>113</v>
      </c>
      <c r="AD384" s="88" t="s">
        <v>113</v>
      </c>
      <c r="AE384" s="88" t="s">
        <v>113</v>
      </c>
      <c r="AF384" s="88" t="s">
        <v>113</v>
      </c>
      <c r="AG384" s="89" t="s">
        <v>113</v>
      </c>
      <c r="AH384" s="90">
        <f t="shared" si="532"/>
        <v>0</v>
      </c>
      <c r="AI384" s="87" t="s">
        <v>113</v>
      </c>
      <c r="AJ384" s="88" t="s">
        <v>113</v>
      </c>
      <c r="AK384" s="88" t="s">
        <v>113</v>
      </c>
      <c r="AL384" s="88" t="s">
        <v>113</v>
      </c>
      <c r="AM384" s="88" t="s">
        <v>113</v>
      </c>
      <c r="AN384" s="88" t="s">
        <v>113</v>
      </c>
      <c r="AO384" s="89" t="s">
        <v>113</v>
      </c>
      <c r="AP384" s="90">
        <f t="shared" si="533"/>
        <v>0</v>
      </c>
      <c r="AQ384" s="87" t="s">
        <v>113</v>
      </c>
      <c r="AR384" s="88" t="s">
        <v>113</v>
      </c>
      <c r="AS384" s="88" t="s">
        <v>113</v>
      </c>
      <c r="AT384" s="88" t="s">
        <v>113</v>
      </c>
      <c r="AU384" s="88" t="s">
        <v>113</v>
      </c>
      <c r="AV384" s="88" t="s">
        <v>113</v>
      </c>
      <c r="AW384" s="89" t="s">
        <v>113</v>
      </c>
      <c r="AX384" s="90">
        <f t="shared" si="568"/>
        <v>0</v>
      </c>
      <c r="AY384" s="87" t="s">
        <v>113</v>
      </c>
      <c r="AZ384" s="88" t="s">
        <v>113</v>
      </c>
      <c r="BA384" s="88" t="s">
        <v>113</v>
      </c>
      <c r="BB384" s="88" t="s">
        <v>113</v>
      </c>
      <c r="BC384" s="88" t="s">
        <v>113</v>
      </c>
      <c r="BD384" s="88" t="s">
        <v>113</v>
      </c>
      <c r="BE384" s="89" t="s">
        <v>113</v>
      </c>
      <c r="BF384" s="90">
        <f t="shared" si="535"/>
        <v>0</v>
      </c>
      <c r="BG384" s="87" t="s">
        <v>113</v>
      </c>
      <c r="BH384" s="88" t="s">
        <v>113</v>
      </c>
      <c r="BI384" s="88" t="s">
        <v>113</v>
      </c>
      <c r="BJ384" s="88" t="s">
        <v>113</v>
      </c>
      <c r="BK384" s="88" t="s">
        <v>113</v>
      </c>
      <c r="BL384" s="88" t="s">
        <v>113</v>
      </c>
      <c r="BM384" s="89" t="s">
        <v>113</v>
      </c>
      <c r="BN384" s="90">
        <f t="shared" si="536"/>
        <v>0</v>
      </c>
      <c r="BO384" s="87" t="s">
        <v>113</v>
      </c>
      <c r="BP384" s="88" t="s">
        <v>113</v>
      </c>
      <c r="BQ384" s="88" t="s">
        <v>113</v>
      </c>
      <c r="BR384" s="88" t="s">
        <v>113</v>
      </c>
      <c r="BS384" s="88" t="s">
        <v>113</v>
      </c>
      <c r="BT384" s="88" t="s">
        <v>113</v>
      </c>
      <c r="BU384" s="89" t="s">
        <v>113</v>
      </c>
      <c r="BV384" s="90">
        <f t="shared" si="537"/>
        <v>0</v>
      </c>
      <c r="CJ384" s="155"/>
      <c r="CK384" s="209">
        <f t="shared" si="553"/>
        <v>0</v>
      </c>
      <c r="CL384" s="216" t="str">
        <f t="shared" si="554"/>
        <v>-</v>
      </c>
      <c r="CM384" s="209">
        <f t="shared" si="555"/>
        <v>0</v>
      </c>
      <c r="CN384" s="216" t="str">
        <f t="shared" si="556"/>
        <v>-</v>
      </c>
      <c r="CO384" s="209">
        <f t="shared" si="557"/>
        <v>0</v>
      </c>
      <c r="CP384" s="210" t="str">
        <f t="shared" si="558"/>
        <v>-</v>
      </c>
      <c r="CQ384" s="208">
        <f t="shared" si="559"/>
        <v>0</v>
      </c>
      <c r="CR384" s="210" t="str">
        <f t="shared" si="560"/>
        <v>-</v>
      </c>
      <c r="CS384" s="208">
        <f t="shared" si="546"/>
        <v>0</v>
      </c>
      <c r="CT384" s="210" t="str">
        <f t="shared" si="561"/>
        <v>-</v>
      </c>
      <c r="CU384" s="1046"/>
      <c r="CV384" s="452"/>
      <c r="CW384" s="208">
        <f t="shared" si="548"/>
        <v>0</v>
      </c>
      <c r="CX384" s="207" t="str">
        <f t="shared" si="562"/>
        <v>-</v>
      </c>
      <c r="CY384" s="209">
        <f t="shared" si="563"/>
        <v>0</v>
      </c>
      <c r="CZ384" s="207" t="str">
        <f t="shared" si="564"/>
        <v>-</v>
      </c>
      <c r="DA384" s="211">
        <f t="shared" si="565"/>
        <v>0</v>
      </c>
      <c r="DB384" s="210" t="str">
        <f t="shared" si="566"/>
        <v>-</v>
      </c>
    </row>
    <row r="385" spans="1:120" s="84" customFormat="1" ht="15" hidden="1" customHeight="1" thickBot="1">
      <c r="A385" s="85">
        <v>26</v>
      </c>
      <c r="B385" s="86" t="s">
        <v>113</v>
      </c>
      <c r="C385" s="87" t="s">
        <v>113</v>
      </c>
      <c r="D385" s="88" t="s">
        <v>113</v>
      </c>
      <c r="E385" s="88" t="s">
        <v>113</v>
      </c>
      <c r="F385" s="88" t="s">
        <v>113</v>
      </c>
      <c r="G385" s="88" t="s">
        <v>113</v>
      </c>
      <c r="H385" s="88" t="s">
        <v>113</v>
      </c>
      <c r="I385" s="89" t="s">
        <v>113</v>
      </c>
      <c r="J385" s="90">
        <f t="shared" si="529"/>
        <v>0</v>
      </c>
      <c r="K385" s="87" t="s">
        <v>113</v>
      </c>
      <c r="L385" s="88" t="s">
        <v>113</v>
      </c>
      <c r="M385" s="88" t="s">
        <v>113</v>
      </c>
      <c r="N385" s="88" t="s">
        <v>113</v>
      </c>
      <c r="O385" s="88" t="s">
        <v>113</v>
      </c>
      <c r="P385" s="88" t="s">
        <v>113</v>
      </c>
      <c r="Q385" s="89" t="s">
        <v>113</v>
      </c>
      <c r="R385" s="90">
        <f t="shared" si="530"/>
        <v>0</v>
      </c>
      <c r="S385" s="87" t="s">
        <v>113</v>
      </c>
      <c r="T385" s="88" t="s">
        <v>113</v>
      </c>
      <c r="U385" s="88" t="s">
        <v>113</v>
      </c>
      <c r="V385" s="88" t="s">
        <v>113</v>
      </c>
      <c r="W385" s="88" t="s">
        <v>113</v>
      </c>
      <c r="X385" s="88" t="s">
        <v>113</v>
      </c>
      <c r="Y385" s="89" t="s">
        <v>113</v>
      </c>
      <c r="Z385" s="90">
        <f t="shared" si="531"/>
        <v>0</v>
      </c>
      <c r="AA385" s="87" t="s">
        <v>113</v>
      </c>
      <c r="AB385" s="88" t="s">
        <v>113</v>
      </c>
      <c r="AC385" s="88" t="s">
        <v>113</v>
      </c>
      <c r="AD385" s="88" t="s">
        <v>113</v>
      </c>
      <c r="AE385" s="88" t="s">
        <v>113</v>
      </c>
      <c r="AF385" s="88" t="s">
        <v>113</v>
      </c>
      <c r="AG385" s="89" t="s">
        <v>113</v>
      </c>
      <c r="AH385" s="90">
        <f t="shared" si="532"/>
        <v>0</v>
      </c>
      <c r="AI385" s="87" t="s">
        <v>113</v>
      </c>
      <c r="AJ385" s="88" t="s">
        <v>113</v>
      </c>
      <c r="AK385" s="88" t="s">
        <v>113</v>
      </c>
      <c r="AL385" s="88" t="s">
        <v>113</v>
      </c>
      <c r="AM385" s="88" t="s">
        <v>113</v>
      </c>
      <c r="AN385" s="88" t="s">
        <v>113</v>
      </c>
      <c r="AO385" s="89" t="s">
        <v>113</v>
      </c>
      <c r="AP385" s="90">
        <f t="shared" si="533"/>
        <v>0</v>
      </c>
      <c r="AQ385" s="87" t="s">
        <v>113</v>
      </c>
      <c r="AR385" s="88" t="s">
        <v>113</v>
      </c>
      <c r="AS385" s="88" t="s">
        <v>113</v>
      </c>
      <c r="AT385" s="88" t="s">
        <v>113</v>
      </c>
      <c r="AU385" s="88" t="s">
        <v>113</v>
      </c>
      <c r="AV385" s="88" t="s">
        <v>113</v>
      </c>
      <c r="AW385" s="89" t="s">
        <v>113</v>
      </c>
      <c r="AX385" s="90">
        <f t="shared" si="568"/>
        <v>0</v>
      </c>
      <c r="AY385" s="87" t="s">
        <v>113</v>
      </c>
      <c r="AZ385" s="88" t="s">
        <v>113</v>
      </c>
      <c r="BA385" s="88" t="s">
        <v>113</v>
      </c>
      <c r="BB385" s="88" t="s">
        <v>113</v>
      </c>
      <c r="BC385" s="88" t="s">
        <v>113</v>
      </c>
      <c r="BD385" s="88" t="s">
        <v>113</v>
      </c>
      <c r="BE385" s="89" t="s">
        <v>113</v>
      </c>
      <c r="BF385" s="90">
        <f t="shared" si="535"/>
        <v>0</v>
      </c>
      <c r="BG385" s="87" t="s">
        <v>113</v>
      </c>
      <c r="BH385" s="88" t="s">
        <v>113</v>
      </c>
      <c r="BI385" s="88" t="s">
        <v>113</v>
      </c>
      <c r="BJ385" s="88" t="s">
        <v>113</v>
      </c>
      <c r="BK385" s="88" t="s">
        <v>113</v>
      </c>
      <c r="BL385" s="88" t="s">
        <v>113</v>
      </c>
      <c r="BM385" s="89" t="s">
        <v>113</v>
      </c>
      <c r="BN385" s="90">
        <f t="shared" si="536"/>
        <v>0</v>
      </c>
      <c r="BO385" s="87" t="s">
        <v>113</v>
      </c>
      <c r="BP385" s="88" t="s">
        <v>113</v>
      </c>
      <c r="BQ385" s="88" t="s">
        <v>113</v>
      </c>
      <c r="BR385" s="88" t="s">
        <v>113</v>
      </c>
      <c r="BS385" s="88" t="s">
        <v>113</v>
      </c>
      <c r="BT385" s="88" t="s">
        <v>113</v>
      </c>
      <c r="BU385" s="89" t="s">
        <v>113</v>
      </c>
      <c r="BV385" s="90">
        <f t="shared" si="537"/>
        <v>0</v>
      </c>
      <c r="CJ385" s="155"/>
      <c r="CK385" s="209">
        <f t="shared" si="553"/>
        <v>0</v>
      </c>
      <c r="CL385" s="216" t="str">
        <f t="shared" si="554"/>
        <v>-</v>
      </c>
      <c r="CM385" s="209">
        <f t="shared" si="555"/>
        <v>0</v>
      </c>
      <c r="CN385" s="216" t="str">
        <f t="shared" si="556"/>
        <v>-</v>
      </c>
      <c r="CO385" s="209">
        <f t="shared" si="557"/>
        <v>0</v>
      </c>
      <c r="CP385" s="210" t="str">
        <f t="shared" si="558"/>
        <v>-</v>
      </c>
      <c r="CQ385" s="208">
        <f t="shared" si="559"/>
        <v>0</v>
      </c>
      <c r="CR385" s="210" t="str">
        <f t="shared" si="560"/>
        <v>-</v>
      </c>
      <c r="CS385" s="208">
        <f t="shared" si="546"/>
        <v>0</v>
      </c>
      <c r="CT385" s="210" t="str">
        <f t="shared" si="561"/>
        <v>-</v>
      </c>
      <c r="CU385" s="1046"/>
      <c r="CV385" s="452"/>
      <c r="CW385" s="208">
        <f t="shared" si="548"/>
        <v>0</v>
      </c>
      <c r="CX385" s="207" t="str">
        <f t="shared" si="562"/>
        <v>-</v>
      </c>
      <c r="CY385" s="209">
        <f t="shared" si="563"/>
        <v>0</v>
      </c>
      <c r="CZ385" s="207" t="str">
        <f t="shared" si="564"/>
        <v>-</v>
      </c>
      <c r="DA385" s="211">
        <f t="shared" si="565"/>
        <v>0</v>
      </c>
      <c r="DB385" s="210" t="str">
        <f t="shared" si="566"/>
        <v>-</v>
      </c>
    </row>
    <row r="386" spans="1:120" s="84" customFormat="1" ht="15" hidden="1" customHeight="1" thickBot="1">
      <c r="A386" s="78">
        <v>27</v>
      </c>
      <c r="B386" s="86" t="s">
        <v>113</v>
      </c>
      <c r="C386" s="87" t="s">
        <v>113</v>
      </c>
      <c r="D386" s="88" t="s">
        <v>113</v>
      </c>
      <c r="E386" s="88" t="s">
        <v>113</v>
      </c>
      <c r="F386" s="88" t="s">
        <v>113</v>
      </c>
      <c r="G386" s="88" t="s">
        <v>113</v>
      </c>
      <c r="H386" s="88" t="s">
        <v>113</v>
      </c>
      <c r="I386" s="89" t="s">
        <v>113</v>
      </c>
      <c r="J386" s="90">
        <f t="shared" si="529"/>
        <v>0</v>
      </c>
      <c r="K386" s="87" t="s">
        <v>113</v>
      </c>
      <c r="L386" s="88" t="s">
        <v>113</v>
      </c>
      <c r="M386" s="88" t="s">
        <v>113</v>
      </c>
      <c r="N386" s="88" t="s">
        <v>113</v>
      </c>
      <c r="O386" s="88" t="s">
        <v>113</v>
      </c>
      <c r="P386" s="88" t="s">
        <v>113</v>
      </c>
      <c r="Q386" s="89" t="s">
        <v>113</v>
      </c>
      <c r="R386" s="90">
        <f t="shared" si="530"/>
        <v>0</v>
      </c>
      <c r="S386" s="87" t="s">
        <v>113</v>
      </c>
      <c r="T386" s="88" t="s">
        <v>113</v>
      </c>
      <c r="U386" s="88" t="s">
        <v>113</v>
      </c>
      <c r="V386" s="88" t="s">
        <v>113</v>
      </c>
      <c r="W386" s="88" t="s">
        <v>113</v>
      </c>
      <c r="X386" s="88" t="s">
        <v>113</v>
      </c>
      <c r="Y386" s="89" t="s">
        <v>113</v>
      </c>
      <c r="Z386" s="90">
        <f t="shared" si="531"/>
        <v>0</v>
      </c>
      <c r="AA386" s="87" t="s">
        <v>113</v>
      </c>
      <c r="AB386" s="88" t="s">
        <v>113</v>
      </c>
      <c r="AC386" s="88" t="s">
        <v>113</v>
      </c>
      <c r="AD386" s="88" t="s">
        <v>113</v>
      </c>
      <c r="AE386" s="88" t="s">
        <v>113</v>
      </c>
      <c r="AF386" s="88" t="s">
        <v>113</v>
      </c>
      <c r="AG386" s="89" t="s">
        <v>113</v>
      </c>
      <c r="AH386" s="90">
        <f t="shared" si="532"/>
        <v>0</v>
      </c>
      <c r="AI386" s="87" t="s">
        <v>113</v>
      </c>
      <c r="AJ386" s="88" t="s">
        <v>113</v>
      </c>
      <c r="AK386" s="88" t="s">
        <v>113</v>
      </c>
      <c r="AL386" s="88" t="s">
        <v>113</v>
      </c>
      <c r="AM386" s="88" t="s">
        <v>113</v>
      </c>
      <c r="AN386" s="88" t="s">
        <v>113</v>
      </c>
      <c r="AO386" s="89" t="s">
        <v>113</v>
      </c>
      <c r="AP386" s="90">
        <f t="shared" si="533"/>
        <v>0</v>
      </c>
      <c r="AQ386" s="87" t="s">
        <v>113</v>
      </c>
      <c r="AR386" s="88" t="s">
        <v>113</v>
      </c>
      <c r="AS386" s="88" t="s">
        <v>113</v>
      </c>
      <c r="AT386" s="88" t="s">
        <v>113</v>
      </c>
      <c r="AU386" s="88" t="s">
        <v>113</v>
      </c>
      <c r="AV386" s="88" t="s">
        <v>113</v>
      </c>
      <c r="AW386" s="89" t="s">
        <v>113</v>
      </c>
      <c r="AX386" s="90">
        <f t="shared" si="568"/>
        <v>0</v>
      </c>
      <c r="AY386" s="87" t="s">
        <v>113</v>
      </c>
      <c r="AZ386" s="88" t="s">
        <v>113</v>
      </c>
      <c r="BA386" s="88" t="s">
        <v>113</v>
      </c>
      <c r="BB386" s="88" t="s">
        <v>113</v>
      </c>
      <c r="BC386" s="88" t="s">
        <v>113</v>
      </c>
      <c r="BD386" s="88" t="s">
        <v>113</v>
      </c>
      <c r="BE386" s="89" t="s">
        <v>113</v>
      </c>
      <c r="BF386" s="90">
        <f t="shared" si="535"/>
        <v>0</v>
      </c>
      <c r="BG386" s="87" t="s">
        <v>113</v>
      </c>
      <c r="BH386" s="88" t="s">
        <v>113</v>
      </c>
      <c r="BI386" s="88" t="s">
        <v>113</v>
      </c>
      <c r="BJ386" s="88" t="s">
        <v>113</v>
      </c>
      <c r="BK386" s="88" t="s">
        <v>113</v>
      </c>
      <c r="BL386" s="88" t="s">
        <v>113</v>
      </c>
      <c r="BM386" s="89" t="s">
        <v>113</v>
      </c>
      <c r="BN386" s="90">
        <f t="shared" si="536"/>
        <v>0</v>
      </c>
      <c r="BO386" s="87" t="s">
        <v>113</v>
      </c>
      <c r="BP386" s="88" t="s">
        <v>113</v>
      </c>
      <c r="BQ386" s="88" t="s">
        <v>113</v>
      </c>
      <c r="BR386" s="88" t="s">
        <v>113</v>
      </c>
      <c r="BS386" s="88" t="s">
        <v>113</v>
      </c>
      <c r="BT386" s="88" t="s">
        <v>113</v>
      </c>
      <c r="BU386" s="89" t="s">
        <v>113</v>
      </c>
      <c r="BV386" s="90">
        <f t="shared" si="537"/>
        <v>0</v>
      </c>
      <c r="CJ386" s="155"/>
      <c r="CK386" s="209">
        <f t="shared" si="553"/>
        <v>0</v>
      </c>
      <c r="CL386" s="216" t="str">
        <f t="shared" si="554"/>
        <v>-</v>
      </c>
      <c r="CM386" s="209">
        <f t="shared" si="555"/>
        <v>0</v>
      </c>
      <c r="CN386" s="216" t="str">
        <f t="shared" si="556"/>
        <v>-</v>
      </c>
      <c r="CO386" s="209">
        <f t="shared" si="557"/>
        <v>0</v>
      </c>
      <c r="CP386" s="210" t="str">
        <f t="shared" si="558"/>
        <v>-</v>
      </c>
      <c r="CQ386" s="208">
        <f t="shared" si="559"/>
        <v>0</v>
      </c>
      <c r="CR386" s="210" t="str">
        <f t="shared" si="560"/>
        <v>-</v>
      </c>
      <c r="CS386" s="208">
        <f t="shared" si="546"/>
        <v>0</v>
      </c>
      <c r="CT386" s="210" t="str">
        <f t="shared" si="561"/>
        <v>-</v>
      </c>
      <c r="CU386" s="1046"/>
      <c r="CV386" s="452"/>
      <c r="CW386" s="208">
        <f t="shared" si="548"/>
        <v>0</v>
      </c>
      <c r="CX386" s="207" t="str">
        <f t="shared" si="562"/>
        <v>-</v>
      </c>
      <c r="CY386" s="209">
        <f t="shared" si="563"/>
        <v>0</v>
      </c>
      <c r="CZ386" s="207" t="str">
        <f t="shared" si="564"/>
        <v>-</v>
      </c>
      <c r="DA386" s="211">
        <f t="shared" si="565"/>
        <v>0</v>
      </c>
      <c r="DB386" s="210" t="str">
        <f t="shared" si="566"/>
        <v>-</v>
      </c>
    </row>
    <row r="387" spans="1:120" s="84" customFormat="1" ht="15" hidden="1" customHeight="1" thickBot="1">
      <c r="A387" s="85">
        <v>28</v>
      </c>
      <c r="B387" s="86" t="s">
        <v>113</v>
      </c>
      <c r="C387" s="87" t="s">
        <v>113</v>
      </c>
      <c r="D387" s="88" t="s">
        <v>113</v>
      </c>
      <c r="E387" s="88" t="s">
        <v>113</v>
      </c>
      <c r="F387" s="88" t="s">
        <v>113</v>
      </c>
      <c r="G387" s="88" t="s">
        <v>113</v>
      </c>
      <c r="H387" s="88" t="s">
        <v>113</v>
      </c>
      <c r="I387" s="89" t="s">
        <v>113</v>
      </c>
      <c r="J387" s="90">
        <f t="shared" si="529"/>
        <v>0</v>
      </c>
      <c r="K387" s="87" t="s">
        <v>113</v>
      </c>
      <c r="L387" s="88" t="s">
        <v>113</v>
      </c>
      <c r="M387" s="88" t="s">
        <v>113</v>
      </c>
      <c r="N387" s="88" t="s">
        <v>113</v>
      </c>
      <c r="O387" s="88" t="s">
        <v>113</v>
      </c>
      <c r="P387" s="88" t="s">
        <v>113</v>
      </c>
      <c r="Q387" s="89" t="s">
        <v>113</v>
      </c>
      <c r="R387" s="90">
        <f t="shared" si="530"/>
        <v>0</v>
      </c>
      <c r="S387" s="87" t="s">
        <v>113</v>
      </c>
      <c r="T387" s="88" t="s">
        <v>113</v>
      </c>
      <c r="U387" s="88" t="s">
        <v>113</v>
      </c>
      <c r="V387" s="88" t="s">
        <v>113</v>
      </c>
      <c r="W387" s="88" t="s">
        <v>113</v>
      </c>
      <c r="X387" s="88" t="s">
        <v>113</v>
      </c>
      <c r="Y387" s="89" t="s">
        <v>113</v>
      </c>
      <c r="Z387" s="90">
        <f t="shared" si="531"/>
        <v>0</v>
      </c>
      <c r="AA387" s="87" t="s">
        <v>113</v>
      </c>
      <c r="AB387" s="88" t="s">
        <v>113</v>
      </c>
      <c r="AC387" s="88" t="s">
        <v>113</v>
      </c>
      <c r="AD387" s="88" t="s">
        <v>113</v>
      </c>
      <c r="AE387" s="88" t="s">
        <v>113</v>
      </c>
      <c r="AF387" s="88" t="s">
        <v>113</v>
      </c>
      <c r="AG387" s="89" t="s">
        <v>113</v>
      </c>
      <c r="AH387" s="90">
        <f t="shared" si="532"/>
        <v>0</v>
      </c>
      <c r="AI387" s="87" t="s">
        <v>113</v>
      </c>
      <c r="AJ387" s="88" t="s">
        <v>113</v>
      </c>
      <c r="AK387" s="88" t="s">
        <v>113</v>
      </c>
      <c r="AL387" s="88" t="s">
        <v>113</v>
      </c>
      <c r="AM387" s="88" t="s">
        <v>113</v>
      </c>
      <c r="AN387" s="88" t="s">
        <v>113</v>
      </c>
      <c r="AO387" s="89" t="s">
        <v>113</v>
      </c>
      <c r="AP387" s="90">
        <f t="shared" si="533"/>
        <v>0</v>
      </c>
      <c r="AQ387" s="87" t="s">
        <v>113</v>
      </c>
      <c r="AR387" s="88" t="s">
        <v>113</v>
      </c>
      <c r="AS387" s="88" t="s">
        <v>113</v>
      </c>
      <c r="AT387" s="88" t="s">
        <v>113</v>
      </c>
      <c r="AU387" s="88" t="s">
        <v>113</v>
      </c>
      <c r="AV387" s="88" t="s">
        <v>113</v>
      </c>
      <c r="AW387" s="89" t="s">
        <v>113</v>
      </c>
      <c r="AX387" s="90">
        <f t="shared" si="568"/>
        <v>0</v>
      </c>
      <c r="AY387" s="87" t="s">
        <v>113</v>
      </c>
      <c r="AZ387" s="88" t="s">
        <v>113</v>
      </c>
      <c r="BA387" s="88" t="s">
        <v>113</v>
      </c>
      <c r="BB387" s="88" t="s">
        <v>113</v>
      </c>
      <c r="BC387" s="88" t="s">
        <v>113</v>
      </c>
      <c r="BD387" s="88" t="s">
        <v>113</v>
      </c>
      <c r="BE387" s="89" t="s">
        <v>113</v>
      </c>
      <c r="BF387" s="90">
        <f t="shared" si="535"/>
        <v>0</v>
      </c>
      <c r="BG387" s="87" t="s">
        <v>113</v>
      </c>
      <c r="BH387" s="88" t="s">
        <v>113</v>
      </c>
      <c r="BI387" s="88" t="s">
        <v>113</v>
      </c>
      <c r="BJ387" s="88" t="s">
        <v>113</v>
      </c>
      <c r="BK387" s="88" t="s">
        <v>113</v>
      </c>
      <c r="BL387" s="88" t="s">
        <v>113</v>
      </c>
      <c r="BM387" s="89" t="s">
        <v>113</v>
      </c>
      <c r="BN387" s="90">
        <f t="shared" si="536"/>
        <v>0</v>
      </c>
      <c r="BO387" s="87" t="s">
        <v>113</v>
      </c>
      <c r="BP387" s="88" t="s">
        <v>113</v>
      </c>
      <c r="BQ387" s="88" t="s">
        <v>113</v>
      </c>
      <c r="BR387" s="88" t="s">
        <v>113</v>
      </c>
      <c r="BS387" s="88" t="s">
        <v>113</v>
      </c>
      <c r="BT387" s="88" t="s">
        <v>113</v>
      </c>
      <c r="BU387" s="89" t="s">
        <v>113</v>
      </c>
      <c r="BV387" s="90">
        <f t="shared" si="537"/>
        <v>0</v>
      </c>
      <c r="CJ387" s="155"/>
      <c r="CK387" s="209">
        <f t="shared" si="538"/>
        <v>0</v>
      </c>
      <c r="CL387" s="216" t="str">
        <f t="shared" si="539"/>
        <v>-</v>
      </c>
      <c r="CM387" s="209">
        <f t="shared" si="540"/>
        <v>0</v>
      </c>
      <c r="CN387" s="216" t="str">
        <f t="shared" si="541"/>
        <v>-</v>
      </c>
      <c r="CO387" s="209">
        <f t="shared" si="542"/>
        <v>0</v>
      </c>
      <c r="CP387" s="210" t="str">
        <f t="shared" si="543"/>
        <v>-</v>
      </c>
      <c r="CQ387" s="208">
        <f t="shared" si="544"/>
        <v>0</v>
      </c>
      <c r="CR387" s="210" t="str">
        <f t="shared" si="545"/>
        <v>-</v>
      </c>
      <c r="CS387" s="208">
        <f t="shared" si="546"/>
        <v>0</v>
      </c>
      <c r="CT387" s="210" t="str">
        <f t="shared" si="547"/>
        <v>-</v>
      </c>
      <c r="CU387" s="1046"/>
      <c r="CV387" s="452"/>
      <c r="CW387" s="208">
        <f t="shared" si="548"/>
        <v>0</v>
      </c>
      <c r="CX387" s="207" t="str">
        <f t="shared" si="527"/>
        <v>-</v>
      </c>
      <c r="CY387" s="209">
        <f t="shared" si="549"/>
        <v>0</v>
      </c>
      <c r="CZ387" s="207" t="str">
        <f t="shared" si="528"/>
        <v>-</v>
      </c>
      <c r="DA387" s="211">
        <f t="shared" si="550"/>
        <v>0</v>
      </c>
      <c r="DB387" s="210" t="str">
        <f t="shared" si="551"/>
        <v>-</v>
      </c>
    </row>
    <row r="388" spans="1:120" s="84" customFormat="1" ht="15" hidden="1" customHeight="1" thickBot="1">
      <c r="A388" s="78">
        <v>29</v>
      </c>
      <c r="B388" s="86" t="s">
        <v>113</v>
      </c>
      <c r="C388" s="87" t="s">
        <v>113</v>
      </c>
      <c r="D388" s="88" t="s">
        <v>113</v>
      </c>
      <c r="E388" s="88" t="s">
        <v>113</v>
      </c>
      <c r="F388" s="88" t="s">
        <v>113</v>
      </c>
      <c r="G388" s="88" t="s">
        <v>113</v>
      </c>
      <c r="H388" s="88" t="s">
        <v>113</v>
      </c>
      <c r="I388" s="89" t="s">
        <v>113</v>
      </c>
      <c r="J388" s="90">
        <f t="shared" si="529"/>
        <v>0</v>
      </c>
      <c r="K388" s="87" t="s">
        <v>113</v>
      </c>
      <c r="L388" s="88" t="s">
        <v>113</v>
      </c>
      <c r="M388" s="88" t="s">
        <v>113</v>
      </c>
      <c r="N388" s="88" t="s">
        <v>113</v>
      </c>
      <c r="O388" s="88" t="s">
        <v>113</v>
      </c>
      <c r="P388" s="88" t="s">
        <v>113</v>
      </c>
      <c r="Q388" s="89" t="s">
        <v>113</v>
      </c>
      <c r="R388" s="90">
        <f t="shared" si="530"/>
        <v>0</v>
      </c>
      <c r="S388" s="87" t="s">
        <v>113</v>
      </c>
      <c r="T388" s="88" t="s">
        <v>113</v>
      </c>
      <c r="U388" s="88" t="s">
        <v>113</v>
      </c>
      <c r="V388" s="88" t="s">
        <v>113</v>
      </c>
      <c r="W388" s="88" t="s">
        <v>113</v>
      </c>
      <c r="X388" s="88" t="s">
        <v>113</v>
      </c>
      <c r="Y388" s="89" t="s">
        <v>113</v>
      </c>
      <c r="Z388" s="90">
        <f t="shared" si="531"/>
        <v>0</v>
      </c>
      <c r="AA388" s="87" t="s">
        <v>113</v>
      </c>
      <c r="AB388" s="88" t="s">
        <v>113</v>
      </c>
      <c r="AC388" s="88" t="s">
        <v>113</v>
      </c>
      <c r="AD388" s="88" t="s">
        <v>113</v>
      </c>
      <c r="AE388" s="88" t="s">
        <v>113</v>
      </c>
      <c r="AF388" s="88" t="s">
        <v>113</v>
      </c>
      <c r="AG388" s="89" t="s">
        <v>113</v>
      </c>
      <c r="AH388" s="90">
        <f t="shared" si="532"/>
        <v>0</v>
      </c>
      <c r="AI388" s="87" t="s">
        <v>113</v>
      </c>
      <c r="AJ388" s="88" t="s">
        <v>113</v>
      </c>
      <c r="AK388" s="88" t="s">
        <v>113</v>
      </c>
      <c r="AL388" s="88" t="s">
        <v>113</v>
      </c>
      <c r="AM388" s="88" t="s">
        <v>113</v>
      </c>
      <c r="AN388" s="88" t="s">
        <v>113</v>
      </c>
      <c r="AO388" s="89" t="s">
        <v>113</v>
      </c>
      <c r="AP388" s="90">
        <f t="shared" si="533"/>
        <v>0</v>
      </c>
      <c r="AQ388" s="87" t="s">
        <v>113</v>
      </c>
      <c r="AR388" s="88" t="s">
        <v>113</v>
      </c>
      <c r="AS388" s="88" t="s">
        <v>113</v>
      </c>
      <c r="AT388" s="88" t="s">
        <v>113</v>
      </c>
      <c r="AU388" s="88" t="s">
        <v>113</v>
      </c>
      <c r="AV388" s="88" t="s">
        <v>113</v>
      </c>
      <c r="AW388" s="89" t="s">
        <v>113</v>
      </c>
      <c r="AX388" s="90">
        <f t="shared" si="568"/>
        <v>0</v>
      </c>
      <c r="AY388" s="87" t="s">
        <v>113</v>
      </c>
      <c r="AZ388" s="88" t="s">
        <v>113</v>
      </c>
      <c r="BA388" s="88" t="s">
        <v>113</v>
      </c>
      <c r="BB388" s="88" t="s">
        <v>113</v>
      </c>
      <c r="BC388" s="88" t="s">
        <v>113</v>
      </c>
      <c r="BD388" s="88" t="s">
        <v>113</v>
      </c>
      <c r="BE388" s="89" t="s">
        <v>113</v>
      </c>
      <c r="BF388" s="90">
        <f t="shared" si="535"/>
        <v>0</v>
      </c>
      <c r="BG388" s="87" t="s">
        <v>113</v>
      </c>
      <c r="BH388" s="88" t="s">
        <v>113</v>
      </c>
      <c r="BI388" s="88" t="s">
        <v>113</v>
      </c>
      <c r="BJ388" s="88" t="s">
        <v>113</v>
      </c>
      <c r="BK388" s="88" t="s">
        <v>113</v>
      </c>
      <c r="BL388" s="88" t="s">
        <v>113</v>
      </c>
      <c r="BM388" s="89" t="s">
        <v>113</v>
      </c>
      <c r="BN388" s="90">
        <f t="shared" si="536"/>
        <v>0</v>
      </c>
      <c r="BO388" s="87" t="s">
        <v>113</v>
      </c>
      <c r="BP388" s="88" t="s">
        <v>113</v>
      </c>
      <c r="BQ388" s="88" t="s">
        <v>113</v>
      </c>
      <c r="BR388" s="88" t="s">
        <v>113</v>
      </c>
      <c r="BS388" s="88" t="s">
        <v>113</v>
      </c>
      <c r="BT388" s="88" t="s">
        <v>113</v>
      </c>
      <c r="BU388" s="89" t="s">
        <v>113</v>
      </c>
      <c r="BV388" s="90">
        <f t="shared" si="537"/>
        <v>0</v>
      </c>
      <c r="CJ388" s="155"/>
      <c r="CK388" s="209">
        <f t="shared" si="538"/>
        <v>0</v>
      </c>
      <c r="CL388" s="216" t="str">
        <f t="shared" si="539"/>
        <v>-</v>
      </c>
      <c r="CM388" s="209">
        <f t="shared" si="540"/>
        <v>0</v>
      </c>
      <c r="CN388" s="216" t="str">
        <f t="shared" si="541"/>
        <v>-</v>
      </c>
      <c r="CO388" s="209">
        <f t="shared" si="542"/>
        <v>0</v>
      </c>
      <c r="CP388" s="210" t="str">
        <f t="shared" si="543"/>
        <v>-</v>
      </c>
      <c r="CQ388" s="208">
        <f t="shared" si="544"/>
        <v>0</v>
      </c>
      <c r="CR388" s="210" t="str">
        <f t="shared" si="545"/>
        <v>-</v>
      </c>
      <c r="CS388" s="208">
        <f t="shared" si="546"/>
        <v>0</v>
      </c>
      <c r="CT388" s="210" t="str">
        <f t="shared" si="547"/>
        <v>-</v>
      </c>
      <c r="CU388" s="1046"/>
      <c r="CV388" s="452"/>
      <c r="CW388" s="208">
        <f t="shared" si="548"/>
        <v>0</v>
      </c>
      <c r="CX388" s="207" t="str">
        <f t="shared" si="527"/>
        <v>-</v>
      </c>
      <c r="CY388" s="209">
        <f t="shared" si="549"/>
        <v>0</v>
      </c>
      <c r="CZ388" s="207" t="str">
        <f t="shared" si="528"/>
        <v>-</v>
      </c>
      <c r="DA388" s="211">
        <f t="shared" si="550"/>
        <v>0</v>
      </c>
      <c r="DB388" s="210" t="str">
        <f t="shared" si="551"/>
        <v>-</v>
      </c>
    </row>
    <row r="389" spans="1:120" s="84" customFormat="1" ht="15" hidden="1" customHeight="1" thickBot="1">
      <c r="A389" s="85">
        <v>30</v>
      </c>
      <c r="B389" s="96" t="s">
        <v>113</v>
      </c>
      <c r="C389" s="95" t="s">
        <v>113</v>
      </c>
      <c r="D389" s="92" t="s">
        <v>113</v>
      </c>
      <c r="E389" s="92" t="s">
        <v>113</v>
      </c>
      <c r="F389" s="92" t="s">
        <v>113</v>
      </c>
      <c r="G389" s="92" t="s">
        <v>113</v>
      </c>
      <c r="H389" s="92" t="s">
        <v>113</v>
      </c>
      <c r="I389" s="93" t="s">
        <v>113</v>
      </c>
      <c r="J389" s="94">
        <f t="shared" si="529"/>
        <v>0</v>
      </c>
      <c r="K389" s="95" t="s">
        <v>113</v>
      </c>
      <c r="L389" s="92" t="s">
        <v>113</v>
      </c>
      <c r="M389" s="92" t="s">
        <v>113</v>
      </c>
      <c r="N389" s="92" t="s">
        <v>113</v>
      </c>
      <c r="O389" s="92" t="s">
        <v>113</v>
      </c>
      <c r="P389" s="92" t="s">
        <v>113</v>
      </c>
      <c r="Q389" s="93" t="s">
        <v>113</v>
      </c>
      <c r="R389" s="94">
        <f t="shared" si="530"/>
        <v>0</v>
      </c>
      <c r="S389" s="95" t="s">
        <v>113</v>
      </c>
      <c r="T389" s="92" t="s">
        <v>113</v>
      </c>
      <c r="U389" s="92" t="s">
        <v>113</v>
      </c>
      <c r="V389" s="92" t="s">
        <v>113</v>
      </c>
      <c r="W389" s="92" t="s">
        <v>113</v>
      </c>
      <c r="X389" s="92" t="s">
        <v>113</v>
      </c>
      <c r="Y389" s="93" t="s">
        <v>113</v>
      </c>
      <c r="Z389" s="94">
        <f t="shared" si="531"/>
        <v>0</v>
      </c>
      <c r="AA389" s="95" t="s">
        <v>113</v>
      </c>
      <c r="AB389" s="92" t="s">
        <v>113</v>
      </c>
      <c r="AC389" s="92" t="s">
        <v>113</v>
      </c>
      <c r="AD389" s="92" t="s">
        <v>113</v>
      </c>
      <c r="AE389" s="92" t="s">
        <v>113</v>
      </c>
      <c r="AF389" s="92" t="s">
        <v>113</v>
      </c>
      <c r="AG389" s="93" t="s">
        <v>113</v>
      </c>
      <c r="AH389" s="94">
        <f t="shared" si="532"/>
        <v>0</v>
      </c>
      <c r="AI389" s="95" t="s">
        <v>113</v>
      </c>
      <c r="AJ389" s="92" t="s">
        <v>113</v>
      </c>
      <c r="AK389" s="92" t="s">
        <v>113</v>
      </c>
      <c r="AL389" s="92" t="s">
        <v>113</v>
      </c>
      <c r="AM389" s="92" t="s">
        <v>113</v>
      </c>
      <c r="AN389" s="92" t="s">
        <v>113</v>
      </c>
      <c r="AO389" s="93" t="s">
        <v>113</v>
      </c>
      <c r="AP389" s="94">
        <f t="shared" si="533"/>
        <v>0</v>
      </c>
      <c r="AQ389" s="87" t="s">
        <v>113</v>
      </c>
      <c r="AR389" s="88" t="s">
        <v>113</v>
      </c>
      <c r="AS389" s="88" t="s">
        <v>113</v>
      </c>
      <c r="AT389" s="88" t="s">
        <v>113</v>
      </c>
      <c r="AU389" s="88" t="s">
        <v>113</v>
      </c>
      <c r="AV389" s="88" t="s">
        <v>113</v>
      </c>
      <c r="AW389" s="89" t="s">
        <v>113</v>
      </c>
      <c r="AX389" s="94">
        <f t="shared" si="568"/>
        <v>0</v>
      </c>
      <c r="AY389" s="95" t="s">
        <v>113</v>
      </c>
      <c r="AZ389" s="92" t="s">
        <v>113</v>
      </c>
      <c r="BA389" s="92" t="s">
        <v>113</v>
      </c>
      <c r="BB389" s="92" t="s">
        <v>113</v>
      </c>
      <c r="BC389" s="92" t="s">
        <v>113</v>
      </c>
      <c r="BD389" s="92" t="s">
        <v>113</v>
      </c>
      <c r="BE389" s="93" t="s">
        <v>113</v>
      </c>
      <c r="BF389" s="94">
        <f t="shared" si="535"/>
        <v>0</v>
      </c>
      <c r="BG389" s="496" t="s">
        <v>113</v>
      </c>
      <c r="BH389" s="497" t="s">
        <v>113</v>
      </c>
      <c r="BI389" s="497" t="s">
        <v>113</v>
      </c>
      <c r="BJ389" s="497" t="s">
        <v>113</v>
      </c>
      <c r="BK389" s="497" t="s">
        <v>113</v>
      </c>
      <c r="BL389" s="497" t="s">
        <v>113</v>
      </c>
      <c r="BM389" s="499" t="s">
        <v>113</v>
      </c>
      <c r="BN389" s="502">
        <f t="shared" si="536"/>
        <v>0</v>
      </c>
      <c r="BO389" s="496" t="s">
        <v>113</v>
      </c>
      <c r="BP389" s="497" t="s">
        <v>113</v>
      </c>
      <c r="BQ389" s="497" t="s">
        <v>113</v>
      </c>
      <c r="BR389" s="497" t="s">
        <v>113</v>
      </c>
      <c r="BS389" s="497" t="s">
        <v>113</v>
      </c>
      <c r="BT389" s="497" t="s">
        <v>113</v>
      </c>
      <c r="BU389" s="499" t="s">
        <v>113</v>
      </c>
      <c r="BV389" s="502">
        <f t="shared" si="537"/>
        <v>0</v>
      </c>
      <c r="CJ389" s="155"/>
      <c r="CK389" s="212">
        <f t="shared" si="538"/>
        <v>0</v>
      </c>
      <c r="CL389" s="217" t="str">
        <f t="shared" si="539"/>
        <v>-</v>
      </c>
      <c r="CM389" s="212">
        <f t="shared" si="540"/>
        <v>0</v>
      </c>
      <c r="CN389" s="217" t="str">
        <f t="shared" si="541"/>
        <v>-</v>
      </c>
      <c r="CO389" s="212">
        <f t="shared" si="542"/>
        <v>0</v>
      </c>
      <c r="CP389" s="213" t="str">
        <f t="shared" si="543"/>
        <v>-</v>
      </c>
      <c r="CQ389" s="208">
        <f t="shared" si="544"/>
        <v>0</v>
      </c>
      <c r="CR389" s="213" t="str">
        <f t="shared" si="545"/>
        <v>-</v>
      </c>
      <c r="CS389" s="208">
        <f t="shared" si="546"/>
        <v>0</v>
      </c>
      <c r="CT389" s="213" t="str">
        <f t="shared" si="547"/>
        <v>-</v>
      </c>
      <c r="CU389" s="1047"/>
      <c r="CV389" s="453"/>
      <c r="CW389" s="208">
        <f t="shared" si="548"/>
        <v>0</v>
      </c>
      <c r="CX389" s="213" t="str">
        <f t="shared" si="527"/>
        <v>-</v>
      </c>
      <c r="CY389" s="212">
        <f t="shared" si="549"/>
        <v>0</v>
      </c>
      <c r="CZ389" s="213" t="str">
        <f t="shared" si="528"/>
        <v>-</v>
      </c>
      <c r="DA389" s="214">
        <f t="shared" si="550"/>
        <v>0</v>
      </c>
      <c r="DB389" s="213" t="str">
        <f t="shared" si="551"/>
        <v>-</v>
      </c>
    </row>
    <row r="390" spans="1:120" ht="15" thickBot="1">
      <c r="A390" s="97"/>
      <c r="B390" s="227" t="s">
        <v>16</v>
      </c>
      <c r="C390" s="105">
        <v>14</v>
      </c>
      <c r="D390" s="98">
        <v>22</v>
      </c>
      <c r="E390" s="98">
        <v>20</v>
      </c>
      <c r="F390" s="98">
        <v>16</v>
      </c>
      <c r="G390" s="98" t="s">
        <v>113</v>
      </c>
      <c r="H390" s="98" t="s">
        <v>113</v>
      </c>
      <c r="I390" s="228" t="s">
        <v>113</v>
      </c>
      <c r="J390" s="99">
        <f t="shared" si="529"/>
        <v>72</v>
      </c>
      <c r="K390" s="230"/>
      <c r="L390" s="231"/>
      <c r="M390" s="231"/>
      <c r="N390" s="231"/>
      <c r="O390" s="231"/>
      <c r="P390" s="231"/>
      <c r="Q390" s="232"/>
      <c r="R390" s="233"/>
      <c r="S390" s="230"/>
      <c r="T390" s="231"/>
      <c r="U390" s="231"/>
      <c r="V390" s="231"/>
      <c r="W390" s="231"/>
      <c r="X390" s="231"/>
      <c r="Y390" s="232"/>
      <c r="Z390" s="233"/>
      <c r="AA390" s="230">
        <f>AQ391</f>
        <v>1</v>
      </c>
      <c r="AB390" s="231">
        <f t="shared" ref="AB390" si="569">AR391</f>
        <v>1</v>
      </c>
      <c r="AC390" s="231">
        <f t="shared" ref="AC390" si="570">AS391</f>
        <v>2</v>
      </c>
      <c r="AD390" s="231">
        <f t="shared" ref="AD390" si="571">AT391</f>
        <v>1</v>
      </c>
      <c r="AE390" s="231">
        <f t="shared" ref="AE390" si="572">AU391</f>
        <v>0</v>
      </c>
      <c r="AF390" s="231">
        <f t="shared" ref="AF390" si="573">AV391</f>
        <v>0</v>
      </c>
      <c r="AG390" s="232">
        <f t="shared" ref="AG390" si="574">AW391</f>
        <v>0</v>
      </c>
      <c r="AH390" s="233">
        <f>SUM(AA390:AG390)</f>
        <v>5</v>
      </c>
      <c r="AI390" s="230"/>
      <c r="AJ390" s="231"/>
      <c r="AK390" s="231"/>
      <c r="AL390" s="231"/>
      <c r="AM390" s="231"/>
      <c r="AN390" s="231"/>
      <c r="AO390" s="232"/>
      <c r="AP390" s="233"/>
      <c r="AQ390" s="230">
        <v>1</v>
      </c>
      <c r="AR390" s="231">
        <v>1</v>
      </c>
      <c r="AS390" s="231">
        <v>2</v>
      </c>
      <c r="AT390" s="231">
        <v>1</v>
      </c>
      <c r="AU390" s="231"/>
      <c r="AV390" s="231"/>
      <c r="AW390" s="232"/>
      <c r="AX390" s="233">
        <f>SUM(AQ390:AW390)</f>
        <v>5</v>
      </c>
      <c r="AY390" s="230"/>
      <c r="AZ390" s="231"/>
      <c r="BA390" s="231"/>
      <c r="BB390" s="231"/>
      <c r="BC390" s="231"/>
      <c r="BD390" s="231"/>
      <c r="BE390" s="232"/>
      <c r="BF390" s="233"/>
      <c r="BG390" s="494"/>
      <c r="BH390" s="495"/>
      <c r="BI390" s="495"/>
      <c r="BJ390" s="495"/>
      <c r="BK390" s="495"/>
      <c r="BL390" s="495"/>
      <c r="BM390" s="500"/>
      <c r="BN390" s="503"/>
      <c r="BO390" s="494"/>
      <c r="BP390" s="495"/>
      <c r="BQ390" s="495"/>
      <c r="BR390" s="495"/>
      <c r="BS390" s="495"/>
      <c r="BT390" s="495"/>
      <c r="BU390" s="500"/>
      <c r="BV390" s="503"/>
      <c r="CJ390" s="65"/>
      <c r="CK390" s="65"/>
      <c r="CL390" s="155"/>
      <c r="DO390" s="84"/>
      <c r="DP390" s="84"/>
    </row>
    <row r="391" spans="1:120" ht="15" thickBot="1">
      <c r="A391" s="100"/>
      <c r="B391" s="218" t="s">
        <v>17</v>
      </c>
      <c r="C391" s="224">
        <f t="shared" ref="C391:BF391" si="575">SUM(C360:C390)</f>
        <v>114</v>
      </c>
      <c r="D391" s="225">
        <f t="shared" si="575"/>
        <v>145</v>
      </c>
      <c r="E391" s="225">
        <f t="shared" si="575"/>
        <v>121</v>
      </c>
      <c r="F391" s="225">
        <f t="shared" si="575"/>
        <v>121</v>
      </c>
      <c r="G391" s="225">
        <f t="shared" si="575"/>
        <v>0</v>
      </c>
      <c r="H391" s="225">
        <f t="shared" si="575"/>
        <v>0</v>
      </c>
      <c r="I391" s="226">
        <f t="shared" si="575"/>
        <v>0</v>
      </c>
      <c r="J391" s="107">
        <f t="shared" si="575"/>
        <v>501</v>
      </c>
      <c r="K391" s="224">
        <f t="shared" si="575"/>
        <v>15</v>
      </c>
      <c r="L391" s="225">
        <f t="shared" si="575"/>
        <v>14</v>
      </c>
      <c r="M391" s="225">
        <f t="shared" si="575"/>
        <v>9</v>
      </c>
      <c r="N391" s="225">
        <f t="shared" si="575"/>
        <v>13</v>
      </c>
      <c r="O391" s="225">
        <f t="shared" si="575"/>
        <v>0</v>
      </c>
      <c r="P391" s="225">
        <f t="shared" si="575"/>
        <v>0</v>
      </c>
      <c r="Q391" s="226">
        <f t="shared" si="575"/>
        <v>0</v>
      </c>
      <c r="R391" s="107">
        <f t="shared" si="575"/>
        <v>51</v>
      </c>
      <c r="S391" s="224">
        <f t="shared" si="575"/>
        <v>0</v>
      </c>
      <c r="T391" s="225">
        <f t="shared" si="575"/>
        <v>4</v>
      </c>
      <c r="U391" s="225">
        <f t="shared" si="575"/>
        <v>0</v>
      </c>
      <c r="V391" s="225">
        <f t="shared" si="575"/>
        <v>1</v>
      </c>
      <c r="W391" s="225">
        <f t="shared" si="575"/>
        <v>0</v>
      </c>
      <c r="X391" s="225">
        <f t="shared" si="575"/>
        <v>0</v>
      </c>
      <c r="Y391" s="226">
        <f t="shared" si="575"/>
        <v>0</v>
      </c>
      <c r="Z391" s="107">
        <f t="shared" si="575"/>
        <v>5</v>
      </c>
      <c r="AA391" s="224">
        <f t="shared" si="575"/>
        <v>10</v>
      </c>
      <c r="AB391" s="225">
        <f t="shared" si="575"/>
        <v>9</v>
      </c>
      <c r="AC391" s="225">
        <f t="shared" si="575"/>
        <v>10</v>
      </c>
      <c r="AD391" s="225">
        <f t="shared" si="575"/>
        <v>1</v>
      </c>
      <c r="AE391" s="225">
        <f t="shared" si="575"/>
        <v>0</v>
      </c>
      <c r="AF391" s="225">
        <f t="shared" si="575"/>
        <v>0</v>
      </c>
      <c r="AG391" s="226">
        <f t="shared" si="575"/>
        <v>0</v>
      </c>
      <c r="AH391" s="107">
        <f t="shared" si="575"/>
        <v>30</v>
      </c>
      <c r="AI391" s="224">
        <f t="shared" ref="AI391:AP391" si="576">SUM(AI360:AI390)</f>
        <v>6</v>
      </c>
      <c r="AJ391" s="225">
        <f t="shared" si="576"/>
        <v>2</v>
      </c>
      <c r="AK391" s="225">
        <v>6</v>
      </c>
      <c r="AL391" s="225">
        <f t="shared" si="576"/>
        <v>0</v>
      </c>
      <c r="AM391" s="225">
        <f t="shared" si="576"/>
        <v>0</v>
      </c>
      <c r="AN391" s="225">
        <f t="shared" si="576"/>
        <v>0</v>
      </c>
      <c r="AO391" s="226">
        <f t="shared" si="576"/>
        <v>0</v>
      </c>
      <c r="AP391" s="107">
        <f t="shared" si="576"/>
        <v>14</v>
      </c>
      <c r="AQ391" s="225">
        <f t="shared" ref="AQ391:AR391" si="577">+AQ390</f>
        <v>1</v>
      </c>
      <c r="AR391" s="225">
        <f t="shared" si="577"/>
        <v>1</v>
      </c>
      <c r="AS391" s="225">
        <f t="shared" ref="AS391" si="578">+AS390</f>
        <v>2</v>
      </c>
      <c r="AT391" s="225">
        <f t="shared" ref="AT391" si="579">+AT390</f>
        <v>1</v>
      </c>
      <c r="AU391" s="225">
        <f t="shared" ref="AU391" si="580">+AU390</f>
        <v>0</v>
      </c>
      <c r="AV391" s="225">
        <f t="shared" ref="AV391" si="581">+AV390</f>
        <v>0</v>
      </c>
      <c r="AW391" s="226">
        <f t="shared" ref="AW391" si="582">+AW390</f>
        <v>0</v>
      </c>
      <c r="AX391" s="107">
        <f t="shared" ref="AX391" si="583">+AX390</f>
        <v>5</v>
      </c>
      <c r="AY391" s="224">
        <f t="shared" si="575"/>
        <v>1</v>
      </c>
      <c r="AZ391" s="225">
        <f t="shared" si="575"/>
        <v>1</v>
      </c>
      <c r="BA391" s="225">
        <f t="shared" si="575"/>
        <v>0</v>
      </c>
      <c r="BB391" s="225">
        <f t="shared" si="575"/>
        <v>0</v>
      </c>
      <c r="BC391" s="225">
        <f t="shared" si="575"/>
        <v>0</v>
      </c>
      <c r="BD391" s="225">
        <f t="shared" si="575"/>
        <v>0</v>
      </c>
      <c r="BE391" s="226">
        <f t="shared" si="575"/>
        <v>0</v>
      </c>
      <c r="BF391" s="107">
        <f t="shared" si="575"/>
        <v>2</v>
      </c>
      <c r="BG391" s="492">
        <f t="shared" ref="BG391:BV391" si="584">SUM(BG360:BG389)</f>
        <v>18.2</v>
      </c>
      <c r="BH391" s="493">
        <f t="shared" si="584"/>
        <v>20</v>
      </c>
      <c r="BI391" s="493">
        <f t="shared" si="584"/>
        <v>19.5</v>
      </c>
      <c r="BJ391" s="493">
        <f t="shared" si="584"/>
        <v>16.5</v>
      </c>
      <c r="BK391" s="493">
        <f t="shared" si="584"/>
        <v>0</v>
      </c>
      <c r="BL391" s="493">
        <f t="shared" si="584"/>
        <v>0</v>
      </c>
      <c r="BM391" s="501">
        <f t="shared" si="584"/>
        <v>0</v>
      </c>
      <c r="BN391" s="504">
        <f t="shared" si="584"/>
        <v>74.2</v>
      </c>
      <c r="BO391" s="492">
        <f t="shared" si="584"/>
        <v>122</v>
      </c>
      <c r="BP391" s="493">
        <f t="shared" si="584"/>
        <v>134</v>
      </c>
      <c r="BQ391" s="493">
        <f t="shared" si="584"/>
        <v>114</v>
      </c>
      <c r="BR391" s="493">
        <f t="shared" si="584"/>
        <v>114</v>
      </c>
      <c r="BS391" s="493">
        <f t="shared" si="584"/>
        <v>0</v>
      </c>
      <c r="BT391" s="493">
        <f t="shared" si="584"/>
        <v>0</v>
      </c>
      <c r="BU391" s="501">
        <f t="shared" si="584"/>
        <v>0</v>
      </c>
      <c r="BV391" s="504">
        <f t="shared" si="584"/>
        <v>484</v>
      </c>
      <c r="CJ391" s="65"/>
      <c r="CK391" s="65"/>
      <c r="CL391" s="155"/>
      <c r="DO391" s="84"/>
      <c r="DP391" s="84"/>
    </row>
    <row r="392" spans="1:120" ht="15" thickBot="1">
      <c r="A392" s="101"/>
      <c r="B392" s="102" t="s">
        <v>32</v>
      </c>
      <c r="C392" s="112" t="str">
        <f>IF($C$391&gt;$C$430,"W","L")</f>
        <v>L</v>
      </c>
      <c r="D392" s="67" t="str">
        <f>IF($D$313&lt;$D$391,"W","L")</f>
        <v>W</v>
      </c>
      <c r="E392" s="67" t="str">
        <f>IF($D$352&lt;$E$391,"W","L")</f>
        <v>W</v>
      </c>
      <c r="F392" s="113" t="str">
        <f>IF($E$274&lt;$F$391,"W","L")</f>
        <v>L</v>
      </c>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row>
    <row r="393" spans="1:120" ht="15.75" thickBot="1">
      <c r="A393" s="1023" t="s">
        <v>219</v>
      </c>
      <c r="B393" s="1023"/>
    </row>
    <row r="394" spans="1:120" ht="15" thickBot="1"/>
    <row r="395" spans="1:120" s="287" customFormat="1" ht="26.25" thickBot="1">
      <c r="A395" s="190"/>
      <c r="B395" s="191" t="s">
        <v>43</v>
      </c>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Q395" s="191"/>
      <c r="AR395" s="191"/>
      <c r="AS395" s="191"/>
      <c r="AT395" s="191"/>
      <c r="AU395" s="191"/>
      <c r="AV395" s="191"/>
      <c r="AW395" s="191"/>
      <c r="CJ395" s="288"/>
      <c r="CK395" s="289"/>
      <c r="CL395" s="289"/>
      <c r="CM395" s="289"/>
      <c r="CN395" s="289"/>
      <c r="CO395" s="289"/>
      <c r="CP395" s="289"/>
      <c r="CQ395" s="289"/>
      <c r="CR395" s="289"/>
      <c r="CS395" s="289"/>
      <c r="CT395" s="289"/>
      <c r="CU395" s="447"/>
      <c r="CV395" s="447"/>
      <c r="CW395" s="289"/>
      <c r="CX395" s="289"/>
      <c r="CY395" s="289"/>
      <c r="CZ395" s="289"/>
      <c r="DA395" s="289"/>
      <c r="DB395" s="289"/>
      <c r="DC395" s="289"/>
      <c r="DD395" s="289"/>
      <c r="DE395" s="289"/>
      <c r="DF395" s="289"/>
      <c r="DG395" s="289"/>
      <c r="DH395" s="289"/>
      <c r="DI395" s="289"/>
      <c r="DJ395" s="289"/>
      <c r="DK395" s="289"/>
      <c r="DL395" s="289"/>
      <c r="DM395" s="289"/>
      <c r="DN395" s="289"/>
    </row>
    <row r="396" spans="1:120" s="19" customFormat="1" ht="23.25" thickBot="1">
      <c r="A396" s="192"/>
      <c r="B396" s="1048" t="s">
        <v>1</v>
      </c>
      <c r="C396" s="1041" t="s">
        <v>2</v>
      </c>
      <c r="D396" s="1042"/>
      <c r="E396" s="1042"/>
      <c r="F396" s="1042"/>
      <c r="G396" s="220"/>
      <c r="H396" s="220"/>
      <c r="I396" s="220"/>
      <c r="J396" s="249"/>
      <c r="K396" s="1035" t="s">
        <v>3</v>
      </c>
      <c r="L396" s="1035"/>
      <c r="M396" s="1035"/>
      <c r="N396" s="1035"/>
      <c r="O396" s="193"/>
      <c r="P396" s="193"/>
      <c r="Q396" s="193"/>
      <c r="R396" s="194"/>
      <c r="S396" s="1034" t="s">
        <v>4</v>
      </c>
      <c r="T396" s="1035"/>
      <c r="U396" s="1035"/>
      <c r="V396" s="1035"/>
      <c r="W396" s="193"/>
      <c r="X396" s="193"/>
      <c r="Y396" s="193"/>
      <c r="Z396" s="194"/>
      <c r="AA396" s="1034" t="s">
        <v>5</v>
      </c>
      <c r="AB396" s="1035"/>
      <c r="AC396" s="1035"/>
      <c r="AD396" s="1035"/>
      <c r="AE396" s="193"/>
      <c r="AF396" s="193"/>
      <c r="AG396" s="193"/>
      <c r="AH396" s="194"/>
      <c r="AI396" s="1034" t="s">
        <v>6</v>
      </c>
      <c r="AJ396" s="1035"/>
      <c r="AK396" s="1035"/>
      <c r="AL396" s="1035"/>
      <c r="AM396" s="193"/>
      <c r="AN396" s="193"/>
      <c r="AO396" s="193"/>
      <c r="AP396" s="194"/>
      <c r="AQ396" s="1034" t="s">
        <v>7</v>
      </c>
      <c r="AR396" s="1035"/>
      <c r="AS396" s="1035"/>
      <c r="AT396" s="1035"/>
      <c r="AU396" s="193"/>
      <c r="AV396" s="193"/>
      <c r="AW396" s="193"/>
      <c r="AX396" s="194"/>
      <c r="AY396" s="1034" t="s">
        <v>129</v>
      </c>
      <c r="AZ396" s="1035"/>
      <c r="BA396" s="1035"/>
      <c r="BB396" s="1035"/>
      <c r="BC396" s="193"/>
      <c r="BD396" s="193"/>
      <c r="BE396" s="193"/>
      <c r="BF396" s="194"/>
      <c r="BG396" s="1034" t="s">
        <v>70</v>
      </c>
      <c r="BH396" s="1035"/>
      <c r="BI396" s="1035"/>
      <c r="BJ396" s="1035"/>
      <c r="BK396" s="193"/>
      <c r="BL396" s="193"/>
      <c r="BM396" s="193"/>
      <c r="BN396" s="194"/>
      <c r="BO396" s="1034" t="s">
        <v>217</v>
      </c>
      <c r="BP396" s="1035"/>
      <c r="BQ396" s="1035"/>
      <c r="BR396" s="1035"/>
      <c r="BS396" s="193"/>
      <c r="BT396" s="193"/>
      <c r="BU396" s="193"/>
      <c r="BV396" s="194"/>
      <c r="BW396" s="65"/>
      <c r="BX396" s="65"/>
      <c r="BY396" s="65"/>
      <c r="BZ396" s="65"/>
      <c r="CA396" s="65"/>
      <c r="CB396" s="65"/>
      <c r="CC396" s="65"/>
      <c r="CD396" s="65"/>
      <c r="CE396" s="65"/>
      <c r="CF396" s="65"/>
      <c r="CG396" s="65"/>
      <c r="CH396" s="65"/>
      <c r="CI396" s="65"/>
      <c r="CJ396" s="155"/>
      <c r="CK396" s="84"/>
      <c r="CL396" s="84"/>
      <c r="CM396" s="84"/>
      <c r="CN396" s="84"/>
      <c r="CO396" s="84"/>
      <c r="CP396" s="84"/>
      <c r="CQ396" s="84"/>
      <c r="CR396" s="84"/>
      <c r="CS396" s="84"/>
      <c r="CT396" s="84"/>
      <c r="CU396" s="448"/>
      <c r="CV396" s="448"/>
      <c r="CW396" s="198"/>
      <c r="CX396" s="198"/>
      <c r="CY396" s="198"/>
      <c r="CZ396" s="198"/>
      <c r="DA396" s="198"/>
      <c r="DB396" s="198"/>
      <c r="DC396" s="198"/>
      <c r="DD396" s="198"/>
      <c r="DE396" s="198"/>
      <c r="DF396" s="198"/>
      <c r="DG396" s="198"/>
      <c r="DH396" s="198"/>
      <c r="DI396" s="198"/>
      <c r="DJ396" s="198"/>
      <c r="DK396" s="198"/>
      <c r="DL396" s="198"/>
      <c r="DM396" s="198"/>
      <c r="DN396" s="198"/>
    </row>
    <row r="397" spans="1:120" ht="15.75" customHeight="1" thickBot="1">
      <c r="A397" s="183"/>
      <c r="B397" s="1049"/>
      <c r="C397" s="121">
        <v>6</v>
      </c>
      <c r="D397" s="158">
        <v>8</v>
      </c>
      <c r="E397" s="158">
        <v>12</v>
      </c>
      <c r="F397" s="158">
        <v>17</v>
      </c>
      <c r="G397" s="71" t="s">
        <v>450</v>
      </c>
      <c r="H397" s="133"/>
      <c r="I397" s="131"/>
      <c r="J397" s="1036" t="s">
        <v>8</v>
      </c>
      <c r="K397" s="121">
        <v>6</v>
      </c>
      <c r="L397" s="158">
        <v>8</v>
      </c>
      <c r="M397" s="158">
        <v>12</v>
      </c>
      <c r="N397" s="158">
        <v>17</v>
      </c>
      <c r="O397" s="71" t="s">
        <v>450</v>
      </c>
      <c r="P397" s="133"/>
      <c r="Q397" s="131"/>
      <c r="R397" s="1036" t="s">
        <v>8</v>
      </c>
      <c r="S397" s="121">
        <v>6</v>
      </c>
      <c r="T397" s="158">
        <v>8</v>
      </c>
      <c r="U397" s="158">
        <v>12</v>
      </c>
      <c r="V397" s="158">
        <v>17</v>
      </c>
      <c r="W397" s="71" t="s">
        <v>450</v>
      </c>
      <c r="X397" s="133"/>
      <c r="Y397" s="131"/>
      <c r="Z397" s="1036" t="s">
        <v>8</v>
      </c>
      <c r="AA397" s="121">
        <v>6</v>
      </c>
      <c r="AB397" s="158">
        <v>8</v>
      </c>
      <c r="AC397" s="158">
        <v>12</v>
      </c>
      <c r="AD397" s="158">
        <v>17</v>
      </c>
      <c r="AE397" s="71" t="s">
        <v>450</v>
      </c>
      <c r="AF397" s="133"/>
      <c r="AG397" s="131"/>
      <c r="AH397" s="1036" t="s">
        <v>8</v>
      </c>
      <c r="AI397" s="121">
        <v>6</v>
      </c>
      <c r="AJ397" s="158">
        <v>8</v>
      </c>
      <c r="AK397" s="158">
        <v>12</v>
      </c>
      <c r="AL397" s="158">
        <v>17</v>
      </c>
      <c r="AM397" s="71" t="s">
        <v>450</v>
      </c>
      <c r="AN397" s="133"/>
      <c r="AO397" s="131"/>
      <c r="AP397" s="1036" t="s">
        <v>8</v>
      </c>
      <c r="AQ397" s="121">
        <v>6</v>
      </c>
      <c r="AR397" s="158">
        <v>8</v>
      </c>
      <c r="AS397" s="158">
        <v>12</v>
      </c>
      <c r="AT397" s="158">
        <v>17</v>
      </c>
      <c r="AU397" s="71" t="s">
        <v>450</v>
      </c>
      <c r="AV397" s="133"/>
      <c r="AW397" s="131"/>
      <c r="AX397" s="1036" t="s">
        <v>8</v>
      </c>
      <c r="AY397" s="121">
        <v>6</v>
      </c>
      <c r="AZ397" s="158">
        <v>8</v>
      </c>
      <c r="BA397" s="158">
        <v>12</v>
      </c>
      <c r="BB397" s="158">
        <v>17</v>
      </c>
      <c r="BC397" s="71" t="s">
        <v>450</v>
      </c>
      <c r="BD397" s="133"/>
      <c r="BE397" s="131"/>
      <c r="BF397" s="1036" t="s">
        <v>8</v>
      </c>
      <c r="BG397" s="121">
        <v>6</v>
      </c>
      <c r="BH397" s="405">
        <v>8</v>
      </c>
      <c r="BI397" s="405">
        <v>12</v>
      </c>
      <c r="BJ397" s="405">
        <v>17</v>
      </c>
      <c r="BK397" s="71" t="s">
        <v>450</v>
      </c>
      <c r="BL397" s="133"/>
      <c r="BM397" s="131"/>
      <c r="BN397" s="1036" t="s">
        <v>8</v>
      </c>
      <c r="BO397" s="121">
        <v>6</v>
      </c>
      <c r="BP397" s="405">
        <v>8</v>
      </c>
      <c r="BQ397" s="405">
        <v>12</v>
      </c>
      <c r="BR397" s="405">
        <v>17</v>
      </c>
      <c r="BS397" s="71" t="s">
        <v>450</v>
      </c>
      <c r="BT397" s="133"/>
      <c r="BU397" s="131"/>
      <c r="BV397" s="1036" t="s">
        <v>8</v>
      </c>
      <c r="CK397" s="199" t="s">
        <v>28</v>
      </c>
      <c r="CL397" s="200"/>
      <c r="CM397" s="199" t="str">
        <f>+CK397</f>
        <v>Satlasana</v>
      </c>
      <c r="CN397" s="200"/>
      <c r="CO397" s="199" t="str">
        <f>+CM397</f>
        <v>Satlasana</v>
      </c>
      <c r="CP397" s="200"/>
      <c r="CQ397" s="199" t="str">
        <f>+CO397</f>
        <v>Satlasana</v>
      </c>
      <c r="CR397" s="200"/>
      <c r="CS397" s="199" t="str">
        <f>+CQ397</f>
        <v>Satlasana</v>
      </c>
      <c r="CT397" s="200"/>
      <c r="CU397" s="449" t="str">
        <f>+CS397</f>
        <v>Satlasana</v>
      </c>
      <c r="CV397" s="450"/>
      <c r="CW397" s="199" t="str">
        <f>+CY397</f>
        <v>Satlasana</v>
      </c>
      <c r="CX397" s="200"/>
      <c r="CY397" s="199" t="str">
        <f>+CU397</f>
        <v>Satlasana</v>
      </c>
      <c r="CZ397" s="200"/>
      <c r="DA397" s="199" t="str">
        <f>+CW397</f>
        <v>Satlasana</v>
      </c>
      <c r="DB397" s="200"/>
    </row>
    <row r="398" spans="1:120" ht="62.25" customHeight="1" thickBot="1">
      <c r="A398" s="20" t="s">
        <v>9</v>
      </c>
      <c r="B398" s="110" t="s">
        <v>10</v>
      </c>
      <c r="C398" s="290" t="s">
        <v>27</v>
      </c>
      <c r="D398" s="273" t="s">
        <v>26</v>
      </c>
      <c r="E398" s="282" t="s">
        <v>25</v>
      </c>
      <c r="F398" s="281" t="s">
        <v>24</v>
      </c>
      <c r="G398" s="237" t="s">
        <v>0</v>
      </c>
      <c r="H398" s="256"/>
      <c r="I398" s="257"/>
      <c r="J398" s="1037"/>
      <c r="K398" s="290" t="s">
        <v>27</v>
      </c>
      <c r="L398" s="273" t="s">
        <v>26</v>
      </c>
      <c r="M398" s="282" t="s">
        <v>25</v>
      </c>
      <c r="N398" s="281" t="s">
        <v>24</v>
      </c>
      <c r="O398" s="237" t="s">
        <v>0</v>
      </c>
      <c r="P398" s="256"/>
      <c r="Q398" s="257"/>
      <c r="R398" s="1037"/>
      <c r="S398" s="290" t="s">
        <v>27</v>
      </c>
      <c r="T398" s="273" t="s">
        <v>26</v>
      </c>
      <c r="U398" s="282" t="s">
        <v>25</v>
      </c>
      <c r="V398" s="281" t="s">
        <v>24</v>
      </c>
      <c r="W398" s="237" t="s">
        <v>0</v>
      </c>
      <c r="X398" s="256"/>
      <c r="Y398" s="257"/>
      <c r="Z398" s="1037"/>
      <c r="AA398" s="290" t="s">
        <v>27</v>
      </c>
      <c r="AB398" s="273" t="s">
        <v>26</v>
      </c>
      <c r="AC398" s="282" t="s">
        <v>25</v>
      </c>
      <c r="AD398" s="281" t="s">
        <v>24</v>
      </c>
      <c r="AE398" s="237" t="s">
        <v>0</v>
      </c>
      <c r="AF398" s="256"/>
      <c r="AG398" s="257"/>
      <c r="AH398" s="1037"/>
      <c r="AI398" s="290" t="s">
        <v>27</v>
      </c>
      <c r="AJ398" s="273" t="s">
        <v>26</v>
      </c>
      <c r="AK398" s="282" t="s">
        <v>25</v>
      </c>
      <c r="AL398" s="281" t="s">
        <v>24</v>
      </c>
      <c r="AM398" s="237" t="s">
        <v>0</v>
      </c>
      <c r="AN398" s="256"/>
      <c r="AO398" s="257"/>
      <c r="AP398" s="1037"/>
      <c r="AQ398" s="290" t="s">
        <v>27</v>
      </c>
      <c r="AR398" s="273" t="s">
        <v>26</v>
      </c>
      <c r="AS398" s="282" t="s">
        <v>25</v>
      </c>
      <c r="AT398" s="281" t="s">
        <v>24</v>
      </c>
      <c r="AU398" s="237" t="s">
        <v>0</v>
      </c>
      <c r="AV398" s="256"/>
      <c r="AW398" s="257"/>
      <c r="AX398" s="1037"/>
      <c r="AY398" s="290" t="s">
        <v>27</v>
      </c>
      <c r="AZ398" s="273" t="s">
        <v>26</v>
      </c>
      <c r="BA398" s="282" t="s">
        <v>25</v>
      </c>
      <c r="BB398" s="281" t="s">
        <v>24</v>
      </c>
      <c r="BC398" s="237" t="s">
        <v>0</v>
      </c>
      <c r="BD398" s="256"/>
      <c r="BE398" s="257"/>
      <c r="BF398" s="1037"/>
      <c r="BG398" s="290" t="s">
        <v>27</v>
      </c>
      <c r="BH398" s="273" t="s">
        <v>26</v>
      </c>
      <c r="BI398" s="282" t="s">
        <v>25</v>
      </c>
      <c r="BJ398" s="281" t="s">
        <v>24</v>
      </c>
      <c r="BK398" s="237" t="s">
        <v>0</v>
      </c>
      <c r="BL398" s="256"/>
      <c r="BM398" s="257"/>
      <c r="BN398" s="1037"/>
      <c r="BO398" s="290" t="s">
        <v>27</v>
      </c>
      <c r="BP398" s="273" t="s">
        <v>26</v>
      </c>
      <c r="BQ398" s="282" t="s">
        <v>25</v>
      </c>
      <c r="BR398" s="281" t="s">
        <v>24</v>
      </c>
      <c r="BS398" s="237" t="s">
        <v>0</v>
      </c>
      <c r="BT398" s="256"/>
      <c r="BU398" s="257"/>
      <c r="BV398" s="1037"/>
      <c r="CK398" s="202" t="s">
        <v>2</v>
      </c>
      <c r="CL398" s="203"/>
      <c r="CM398" s="202" t="s">
        <v>80</v>
      </c>
      <c r="CN398" s="203"/>
      <c r="CO398" s="202" t="s">
        <v>79</v>
      </c>
      <c r="CP398" s="203"/>
      <c r="CQ398" s="202" t="s">
        <v>5</v>
      </c>
      <c r="CR398" s="203"/>
      <c r="CS398" s="202" t="s">
        <v>6</v>
      </c>
      <c r="CT398" s="203"/>
      <c r="CU398" s="1043" t="s">
        <v>206</v>
      </c>
      <c r="CV398" s="1044"/>
      <c r="CW398" s="202" t="s">
        <v>133</v>
      </c>
      <c r="CX398" s="203"/>
      <c r="CY398" s="202" t="s">
        <v>90</v>
      </c>
      <c r="CZ398" s="203"/>
      <c r="DA398" s="204" t="s">
        <v>136</v>
      </c>
      <c r="DB398" s="205"/>
    </row>
    <row r="399" spans="1:120" s="84" customFormat="1">
      <c r="A399" s="78">
        <v>1</v>
      </c>
      <c r="B399" s="79" t="s">
        <v>353</v>
      </c>
      <c r="C399" s="80">
        <v>9</v>
      </c>
      <c r="D399" s="81">
        <v>29</v>
      </c>
      <c r="E399" s="81">
        <v>1</v>
      </c>
      <c r="F399" s="81">
        <v>90</v>
      </c>
      <c r="G399" s="81">
        <v>4</v>
      </c>
      <c r="H399" s="81" t="s">
        <v>113</v>
      </c>
      <c r="I399" s="222" t="s">
        <v>113</v>
      </c>
      <c r="J399" s="82">
        <f>SUM(C399:I399)</f>
        <v>133</v>
      </c>
      <c r="K399" s="80">
        <v>2</v>
      </c>
      <c r="L399" s="81">
        <v>5</v>
      </c>
      <c r="M399" s="81">
        <v>0</v>
      </c>
      <c r="N399" s="81">
        <v>15</v>
      </c>
      <c r="O399" s="81">
        <v>0</v>
      </c>
      <c r="P399" s="81" t="s">
        <v>113</v>
      </c>
      <c r="Q399" s="222" t="s">
        <v>113</v>
      </c>
      <c r="R399" s="82">
        <f>SUM(K399:Q399)</f>
        <v>22</v>
      </c>
      <c r="S399" s="80">
        <v>0</v>
      </c>
      <c r="T399" s="81">
        <v>0</v>
      </c>
      <c r="U399" s="81">
        <v>0</v>
      </c>
      <c r="V399" s="81">
        <v>1</v>
      </c>
      <c r="W399" s="81">
        <v>0</v>
      </c>
      <c r="X399" s="81" t="s">
        <v>113</v>
      </c>
      <c r="Y399" s="222" t="s">
        <v>113</v>
      </c>
      <c r="Z399" s="82">
        <f>SUM(S399:Y399)</f>
        <v>1</v>
      </c>
      <c r="AA399" s="80">
        <v>2</v>
      </c>
      <c r="AB399" s="81">
        <v>0</v>
      </c>
      <c r="AC399" s="81">
        <v>0</v>
      </c>
      <c r="AD399" s="81">
        <v>0</v>
      </c>
      <c r="AE399" s="81">
        <v>1</v>
      </c>
      <c r="AF399" s="81" t="s">
        <v>113</v>
      </c>
      <c r="AG399" s="222" t="s">
        <v>113</v>
      </c>
      <c r="AH399" s="82">
        <f>SUM(AA399:AG399)</f>
        <v>3</v>
      </c>
      <c r="AI399" s="80" t="s">
        <v>113</v>
      </c>
      <c r="AJ399" s="81" t="s">
        <v>113</v>
      </c>
      <c r="AK399" s="81" t="s">
        <v>113</v>
      </c>
      <c r="AL399" s="81" t="s">
        <v>113</v>
      </c>
      <c r="AM399" s="81">
        <v>2</v>
      </c>
      <c r="AN399" s="81" t="s">
        <v>113</v>
      </c>
      <c r="AO399" s="222" t="s">
        <v>113</v>
      </c>
      <c r="AP399" s="82">
        <f>SUM(AI399:AO399)</f>
        <v>2</v>
      </c>
      <c r="AQ399" s="80" t="s">
        <v>113</v>
      </c>
      <c r="AR399" s="81" t="s">
        <v>113</v>
      </c>
      <c r="AS399" s="81" t="s">
        <v>113</v>
      </c>
      <c r="AT399" s="81" t="s">
        <v>113</v>
      </c>
      <c r="AU399" s="81" t="s">
        <v>113</v>
      </c>
      <c r="AV399" s="81" t="s">
        <v>113</v>
      </c>
      <c r="AW399" s="222" t="s">
        <v>113</v>
      </c>
      <c r="AX399" s="82">
        <f>SUM(AQ399:AW399)</f>
        <v>0</v>
      </c>
      <c r="AY399" s="80" t="s">
        <v>113</v>
      </c>
      <c r="AZ399" s="81" t="s">
        <v>113</v>
      </c>
      <c r="BA399" s="81" t="s">
        <v>113</v>
      </c>
      <c r="BB399" s="81" t="s">
        <v>113</v>
      </c>
      <c r="BC399" s="81" t="s">
        <v>113</v>
      </c>
      <c r="BD399" s="81" t="s">
        <v>113</v>
      </c>
      <c r="BE399" s="222" t="s">
        <v>113</v>
      </c>
      <c r="BF399" s="82">
        <f>SUM(AY399:BE399)</f>
        <v>0</v>
      </c>
      <c r="BG399" s="490">
        <v>4</v>
      </c>
      <c r="BH399" s="491">
        <v>2</v>
      </c>
      <c r="BI399" s="491">
        <v>2</v>
      </c>
      <c r="BJ399" s="491">
        <v>2</v>
      </c>
      <c r="BK399" s="491">
        <v>3</v>
      </c>
      <c r="BL399" s="491" t="s">
        <v>113</v>
      </c>
      <c r="BM399" s="498" t="s">
        <v>113</v>
      </c>
      <c r="BN399" s="82">
        <f>SUM(BG399:BM399)</f>
        <v>13</v>
      </c>
      <c r="BO399" s="490">
        <v>12</v>
      </c>
      <c r="BP399" s="491">
        <v>31</v>
      </c>
      <c r="BQ399" s="491">
        <v>18</v>
      </c>
      <c r="BR399" s="491">
        <v>17</v>
      </c>
      <c r="BS399" s="491">
        <v>22</v>
      </c>
      <c r="BT399" s="491" t="s">
        <v>113</v>
      </c>
      <c r="BU399" s="498" t="s">
        <v>113</v>
      </c>
      <c r="BV399" s="82">
        <f>SUM(BO399:BU399)</f>
        <v>100</v>
      </c>
      <c r="CJ399" s="155"/>
      <c r="CK399" s="206">
        <f>+J399</f>
        <v>133</v>
      </c>
      <c r="CL399" s="215" t="str">
        <f>+B399</f>
        <v>VIKAS MEHTA [S]</v>
      </c>
      <c r="CM399" s="206">
        <f>+R399</f>
        <v>22</v>
      </c>
      <c r="CN399" s="215" t="str">
        <f>+B399</f>
        <v>VIKAS MEHTA [S]</v>
      </c>
      <c r="CO399" s="206">
        <f>+Z399</f>
        <v>1</v>
      </c>
      <c r="CP399" s="207" t="str">
        <f>+B399</f>
        <v>VIKAS MEHTA [S]</v>
      </c>
      <c r="CQ399" s="208">
        <f>+AH399</f>
        <v>3</v>
      </c>
      <c r="CR399" s="207" t="str">
        <f>+B399</f>
        <v>VIKAS MEHTA [S]</v>
      </c>
      <c r="CS399" s="208">
        <f>+AP399</f>
        <v>2</v>
      </c>
      <c r="CT399" s="207" t="str">
        <f>+B399</f>
        <v>VIKAS MEHTA [S]</v>
      </c>
      <c r="CU399" s="1045">
        <f>SUM(AQ430:AW430)</f>
        <v>3</v>
      </c>
      <c r="CV399" s="451"/>
      <c r="CW399" s="208">
        <f>+BF399</f>
        <v>0</v>
      </c>
      <c r="CX399" s="207" t="str">
        <f t="shared" ref="CX399:CX428" si="585">+B399</f>
        <v>VIKAS MEHTA [S]</v>
      </c>
      <c r="CY399" s="206">
        <f>CS399+CU399+CW399</f>
        <v>5</v>
      </c>
      <c r="CZ399" s="207" t="str">
        <f t="shared" ref="CZ399:CZ428" si="586">+B399</f>
        <v>VIKAS MEHTA [S]</v>
      </c>
      <c r="DA399" s="208">
        <f>CQ399+CU399</f>
        <v>6</v>
      </c>
      <c r="DB399" s="207" t="str">
        <f>+B399</f>
        <v>VIKAS MEHTA [S]</v>
      </c>
    </row>
    <row r="400" spans="1:120" s="84" customFormat="1">
      <c r="A400" s="85">
        <v>2</v>
      </c>
      <c r="B400" s="86" t="s">
        <v>354</v>
      </c>
      <c r="C400" s="87">
        <v>28</v>
      </c>
      <c r="D400" s="88">
        <v>11</v>
      </c>
      <c r="E400" s="88">
        <v>5</v>
      </c>
      <c r="F400" s="88">
        <v>19</v>
      </c>
      <c r="G400" s="88">
        <v>72</v>
      </c>
      <c r="H400" s="88" t="s">
        <v>113</v>
      </c>
      <c r="I400" s="89" t="s">
        <v>113</v>
      </c>
      <c r="J400" s="90">
        <f t="shared" ref="J400:J429" si="587">SUM(C400:I400)</f>
        <v>135</v>
      </c>
      <c r="K400" s="87">
        <v>2</v>
      </c>
      <c r="L400" s="88">
        <v>1</v>
      </c>
      <c r="M400" s="88">
        <v>0</v>
      </c>
      <c r="N400" s="88">
        <v>4</v>
      </c>
      <c r="O400" s="88">
        <v>9</v>
      </c>
      <c r="P400" s="88" t="s">
        <v>113</v>
      </c>
      <c r="Q400" s="89" t="s">
        <v>113</v>
      </c>
      <c r="R400" s="90">
        <f t="shared" ref="R400:R428" si="588">SUM(K400:Q400)</f>
        <v>16</v>
      </c>
      <c r="S400" s="87">
        <v>0</v>
      </c>
      <c r="T400" s="88">
        <v>0</v>
      </c>
      <c r="U400" s="88">
        <v>0</v>
      </c>
      <c r="V400" s="88">
        <v>0</v>
      </c>
      <c r="W400" s="88">
        <v>2</v>
      </c>
      <c r="X400" s="88" t="s">
        <v>113</v>
      </c>
      <c r="Y400" s="89" t="s">
        <v>113</v>
      </c>
      <c r="Z400" s="90">
        <f t="shared" ref="Z400:Z428" si="589">SUM(S400:Y400)</f>
        <v>2</v>
      </c>
      <c r="AA400" s="87">
        <v>1</v>
      </c>
      <c r="AB400" s="88">
        <v>0</v>
      </c>
      <c r="AC400" s="88">
        <v>4</v>
      </c>
      <c r="AD400" s="88">
        <v>2</v>
      </c>
      <c r="AE400" s="88">
        <v>4</v>
      </c>
      <c r="AF400" s="88" t="s">
        <v>113</v>
      </c>
      <c r="AG400" s="89" t="s">
        <v>113</v>
      </c>
      <c r="AH400" s="90">
        <f t="shared" ref="AH400:AH428" si="590">SUM(AA400:AG400)</f>
        <v>11</v>
      </c>
      <c r="AI400" s="87" t="s">
        <v>113</v>
      </c>
      <c r="AJ400" s="88" t="s">
        <v>113</v>
      </c>
      <c r="AK400" s="88" t="s">
        <v>113</v>
      </c>
      <c r="AL400" s="88" t="s">
        <v>113</v>
      </c>
      <c r="AM400" s="88" t="s">
        <v>113</v>
      </c>
      <c r="AN400" s="88" t="s">
        <v>113</v>
      </c>
      <c r="AO400" s="89" t="s">
        <v>113</v>
      </c>
      <c r="AP400" s="90">
        <f t="shared" ref="AP400:AP428" si="591">SUM(AI400:AO400)</f>
        <v>0</v>
      </c>
      <c r="AQ400" s="87" t="s">
        <v>113</v>
      </c>
      <c r="AR400" s="88" t="s">
        <v>113</v>
      </c>
      <c r="AS400" s="88" t="s">
        <v>113</v>
      </c>
      <c r="AT400" s="88" t="s">
        <v>113</v>
      </c>
      <c r="AU400" s="88" t="s">
        <v>113</v>
      </c>
      <c r="AV400" s="88" t="s">
        <v>113</v>
      </c>
      <c r="AW400" s="89" t="s">
        <v>113</v>
      </c>
      <c r="AX400" s="90">
        <f t="shared" ref="AX400:AX403" si="592">SUM(AQ400:AW400)</f>
        <v>0</v>
      </c>
      <c r="AY400" s="87" t="s">
        <v>113</v>
      </c>
      <c r="AZ400" s="88" t="s">
        <v>113</v>
      </c>
      <c r="BA400" s="88" t="s">
        <v>113</v>
      </c>
      <c r="BB400" s="88" t="s">
        <v>113</v>
      </c>
      <c r="BC400" s="88" t="s">
        <v>113</v>
      </c>
      <c r="BD400" s="88" t="s">
        <v>113</v>
      </c>
      <c r="BE400" s="89" t="s">
        <v>113</v>
      </c>
      <c r="BF400" s="90">
        <f t="shared" ref="BF400:BF428" si="593">SUM(AY400:BE400)</f>
        <v>0</v>
      </c>
      <c r="BG400" s="87">
        <v>3</v>
      </c>
      <c r="BH400" s="88">
        <v>3</v>
      </c>
      <c r="BI400" s="88">
        <v>4</v>
      </c>
      <c r="BJ400" s="88">
        <v>3</v>
      </c>
      <c r="BK400" s="88">
        <v>4</v>
      </c>
      <c r="BL400" s="88" t="s">
        <v>113</v>
      </c>
      <c r="BM400" s="89" t="s">
        <v>113</v>
      </c>
      <c r="BN400" s="90">
        <f t="shared" ref="BN400:BN428" si="594">SUM(BG400:BM400)</f>
        <v>17</v>
      </c>
      <c r="BO400" s="87">
        <v>32</v>
      </c>
      <c r="BP400" s="88">
        <v>26</v>
      </c>
      <c r="BQ400" s="88">
        <v>19</v>
      </c>
      <c r="BR400" s="88">
        <v>21</v>
      </c>
      <c r="BS400" s="88">
        <v>29</v>
      </c>
      <c r="BT400" s="88" t="s">
        <v>113</v>
      </c>
      <c r="BU400" s="89" t="s">
        <v>113</v>
      </c>
      <c r="BV400" s="90">
        <f t="shared" ref="BV400:BV428" si="595">SUM(BO400:BU400)</f>
        <v>127</v>
      </c>
      <c r="CJ400" s="155"/>
      <c r="CK400" s="209">
        <f t="shared" ref="CK400:CK428" si="596">+J400</f>
        <v>135</v>
      </c>
      <c r="CL400" s="216" t="str">
        <f t="shared" ref="CL400:CL428" si="597">+B400</f>
        <v>KEYUR RAVAL [S]</v>
      </c>
      <c r="CM400" s="209">
        <f t="shared" ref="CM400:CM428" si="598">+R400</f>
        <v>16</v>
      </c>
      <c r="CN400" s="216" t="str">
        <f t="shared" ref="CN400:CN428" si="599">+B400</f>
        <v>KEYUR RAVAL [S]</v>
      </c>
      <c r="CO400" s="209">
        <f t="shared" ref="CO400:CO428" si="600">+Z400</f>
        <v>2</v>
      </c>
      <c r="CP400" s="210" t="str">
        <f t="shared" ref="CP400:CP428" si="601">+B400</f>
        <v>KEYUR RAVAL [S]</v>
      </c>
      <c r="CQ400" s="208">
        <f t="shared" ref="CQ400:CQ428" si="602">+AH400</f>
        <v>11</v>
      </c>
      <c r="CR400" s="210" t="str">
        <f t="shared" ref="CR400:CR428" si="603">+B400</f>
        <v>KEYUR RAVAL [S]</v>
      </c>
      <c r="CS400" s="208">
        <f t="shared" ref="CS400:CS428" si="604">+AP400</f>
        <v>0</v>
      </c>
      <c r="CT400" s="210" t="str">
        <f t="shared" ref="CT400:CT428" si="605">+B400</f>
        <v>KEYUR RAVAL [S]</v>
      </c>
      <c r="CU400" s="1046"/>
      <c r="CV400" s="452"/>
      <c r="CW400" s="208">
        <f t="shared" ref="CW400:CW428" si="606">+BF400</f>
        <v>0</v>
      </c>
      <c r="CX400" s="207" t="str">
        <f t="shared" si="585"/>
        <v>KEYUR RAVAL [S]</v>
      </c>
      <c r="CY400" s="209">
        <f t="shared" ref="CY400:CY428" si="607">CS400+CU400+CW400</f>
        <v>0</v>
      </c>
      <c r="CZ400" s="207" t="str">
        <f t="shared" si="586"/>
        <v>KEYUR RAVAL [S]</v>
      </c>
      <c r="DA400" s="211">
        <f t="shared" ref="DA400:DA428" si="608">CQ400+CU400</f>
        <v>11</v>
      </c>
      <c r="DB400" s="210" t="str">
        <f t="shared" ref="DB400:DB428" si="609">+B400</f>
        <v>KEYUR RAVAL [S]</v>
      </c>
    </row>
    <row r="401" spans="1:106" s="84" customFormat="1">
      <c r="A401" s="78">
        <v>3</v>
      </c>
      <c r="B401" s="86" t="s">
        <v>355</v>
      </c>
      <c r="C401" s="87">
        <v>28</v>
      </c>
      <c r="D401" s="88">
        <v>18</v>
      </c>
      <c r="E401" s="88">
        <v>11</v>
      </c>
      <c r="F401" s="88">
        <v>1</v>
      </c>
      <c r="G401" s="88">
        <v>0</v>
      </c>
      <c r="H401" s="88" t="s">
        <v>113</v>
      </c>
      <c r="I401" s="89" t="s">
        <v>113</v>
      </c>
      <c r="J401" s="90">
        <f t="shared" si="587"/>
        <v>58</v>
      </c>
      <c r="K401" s="87">
        <v>4</v>
      </c>
      <c r="L401" s="88">
        <v>1</v>
      </c>
      <c r="M401" s="88">
        <v>2</v>
      </c>
      <c r="N401" s="88">
        <v>0</v>
      </c>
      <c r="O401" s="88">
        <v>0</v>
      </c>
      <c r="P401" s="88" t="s">
        <v>113</v>
      </c>
      <c r="Q401" s="89" t="s">
        <v>113</v>
      </c>
      <c r="R401" s="90">
        <f t="shared" si="588"/>
        <v>7</v>
      </c>
      <c r="S401" s="87">
        <v>0</v>
      </c>
      <c r="T401" s="88">
        <v>0</v>
      </c>
      <c r="U401" s="88">
        <v>0</v>
      </c>
      <c r="V401" s="88">
        <v>0</v>
      </c>
      <c r="W401" s="88">
        <v>0</v>
      </c>
      <c r="X401" s="88" t="s">
        <v>113</v>
      </c>
      <c r="Y401" s="89" t="s">
        <v>113</v>
      </c>
      <c r="Z401" s="90">
        <f t="shared" si="589"/>
        <v>0</v>
      </c>
      <c r="AA401" s="87" t="s">
        <v>113</v>
      </c>
      <c r="AB401" s="88">
        <v>0</v>
      </c>
      <c r="AC401" s="88" t="s">
        <v>113</v>
      </c>
      <c r="AD401" s="88" t="s">
        <v>113</v>
      </c>
      <c r="AE401" s="88" t="s">
        <v>113</v>
      </c>
      <c r="AF401" s="88" t="s">
        <v>113</v>
      </c>
      <c r="AG401" s="89" t="s">
        <v>113</v>
      </c>
      <c r="AH401" s="90">
        <f t="shared" si="590"/>
        <v>0</v>
      </c>
      <c r="AI401" s="87" t="s">
        <v>113</v>
      </c>
      <c r="AJ401" s="88" t="s">
        <v>113</v>
      </c>
      <c r="AK401" s="88" t="s">
        <v>113</v>
      </c>
      <c r="AL401" s="88" t="s">
        <v>113</v>
      </c>
      <c r="AM401" s="88">
        <v>1</v>
      </c>
      <c r="AN401" s="88" t="s">
        <v>113</v>
      </c>
      <c r="AO401" s="89" t="s">
        <v>113</v>
      </c>
      <c r="AP401" s="90">
        <f t="shared" si="591"/>
        <v>1</v>
      </c>
      <c r="AQ401" s="87" t="s">
        <v>113</v>
      </c>
      <c r="AR401" s="88" t="s">
        <v>113</v>
      </c>
      <c r="AS401" s="88" t="s">
        <v>113</v>
      </c>
      <c r="AT401" s="88" t="s">
        <v>113</v>
      </c>
      <c r="AU401" s="88" t="s">
        <v>113</v>
      </c>
      <c r="AV401" s="88" t="s">
        <v>113</v>
      </c>
      <c r="AW401" s="89" t="s">
        <v>113</v>
      </c>
      <c r="AX401" s="90">
        <f t="shared" si="592"/>
        <v>0</v>
      </c>
      <c r="AY401" s="87" t="s">
        <v>113</v>
      </c>
      <c r="AZ401" s="88" t="s">
        <v>113</v>
      </c>
      <c r="BA401" s="88" t="s">
        <v>113</v>
      </c>
      <c r="BB401" s="88" t="s">
        <v>113</v>
      </c>
      <c r="BC401" s="88" t="s">
        <v>113</v>
      </c>
      <c r="BD401" s="88" t="s">
        <v>113</v>
      </c>
      <c r="BE401" s="89" t="s">
        <v>113</v>
      </c>
      <c r="BF401" s="90">
        <f t="shared" si="593"/>
        <v>0</v>
      </c>
      <c r="BG401" s="87" t="s">
        <v>113</v>
      </c>
      <c r="BH401" s="88">
        <v>0.4</v>
      </c>
      <c r="BI401" s="88" t="s">
        <v>113</v>
      </c>
      <c r="BJ401" s="88" t="s">
        <v>113</v>
      </c>
      <c r="BK401" s="88" t="s">
        <v>113</v>
      </c>
      <c r="BL401" s="88" t="s">
        <v>113</v>
      </c>
      <c r="BM401" s="89" t="s">
        <v>113</v>
      </c>
      <c r="BN401" s="90">
        <f t="shared" si="594"/>
        <v>0.4</v>
      </c>
      <c r="BO401" s="87" t="s">
        <v>113</v>
      </c>
      <c r="BP401" s="88">
        <v>4</v>
      </c>
      <c r="BQ401" s="88" t="s">
        <v>113</v>
      </c>
      <c r="BR401" s="88" t="s">
        <v>113</v>
      </c>
      <c r="BS401" s="88" t="s">
        <v>113</v>
      </c>
      <c r="BT401" s="88" t="s">
        <v>113</v>
      </c>
      <c r="BU401" s="89" t="s">
        <v>113</v>
      </c>
      <c r="BV401" s="90">
        <f t="shared" si="595"/>
        <v>4</v>
      </c>
      <c r="CJ401" s="155"/>
      <c r="CK401" s="209">
        <f t="shared" si="596"/>
        <v>58</v>
      </c>
      <c r="CL401" s="216" t="str">
        <f t="shared" si="597"/>
        <v>JIGAR PANDYA [S]</v>
      </c>
      <c r="CM401" s="209">
        <f t="shared" si="598"/>
        <v>7</v>
      </c>
      <c r="CN401" s="216" t="str">
        <f t="shared" si="599"/>
        <v>JIGAR PANDYA [S]</v>
      </c>
      <c r="CO401" s="209">
        <f t="shared" si="600"/>
        <v>0</v>
      </c>
      <c r="CP401" s="210" t="str">
        <f t="shared" si="601"/>
        <v>JIGAR PANDYA [S]</v>
      </c>
      <c r="CQ401" s="208">
        <f t="shared" si="602"/>
        <v>0</v>
      </c>
      <c r="CR401" s="210" t="str">
        <f t="shared" si="603"/>
        <v>JIGAR PANDYA [S]</v>
      </c>
      <c r="CS401" s="208">
        <f t="shared" si="604"/>
        <v>1</v>
      </c>
      <c r="CT401" s="210" t="str">
        <f t="shared" si="605"/>
        <v>JIGAR PANDYA [S]</v>
      </c>
      <c r="CU401" s="1046"/>
      <c r="CV401" s="452"/>
      <c r="CW401" s="208">
        <f t="shared" si="606"/>
        <v>0</v>
      </c>
      <c r="CX401" s="207" t="str">
        <f t="shared" si="585"/>
        <v>JIGAR PANDYA [S]</v>
      </c>
      <c r="CY401" s="209">
        <f t="shared" si="607"/>
        <v>1</v>
      </c>
      <c r="CZ401" s="207" t="str">
        <f t="shared" si="586"/>
        <v>JIGAR PANDYA [S]</v>
      </c>
      <c r="DA401" s="211">
        <f t="shared" si="608"/>
        <v>0</v>
      </c>
      <c r="DB401" s="210" t="str">
        <f t="shared" si="609"/>
        <v>JIGAR PANDYA [S]</v>
      </c>
    </row>
    <row r="402" spans="1:106" s="84" customFormat="1">
      <c r="A402" s="85">
        <v>4</v>
      </c>
      <c r="B402" s="86" t="s">
        <v>356</v>
      </c>
      <c r="C402" s="87">
        <v>1</v>
      </c>
      <c r="D402" s="88">
        <v>2</v>
      </c>
      <c r="E402" s="88">
        <v>39</v>
      </c>
      <c r="F402" s="88">
        <v>3</v>
      </c>
      <c r="G402" s="88">
        <v>11</v>
      </c>
      <c r="H402" s="88" t="s">
        <v>113</v>
      </c>
      <c r="I402" s="89" t="s">
        <v>113</v>
      </c>
      <c r="J402" s="90">
        <f t="shared" si="587"/>
        <v>56</v>
      </c>
      <c r="K402" s="87">
        <v>0</v>
      </c>
      <c r="L402" s="88">
        <v>0</v>
      </c>
      <c r="M402" s="88">
        <v>3</v>
      </c>
      <c r="N402" s="88">
        <v>0</v>
      </c>
      <c r="O402" s="88">
        <v>2</v>
      </c>
      <c r="P402" s="88" t="s">
        <v>113</v>
      </c>
      <c r="Q402" s="89" t="s">
        <v>113</v>
      </c>
      <c r="R402" s="90">
        <f t="shared" si="588"/>
        <v>5</v>
      </c>
      <c r="S402" s="87">
        <v>0</v>
      </c>
      <c r="T402" s="88">
        <v>0</v>
      </c>
      <c r="U402" s="88">
        <v>3</v>
      </c>
      <c r="V402" s="88">
        <v>0</v>
      </c>
      <c r="W402" s="88">
        <v>0</v>
      </c>
      <c r="X402" s="88" t="s">
        <v>113</v>
      </c>
      <c r="Y402" s="89" t="s">
        <v>113</v>
      </c>
      <c r="Z402" s="90">
        <f t="shared" si="589"/>
        <v>3</v>
      </c>
      <c r="AA402" s="87" t="s">
        <v>113</v>
      </c>
      <c r="AB402" s="88" t="s">
        <v>113</v>
      </c>
      <c r="AC402" s="88" t="s">
        <v>113</v>
      </c>
      <c r="AD402" s="88" t="s">
        <v>113</v>
      </c>
      <c r="AE402" s="88" t="s">
        <v>113</v>
      </c>
      <c r="AF402" s="88" t="s">
        <v>113</v>
      </c>
      <c r="AG402" s="89" t="s">
        <v>113</v>
      </c>
      <c r="AH402" s="90">
        <f t="shared" si="590"/>
        <v>0</v>
      </c>
      <c r="AI402" s="87">
        <v>2</v>
      </c>
      <c r="AJ402" s="88" t="s">
        <v>113</v>
      </c>
      <c r="AK402" s="88">
        <v>1</v>
      </c>
      <c r="AL402" s="88">
        <v>1</v>
      </c>
      <c r="AM402" s="88" t="s">
        <v>113</v>
      </c>
      <c r="AN402" s="88" t="s">
        <v>113</v>
      </c>
      <c r="AO402" s="89" t="s">
        <v>113</v>
      </c>
      <c r="AP402" s="90">
        <f t="shared" si="591"/>
        <v>4</v>
      </c>
      <c r="AQ402" s="87" t="s">
        <v>113</v>
      </c>
      <c r="AR402" s="88" t="s">
        <v>113</v>
      </c>
      <c r="AS402" s="88" t="s">
        <v>113</v>
      </c>
      <c r="AT402" s="88" t="s">
        <v>113</v>
      </c>
      <c r="AU402" s="88" t="s">
        <v>113</v>
      </c>
      <c r="AV402" s="88" t="s">
        <v>113</v>
      </c>
      <c r="AW402" s="89" t="s">
        <v>113</v>
      </c>
      <c r="AX402" s="90">
        <f t="shared" si="592"/>
        <v>0</v>
      </c>
      <c r="AY402" s="87" t="s">
        <v>113</v>
      </c>
      <c r="AZ402" s="88" t="s">
        <v>113</v>
      </c>
      <c r="BA402" s="88" t="s">
        <v>113</v>
      </c>
      <c r="BB402" s="88" t="s">
        <v>113</v>
      </c>
      <c r="BC402" s="88" t="s">
        <v>113</v>
      </c>
      <c r="BD402" s="88" t="s">
        <v>113</v>
      </c>
      <c r="BE402" s="89" t="s">
        <v>113</v>
      </c>
      <c r="BF402" s="90">
        <f t="shared" si="593"/>
        <v>0</v>
      </c>
      <c r="BG402" s="87" t="s">
        <v>113</v>
      </c>
      <c r="BH402" s="88" t="s">
        <v>113</v>
      </c>
      <c r="BI402" s="88" t="s">
        <v>113</v>
      </c>
      <c r="BJ402" s="88" t="s">
        <v>113</v>
      </c>
      <c r="BK402" s="88" t="s">
        <v>113</v>
      </c>
      <c r="BL402" s="88" t="s">
        <v>113</v>
      </c>
      <c r="BM402" s="89" t="s">
        <v>113</v>
      </c>
      <c r="BN402" s="90">
        <f t="shared" si="594"/>
        <v>0</v>
      </c>
      <c r="BO402" s="87" t="s">
        <v>113</v>
      </c>
      <c r="BP402" s="88" t="s">
        <v>113</v>
      </c>
      <c r="BQ402" s="88" t="s">
        <v>113</v>
      </c>
      <c r="BR402" s="88" t="s">
        <v>113</v>
      </c>
      <c r="BS402" s="88" t="s">
        <v>113</v>
      </c>
      <c r="BT402" s="88" t="s">
        <v>113</v>
      </c>
      <c r="BU402" s="89" t="s">
        <v>113</v>
      </c>
      <c r="BV402" s="90">
        <f t="shared" si="595"/>
        <v>0</v>
      </c>
      <c r="CJ402" s="155"/>
      <c r="CK402" s="209">
        <f t="shared" si="596"/>
        <v>56</v>
      </c>
      <c r="CL402" s="216" t="str">
        <f t="shared" si="597"/>
        <v>SHASHIKANT RAVAL [S]</v>
      </c>
      <c r="CM402" s="209">
        <f t="shared" si="598"/>
        <v>5</v>
      </c>
      <c r="CN402" s="216" t="str">
        <f t="shared" si="599"/>
        <v>SHASHIKANT RAVAL [S]</v>
      </c>
      <c r="CO402" s="209">
        <f t="shared" si="600"/>
        <v>3</v>
      </c>
      <c r="CP402" s="210" t="str">
        <f t="shared" si="601"/>
        <v>SHASHIKANT RAVAL [S]</v>
      </c>
      <c r="CQ402" s="208">
        <f t="shared" si="602"/>
        <v>0</v>
      </c>
      <c r="CR402" s="210" t="str">
        <f t="shared" si="603"/>
        <v>SHASHIKANT RAVAL [S]</v>
      </c>
      <c r="CS402" s="208">
        <f t="shared" si="604"/>
        <v>4</v>
      </c>
      <c r="CT402" s="210" t="str">
        <f t="shared" si="605"/>
        <v>SHASHIKANT RAVAL [S]</v>
      </c>
      <c r="CU402" s="1046"/>
      <c r="CV402" s="452"/>
      <c r="CW402" s="208">
        <f t="shared" si="606"/>
        <v>0</v>
      </c>
      <c r="CX402" s="207" t="str">
        <f t="shared" si="585"/>
        <v>SHASHIKANT RAVAL [S]</v>
      </c>
      <c r="CY402" s="209">
        <f t="shared" si="607"/>
        <v>4</v>
      </c>
      <c r="CZ402" s="207" t="str">
        <f t="shared" si="586"/>
        <v>SHASHIKANT RAVAL [S]</v>
      </c>
      <c r="DA402" s="211">
        <f t="shared" si="608"/>
        <v>0</v>
      </c>
      <c r="DB402" s="210" t="str">
        <f t="shared" si="609"/>
        <v>SHASHIKANT RAVAL [S]</v>
      </c>
    </row>
    <row r="403" spans="1:106" s="84" customFormat="1">
      <c r="A403" s="78">
        <v>5</v>
      </c>
      <c r="B403" s="86" t="s">
        <v>357</v>
      </c>
      <c r="C403" s="87">
        <v>14</v>
      </c>
      <c r="D403" s="88">
        <v>0</v>
      </c>
      <c r="E403" s="88">
        <v>37</v>
      </c>
      <c r="F403" s="88">
        <v>9</v>
      </c>
      <c r="G403" s="88">
        <v>1</v>
      </c>
      <c r="H403" s="88" t="s">
        <v>113</v>
      </c>
      <c r="I403" s="89" t="s">
        <v>113</v>
      </c>
      <c r="J403" s="90">
        <f t="shared" si="587"/>
        <v>61</v>
      </c>
      <c r="K403" s="87">
        <v>2</v>
      </c>
      <c r="L403" s="88">
        <v>0</v>
      </c>
      <c r="M403" s="88">
        <v>6</v>
      </c>
      <c r="N403" s="88">
        <v>1</v>
      </c>
      <c r="O403" s="88">
        <v>0</v>
      </c>
      <c r="P403" s="88" t="s">
        <v>113</v>
      </c>
      <c r="Q403" s="89" t="s">
        <v>113</v>
      </c>
      <c r="R403" s="90">
        <f t="shared" si="588"/>
        <v>9</v>
      </c>
      <c r="S403" s="87">
        <v>0</v>
      </c>
      <c r="T403" s="88">
        <v>0</v>
      </c>
      <c r="U403" s="88">
        <v>1</v>
      </c>
      <c r="V403" s="88">
        <v>0</v>
      </c>
      <c r="W403" s="88">
        <v>0</v>
      </c>
      <c r="X403" s="88" t="s">
        <v>113</v>
      </c>
      <c r="Y403" s="89" t="s">
        <v>113</v>
      </c>
      <c r="Z403" s="90">
        <f t="shared" si="589"/>
        <v>1</v>
      </c>
      <c r="AA403" s="87">
        <v>3</v>
      </c>
      <c r="AB403" s="88">
        <v>2</v>
      </c>
      <c r="AC403" s="88">
        <v>0</v>
      </c>
      <c r="AD403" s="88">
        <v>1</v>
      </c>
      <c r="AE403" s="88">
        <v>1</v>
      </c>
      <c r="AF403" s="88" t="s">
        <v>113</v>
      </c>
      <c r="AG403" s="89" t="s">
        <v>113</v>
      </c>
      <c r="AH403" s="90">
        <f t="shared" si="590"/>
        <v>7</v>
      </c>
      <c r="AI403" s="87">
        <v>1</v>
      </c>
      <c r="AJ403" s="88" t="s">
        <v>113</v>
      </c>
      <c r="AK403" s="88" t="s">
        <v>113</v>
      </c>
      <c r="AL403" s="88" t="s">
        <v>113</v>
      </c>
      <c r="AM403" s="88" t="s">
        <v>113</v>
      </c>
      <c r="AN403" s="88" t="s">
        <v>113</v>
      </c>
      <c r="AO403" s="89" t="s">
        <v>113</v>
      </c>
      <c r="AP403" s="90">
        <f t="shared" si="591"/>
        <v>1</v>
      </c>
      <c r="AQ403" s="87" t="s">
        <v>113</v>
      </c>
      <c r="AR403" s="88" t="s">
        <v>113</v>
      </c>
      <c r="AS403" s="88" t="s">
        <v>113</v>
      </c>
      <c r="AT403" s="88" t="s">
        <v>113</v>
      </c>
      <c r="AU403" s="88" t="s">
        <v>113</v>
      </c>
      <c r="AV403" s="88" t="s">
        <v>113</v>
      </c>
      <c r="AW403" s="89" t="s">
        <v>113</v>
      </c>
      <c r="AX403" s="90">
        <f t="shared" si="592"/>
        <v>0</v>
      </c>
      <c r="AY403" s="87" t="s">
        <v>113</v>
      </c>
      <c r="AZ403" s="88" t="s">
        <v>113</v>
      </c>
      <c r="BA403" s="88" t="s">
        <v>113</v>
      </c>
      <c r="BB403" s="88" t="s">
        <v>113</v>
      </c>
      <c r="BC403" s="88" t="s">
        <v>113</v>
      </c>
      <c r="BD403" s="88" t="s">
        <v>113</v>
      </c>
      <c r="BE403" s="89" t="s">
        <v>113</v>
      </c>
      <c r="BF403" s="90">
        <f t="shared" si="593"/>
        <v>0</v>
      </c>
      <c r="BG403" s="87">
        <v>4</v>
      </c>
      <c r="BH403" s="88">
        <v>4</v>
      </c>
      <c r="BI403" s="88">
        <v>4</v>
      </c>
      <c r="BJ403" s="88">
        <v>4</v>
      </c>
      <c r="BK403" s="88">
        <v>4</v>
      </c>
      <c r="BL403" s="88" t="s">
        <v>113</v>
      </c>
      <c r="BM403" s="89" t="s">
        <v>113</v>
      </c>
      <c r="BN403" s="90">
        <f t="shared" si="594"/>
        <v>20</v>
      </c>
      <c r="BO403" s="87">
        <v>20</v>
      </c>
      <c r="BP403" s="88">
        <v>25</v>
      </c>
      <c r="BQ403" s="88">
        <v>20</v>
      </c>
      <c r="BR403" s="88">
        <v>20</v>
      </c>
      <c r="BS403" s="88">
        <v>14</v>
      </c>
      <c r="BT403" s="88" t="s">
        <v>113</v>
      </c>
      <c r="BU403" s="89" t="s">
        <v>113</v>
      </c>
      <c r="BV403" s="90">
        <f t="shared" si="595"/>
        <v>99</v>
      </c>
      <c r="CJ403" s="155"/>
      <c r="CK403" s="209">
        <f t="shared" si="596"/>
        <v>61</v>
      </c>
      <c r="CL403" s="216" t="str">
        <f t="shared" si="597"/>
        <v>PRASHANT MEHTA [S]</v>
      </c>
      <c r="CM403" s="209">
        <f t="shared" si="598"/>
        <v>9</v>
      </c>
      <c r="CN403" s="216" t="str">
        <f t="shared" si="599"/>
        <v>PRASHANT MEHTA [S]</v>
      </c>
      <c r="CO403" s="209">
        <f t="shared" si="600"/>
        <v>1</v>
      </c>
      <c r="CP403" s="210" t="str">
        <f t="shared" si="601"/>
        <v>PRASHANT MEHTA [S]</v>
      </c>
      <c r="CQ403" s="208">
        <f t="shared" si="602"/>
        <v>7</v>
      </c>
      <c r="CR403" s="210" t="str">
        <f t="shared" si="603"/>
        <v>PRASHANT MEHTA [S]</v>
      </c>
      <c r="CS403" s="208">
        <f t="shared" si="604"/>
        <v>1</v>
      </c>
      <c r="CT403" s="210" t="str">
        <f t="shared" si="605"/>
        <v>PRASHANT MEHTA [S]</v>
      </c>
      <c r="CU403" s="1046"/>
      <c r="CV403" s="452"/>
      <c r="CW403" s="208">
        <f t="shared" si="606"/>
        <v>0</v>
      </c>
      <c r="CX403" s="207" t="str">
        <f t="shared" si="585"/>
        <v>PRASHANT MEHTA [S]</v>
      </c>
      <c r="CY403" s="209">
        <f t="shared" si="607"/>
        <v>1</v>
      </c>
      <c r="CZ403" s="207" t="str">
        <f t="shared" si="586"/>
        <v>PRASHANT MEHTA [S]</v>
      </c>
      <c r="DA403" s="211">
        <f t="shared" si="608"/>
        <v>7</v>
      </c>
      <c r="DB403" s="210" t="str">
        <f t="shared" si="609"/>
        <v>PRASHANT MEHTA [S]</v>
      </c>
    </row>
    <row r="404" spans="1:106" s="84" customFormat="1">
      <c r="A404" s="85">
        <v>6</v>
      </c>
      <c r="B404" s="86" t="s">
        <v>358</v>
      </c>
      <c r="C404" s="87">
        <v>5</v>
      </c>
      <c r="D404" s="88">
        <v>6</v>
      </c>
      <c r="E404" s="88">
        <v>1</v>
      </c>
      <c r="F404" s="88">
        <v>6</v>
      </c>
      <c r="G404" s="88">
        <v>13</v>
      </c>
      <c r="H404" s="88" t="s">
        <v>113</v>
      </c>
      <c r="I404" s="89" t="s">
        <v>113</v>
      </c>
      <c r="J404" s="90">
        <f t="shared" si="587"/>
        <v>31</v>
      </c>
      <c r="K404" s="87">
        <v>0</v>
      </c>
      <c r="L404" s="88">
        <v>1</v>
      </c>
      <c r="M404" s="88">
        <v>0</v>
      </c>
      <c r="N404" s="88">
        <v>1</v>
      </c>
      <c r="O404" s="88">
        <v>1</v>
      </c>
      <c r="P404" s="88" t="s">
        <v>113</v>
      </c>
      <c r="Q404" s="89" t="s">
        <v>113</v>
      </c>
      <c r="R404" s="90">
        <f t="shared" si="588"/>
        <v>3</v>
      </c>
      <c r="S404" s="87">
        <v>0</v>
      </c>
      <c r="T404" s="88">
        <v>0</v>
      </c>
      <c r="U404" s="88">
        <v>0</v>
      </c>
      <c r="V404" s="88">
        <v>0</v>
      </c>
      <c r="W404" s="88">
        <v>0</v>
      </c>
      <c r="X404" s="88" t="s">
        <v>113</v>
      </c>
      <c r="Y404" s="89" t="s">
        <v>113</v>
      </c>
      <c r="Z404" s="90">
        <f t="shared" si="589"/>
        <v>0</v>
      </c>
      <c r="AA404" s="87">
        <v>0</v>
      </c>
      <c r="AB404" s="88">
        <v>0</v>
      </c>
      <c r="AC404" s="88">
        <v>1</v>
      </c>
      <c r="AD404" s="88">
        <v>4</v>
      </c>
      <c r="AE404" s="88">
        <v>0</v>
      </c>
      <c r="AF404" s="88" t="s">
        <v>113</v>
      </c>
      <c r="AG404" s="89" t="s">
        <v>113</v>
      </c>
      <c r="AH404" s="90">
        <f t="shared" si="590"/>
        <v>5</v>
      </c>
      <c r="AI404" s="87">
        <v>2</v>
      </c>
      <c r="AJ404" s="88" t="s">
        <v>113</v>
      </c>
      <c r="AK404" s="88">
        <v>3</v>
      </c>
      <c r="AL404" s="88">
        <v>1</v>
      </c>
      <c r="AM404" s="88">
        <v>1</v>
      </c>
      <c r="AN404" s="88" t="s">
        <v>113</v>
      </c>
      <c r="AO404" s="89" t="s">
        <v>113</v>
      </c>
      <c r="AP404" s="90">
        <f t="shared" si="591"/>
        <v>7</v>
      </c>
      <c r="AQ404" s="87" t="s">
        <v>113</v>
      </c>
      <c r="AR404" s="88" t="s">
        <v>113</v>
      </c>
      <c r="AS404" s="88" t="s">
        <v>113</v>
      </c>
      <c r="AT404" s="88" t="s">
        <v>160</v>
      </c>
      <c r="AU404" s="88" t="s">
        <v>113</v>
      </c>
      <c r="AV404" s="88" t="s">
        <v>113</v>
      </c>
      <c r="AW404" s="89" t="s">
        <v>113</v>
      </c>
      <c r="AX404" s="90" t="s">
        <v>160</v>
      </c>
      <c r="AY404" s="87" t="s">
        <v>113</v>
      </c>
      <c r="AZ404" s="88" t="s">
        <v>113</v>
      </c>
      <c r="BA404" s="88" t="s">
        <v>113</v>
      </c>
      <c r="BB404" s="88" t="s">
        <v>113</v>
      </c>
      <c r="BC404" s="88" t="s">
        <v>113</v>
      </c>
      <c r="BD404" s="88" t="s">
        <v>113</v>
      </c>
      <c r="BE404" s="89" t="s">
        <v>113</v>
      </c>
      <c r="BF404" s="90">
        <f t="shared" si="593"/>
        <v>0</v>
      </c>
      <c r="BG404" s="87">
        <v>3</v>
      </c>
      <c r="BH404" s="88">
        <v>4</v>
      </c>
      <c r="BI404" s="88">
        <v>4</v>
      </c>
      <c r="BJ404" s="88">
        <v>4</v>
      </c>
      <c r="BK404" s="88">
        <v>3</v>
      </c>
      <c r="BL404" s="88" t="s">
        <v>113</v>
      </c>
      <c r="BM404" s="89" t="s">
        <v>113</v>
      </c>
      <c r="BN404" s="90">
        <f t="shared" si="594"/>
        <v>18</v>
      </c>
      <c r="BO404" s="87">
        <v>26</v>
      </c>
      <c r="BP404" s="88">
        <v>26</v>
      </c>
      <c r="BQ404" s="88">
        <v>25</v>
      </c>
      <c r="BR404" s="88">
        <v>14</v>
      </c>
      <c r="BS404" s="88">
        <v>22</v>
      </c>
      <c r="BT404" s="88" t="s">
        <v>113</v>
      </c>
      <c r="BU404" s="89" t="s">
        <v>113</v>
      </c>
      <c r="BV404" s="90">
        <f t="shared" si="595"/>
        <v>113</v>
      </c>
      <c r="CJ404" s="155"/>
      <c r="CK404" s="209">
        <f t="shared" ref="CK404:CK423" si="610">+J404</f>
        <v>31</v>
      </c>
      <c r="CL404" s="216" t="str">
        <f t="shared" ref="CL404:CL423" si="611">+B404</f>
        <v>MITESH PANDYA [S]</v>
      </c>
      <c r="CM404" s="209">
        <f t="shared" ref="CM404:CM423" si="612">+R404</f>
        <v>3</v>
      </c>
      <c r="CN404" s="216" t="str">
        <f t="shared" ref="CN404:CN423" si="613">+B404</f>
        <v>MITESH PANDYA [S]</v>
      </c>
      <c r="CO404" s="209">
        <f t="shared" ref="CO404:CO423" si="614">+Z404</f>
        <v>0</v>
      </c>
      <c r="CP404" s="210" t="str">
        <f t="shared" ref="CP404:CP423" si="615">+B404</f>
        <v>MITESH PANDYA [S]</v>
      </c>
      <c r="CQ404" s="208">
        <f t="shared" ref="CQ404:CQ423" si="616">+AH404</f>
        <v>5</v>
      </c>
      <c r="CR404" s="210" t="str">
        <f t="shared" ref="CR404:CR423" si="617">+B404</f>
        <v>MITESH PANDYA [S]</v>
      </c>
      <c r="CS404" s="208">
        <f t="shared" si="604"/>
        <v>7</v>
      </c>
      <c r="CT404" s="210" t="str">
        <f t="shared" ref="CT404:CT423" si="618">+B404</f>
        <v>MITESH PANDYA [S]</v>
      </c>
      <c r="CU404" s="1046"/>
      <c r="CV404" s="452"/>
      <c r="CW404" s="208">
        <f t="shared" si="606"/>
        <v>0</v>
      </c>
      <c r="CX404" s="207" t="str">
        <f t="shared" ref="CX404:CX423" si="619">+B404</f>
        <v>MITESH PANDYA [S]</v>
      </c>
      <c r="CY404" s="209">
        <f t="shared" ref="CY404:CY423" si="620">CS404+CU404+CW404</f>
        <v>7</v>
      </c>
      <c r="CZ404" s="207" t="str">
        <f t="shared" ref="CZ404:CZ423" si="621">+B404</f>
        <v>MITESH PANDYA [S]</v>
      </c>
      <c r="DA404" s="211">
        <f t="shared" ref="DA404:DA423" si="622">CQ404+CU404</f>
        <v>5</v>
      </c>
      <c r="DB404" s="210" t="str">
        <f t="shared" ref="DB404:DB423" si="623">+B404</f>
        <v>MITESH PANDYA [S]</v>
      </c>
    </row>
    <row r="405" spans="1:106" s="84" customFormat="1">
      <c r="A405" s="78">
        <v>7</v>
      </c>
      <c r="B405" s="86" t="s">
        <v>359</v>
      </c>
      <c r="C405" s="87">
        <v>8</v>
      </c>
      <c r="D405" s="88">
        <v>4</v>
      </c>
      <c r="E405" s="88">
        <v>15</v>
      </c>
      <c r="F405" s="88">
        <v>0</v>
      </c>
      <c r="G405" s="88">
        <v>0</v>
      </c>
      <c r="H405" s="88" t="s">
        <v>113</v>
      </c>
      <c r="I405" s="89" t="s">
        <v>113</v>
      </c>
      <c r="J405" s="90">
        <f t="shared" si="587"/>
        <v>27</v>
      </c>
      <c r="K405" s="87">
        <v>0</v>
      </c>
      <c r="L405" s="88">
        <v>0</v>
      </c>
      <c r="M405" s="88">
        <v>1</v>
      </c>
      <c r="N405" s="88">
        <v>0</v>
      </c>
      <c r="O405" s="88">
        <v>0</v>
      </c>
      <c r="P405" s="88" t="s">
        <v>113</v>
      </c>
      <c r="Q405" s="89" t="s">
        <v>113</v>
      </c>
      <c r="R405" s="90">
        <f t="shared" si="588"/>
        <v>1</v>
      </c>
      <c r="S405" s="87">
        <v>0</v>
      </c>
      <c r="T405" s="88">
        <v>0</v>
      </c>
      <c r="U405" s="88">
        <v>1</v>
      </c>
      <c r="V405" s="88">
        <v>0</v>
      </c>
      <c r="W405" s="88">
        <v>0</v>
      </c>
      <c r="X405" s="88" t="s">
        <v>113</v>
      </c>
      <c r="Y405" s="89" t="s">
        <v>113</v>
      </c>
      <c r="Z405" s="90">
        <f t="shared" si="589"/>
        <v>1</v>
      </c>
      <c r="AA405" s="87">
        <v>4</v>
      </c>
      <c r="AB405" s="88">
        <v>0</v>
      </c>
      <c r="AC405" s="88">
        <v>0</v>
      </c>
      <c r="AD405" s="88">
        <v>1</v>
      </c>
      <c r="AE405" s="88">
        <v>1</v>
      </c>
      <c r="AF405" s="88" t="s">
        <v>113</v>
      </c>
      <c r="AG405" s="89" t="s">
        <v>113</v>
      </c>
      <c r="AH405" s="90">
        <f t="shared" si="590"/>
        <v>6</v>
      </c>
      <c r="AI405" s="87" t="s">
        <v>113</v>
      </c>
      <c r="AJ405" s="88" t="s">
        <v>113</v>
      </c>
      <c r="AK405" s="88" t="s">
        <v>113</v>
      </c>
      <c r="AL405" s="88">
        <v>2</v>
      </c>
      <c r="AM405" s="88" t="s">
        <v>113</v>
      </c>
      <c r="AN405" s="88" t="s">
        <v>113</v>
      </c>
      <c r="AO405" s="89" t="s">
        <v>113</v>
      </c>
      <c r="AP405" s="90">
        <f t="shared" si="591"/>
        <v>2</v>
      </c>
      <c r="AQ405" s="87" t="s">
        <v>113</v>
      </c>
      <c r="AR405" s="88" t="s">
        <v>113</v>
      </c>
      <c r="AS405" s="88" t="s">
        <v>113</v>
      </c>
      <c r="AT405" s="88" t="s">
        <v>113</v>
      </c>
      <c r="AU405" s="88" t="s">
        <v>113</v>
      </c>
      <c r="AV405" s="88" t="s">
        <v>113</v>
      </c>
      <c r="AW405" s="89" t="s">
        <v>113</v>
      </c>
      <c r="AX405" s="90">
        <f t="shared" ref="AX405:AX409" si="624">SUM(AQ405:AW405)</f>
        <v>0</v>
      </c>
      <c r="AY405" s="87" t="s">
        <v>113</v>
      </c>
      <c r="AZ405" s="88" t="s">
        <v>113</v>
      </c>
      <c r="BA405" s="88" t="s">
        <v>113</v>
      </c>
      <c r="BB405" s="88" t="s">
        <v>113</v>
      </c>
      <c r="BC405" s="88" t="s">
        <v>113</v>
      </c>
      <c r="BD405" s="88" t="s">
        <v>113</v>
      </c>
      <c r="BE405" s="89" t="s">
        <v>113</v>
      </c>
      <c r="BF405" s="90">
        <f t="shared" si="593"/>
        <v>0</v>
      </c>
      <c r="BG405" s="87">
        <v>3.4</v>
      </c>
      <c r="BH405" s="88">
        <v>3</v>
      </c>
      <c r="BI405" s="88">
        <v>4</v>
      </c>
      <c r="BJ405" s="88">
        <v>4</v>
      </c>
      <c r="BK405" s="88">
        <v>2</v>
      </c>
      <c r="BL405" s="88" t="s">
        <v>113</v>
      </c>
      <c r="BM405" s="89" t="s">
        <v>113</v>
      </c>
      <c r="BN405" s="90">
        <f t="shared" si="594"/>
        <v>16.399999999999999</v>
      </c>
      <c r="BO405" s="87">
        <v>13</v>
      </c>
      <c r="BP405" s="88">
        <v>14</v>
      </c>
      <c r="BQ405" s="88">
        <v>25</v>
      </c>
      <c r="BR405" s="88">
        <v>43</v>
      </c>
      <c r="BS405" s="88">
        <v>9</v>
      </c>
      <c r="BT405" s="88" t="s">
        <v>113</v>
      </c>
      <c r="BU405" s="89" t="s">
        <v>113</v>
      </c>
      <c r="BV405" s="90">
        <f t="shared" si="595"/>
        <v>104</v>
      </c>
      <c r="CJ405" s="155"/>
      <c r="CK405" s="209">
        <f t="shared" si="610"/>
        <v>27</v>
      </c>
      <c r="CL405" s="216" t="str">
        <f t="shared" si="611"/>
        <v>CHIRAG RAVAL [S]</v>
      </c>
      <c r="CM405" s="209">
        <f t="shared" si="612"/>
        <v>1</v>
      </c>
      <c r="CN405" s="216" t="str">
        <f t="shared" si="613"/>
        <v>CHIRAG RAVAL [S]</v>
      </c>
      <c r="CO405" s="209">
        <f t="shared" si="614"/>
        <v>1</v>
      </c>
      <c r="CP405" s="210" t="str">
        <f t="shared" si="615"/>
        <v>CHIRAG RAVAL [S]</v>
      </c>
      <c r="CQ405" s="208">
        <f t="shared" si="616"/>
        <v>6</v>
      </c>
      <c r="CR405" s="210" t="str">
        <f t="shared" si="617"/>
        <v>CHIRAG RAVAL [S]</v>
      </c>
      <c r="CS405" s="208">
        <f t="shared" si="604"/>
        <v>2</v>
      </c>
      <c r="CT405" s="210" t="str">
        <f t="shared" si="618"/>
        <v>CHIRAG RAVAL [S]</v>
      </c>
      <c r="CU405" s="1046"/>
      <c r="CV405" s="452"/>
      <c r="CW405" s="208">
        <f t="shared" si="606"/>
        <v>0</v>
      </c>
      <c r="CX405" s="207" t="str">
        <f t="shared" si="619"/>
        <v>CHIRAG RAVAL [S]</v>
      </c>
      <c r="CY405" s="209">
        <f t="shared" si="620"/>
        <v>2</v>
      </c>
      <c r="CZ405" s="207" t="str">
        <f t="shared" si="621"/>
        <v>CHIRAG RAVAL [S]</v>
      </c>
      <c r="DA405" s="211">
        <f t="shared" si="622"/>
        <v>6</v>
      </c>
      <c r="DB405" s="210" t="str">
        <f t="shared" si="623"/>
        <v>CHIRAG RAVAL [S]</v>
      </c>
    </row>
    <row r="406" spans="1:106" s="84" customFormat="1">
      <c r="A406" s="85">
        <v>8</v>
      </c>
      <c r="B406" s="86" t="s">
        <v>360</v>
      </c>
      <c r="C406" s="87">
        <v>3</v>
      </c>
      <c r="D406" s="669">
        <v>22</v>
      </c>
      <c r="E406" s="88">
        <v>7</v>
      </c>
      <c r="F406" s="88">
        <v>2</v>
      </c>
      <c r="G406" s="88">
        <v>0</v>
      </c>
      <c r="H406" s="88" t="s">
        <v>113</v>
      </c>
      <c r="I406" s="89" t="s">
        <v>113</v>
      </c>
      <c r="J406" s="90">
        <f t="shared" si="587"/>
        <v>34</v>
      </c>
      <c r="K406" s="87">
        <v>0</v>
      </c>
      <c r="L406" s="88">
        <v>3</v>
      </c>
      <c r="M406" s="88">
        <v>0</v>
      </c>
      <c r="N406" s="88">
        <v>0</v>
      </c>
      <c r="O406" s="88">
        <v>0</v>
      </c>
      <c r="P406" s="88" t="s">
        <v>113</v>
      </c>
      <c r="Q406" s="89" t="s">
        <v>113</v>
      </c>
      <c r="R406" s="90">
        <f t="shared" si="588"/>
        <v>3</v>
      </c>
      <c r="S406" s="87">
        <v>0</v>
      </c>
      <c r="T406" s="88">
        <v>0</v>
      </c>
      <c r="U406" s="88">
        <v>0</v>
      </c>
      <c r="V406" s="88">
        <v>0</v>
      </c>
      <c r="W406" s="88">
        <v>0</v>
      </c>
      <c r="X406" s="88" t="s">
        <v>113</v>
      </c>
      <c r="Y406" s="89" t="s">
        <v>113</v>
      </c>
      <c r="Z406" s="90">
        <f t="shared" si="589"/>
        <v>0</v>
      </c>
      <c r="AA406" s="87">
        <v>0</v>
      </c>
      <c r="AB406" s="88">
        <v>0</v>
      </c>
      <c r="AC406" s="88">
        <v>2</v>
      </c>
      <c r="AD406" s="88">
        <v>0</v>
      </c>
      <c r="AE406" s="88">
        <v>0</v>
      </c>
      <c r="AF406" s="88" t="s">
        <v>113</v>
      </c>
      <c r="AG406" s="89" t="s">
        <v>113</v>
      </c>
      <c r="AH406" s="90">
        <f t="shared" si="590"/>
        <v>2</v>
      </c>
      <c r="AI406" s="87" t="s">
        <v>113</v>
      </c>
      <c r="AJ406" s="88" t="s">
        <v>113</v>
      </c>
      <c r="AK406" s="88" t="s">
        <v>113</v>
      </c>
      <c r="AL406" s="88" t="s">
        <v>113</v>
      </c>
      <c r="AM406" s="88" t="s">
        <v>113</v>
      </c>
      <c r="AN406" s="88" t="s">
        <v>113</v>
      </c>
      <c r="AO406" s="89" t="s">
        <v>113</v>
      </c>
      <c r="AP406" s="90">
        <f t="shared" si="591"/>
        <v>0</v>
      </c>
      <c r="AQ406" s="87" t="s">
        <v>113</v>
      </c>
      <c r="AR406" s="88" t="s">
        <v>113</v>
      </c>
      <c r="AS406" s="88" t="s">
        <v>113</v>
      </c>
      <c r="AT406" s="88" t="s">
        <v>113</v>
      </c>
      <c r="AU406" s="88" t="s">
        <v>113</v>
      </c>
      <c r="AV406" s="88" t="s">
        <v>113</v>
      </c>
      <c r="AW406" s="89" t="s">
        <v>113</v>
      </c>
      <c r="AX406" s="90">
        <f t="shared" si="624"/>
        <v>0</v>
      </c>
      <c r="AY406" s="87" t="s">
        <v>113</v>
      </c>
      <c r="AZ406" s="88" t="s">
        <v>113</v>
      </c>
      <c r="BA406" s="88" t="s">
        <v>113</v>
      </c>
      <c r="BB406" s="88" t="s">
        <v>113</v>
      </c>
      <c r="BC406" s="88" t="s">
        <v>113</v>
      </c>
      <c r="BD406" s="88" t="s">
        <v>113</v>
      </c>
      <c r="BE406" s="89" t="s">
        <v>113</v>
      </c>
      <c r="BF406" s="90">
        <f t="shared" si="593"/>
        <v>0</v>
      </c>
      <c r="BG406" s="87">
        <v>2</v>
      </c>
      <c r="BH406" s="88">
        <v>1</v>
      </c>
      <c r="BI406" s="88">
        <v>2</v>
      </c>
      <c r="BJ406" s="88">
        <v>1</v>
      </c>
      <c r="BK406" s="88">
        <v>1</v>
      </c>
      <c r="BL406" s="88" t="s">
        <v>113</v>
      </c>
      <c r="BM406" s="89" t="s">
        <v>113</v>
      </c>
      <c r="BN406" s="90">
        <f t="shared" si="594"/>
        <v>7</v>
      </c>
      <c r="BO406" s="87">
        <v>8</v>
      </c>
      <c r="BP406" s="88">
        <v>8</v>
      </c>
      <c r="BQ406" s="88">
        <v>9</v>
      </c>
      <c r="BR406" s="88">
        <v>10</v>
      </c>
      <c r="BS406" s="88">
        <v>6</v>
      </c>
      <c r="BT406" s="88" t="s">
        <v>113</v>
      </c>
      <c r="BU406" s="89" t="s">
        <v>113</v>
      </c>
      <c r="BV406" s="90">
        <f t="shared" si="595"/>
        <v>41</v>
      </c>
      <c r="CJ406" s="155"/>
      <c r="CK406" s="209">
        <f t="shared" si="610"/>
        <v>34</v>
      </c>
      <c r="CL406" s="216" t="str">
        <f t="shared" si="611"/>
        <v>BHAVESH RAVAL [S]</v>
      </c>
      <c r="CM406" s="209">
        <f t="shared" si="612"/>
        <v>3</v>
      </c>
      <c r="CN406" s="216" t="str">
        <f t="shared" si="613"/>
        <v>BHAVESH RAVAL [S]</v>
      </c>
      <c r="CO406" s="209">
        <f t="shared" si="614"/>
        <v>0</v>
      </c>
      <c r="CP406" s="210" t="str">
        <f t="shared" si="615"/>
        <v>BHAVESH RAVAL [S]</v>
      </c>
      <c r="CQ406" s="208">
        <f t="shared" si="616"/>
        <v>2</v>
      </c>
      <c r="CR406" s="210" t="str">
        <f t="shared" si="617"/>
        <v>BHAVESH RAVAL [S]</v>
      </c>
      <c r="CS406" s="208">
        <f t="shared" si="604"/>
        <v>0</v>
      </c>
      <c r="CT406" s="210" t="str">
        <f t="shared" si="618"/>
        <v>BHAVESH RAVAL [S]</v>
      </c>
      <c r="CU406" s="1046"/>
      <c r="CV406" s="452"/>
      <c r="CW406" s="208">
        <f t="shared" si="606"/>
        <v>0</v>
      </c>
      <c r="CX406" s="207" t="str">
        <f t="shared" si="619"/>
        <v>BHAVESH RAVAL [S]</v>
      </c>
      <c r="CY406" s="209">
        <f t="shared" si="620"/>
        <v>0</v>
      </c>
      <c r="CZ406" s="207" t="str">
        <f t="shared" si="621"/>
        <v>BHAVESH RAVAL [S]</v>
      </c>
      <c r="DA406" s="211">
        <f t="shared" si="622"/>
        <v>2</v>
      </c>
      <c r="DB406" s="210" t="str">
        <f t="shared" si="623"/>
        <v>BHAVESH RAVAL [S]</v>
      </c>
    </row>
    <row r="407" spans="1:106" s="84" customFormat="1">
      <c r="A407" s="78">
        <v>9</v>
      </c>
      <c r="B407" s="86" t="s">
        <v>361</v>
      </c>
      <c r="C407" s="434">
        <v>2</v>
      </c>
      <c r="D407" s="88">
        <v>12</v>
      </c>
      <c r="E407" s="88">
        <v>6</v>
      </c>
      <c r="F407" s="669">
        <v>8</v>
      </c>
      <c r="G407" s="88">
        <v>2</v>
      </c>
      <c r="H407" s="88" t="s">
        <v>113</v>
      </c>
      <c r="I407" s="89" t="s">
        <v>113</v>
      </c>
      <c r="J407" s="90">
        <f t="shared" si="587"/>
        <v>30</v>
      </c>
      <c r="K407" s="87">
        <v>0</v>
      </c>
      <c r="L407" s="88">
        <v>1</v>
      </c>
      <c r="M407" s="88">
        <v>0</v>
      </c>
      <c r="N407" s="88">
        <v>1</v>
      </c>
      <c r="O407" s="88">
        <v>0</v>
      </c>
      <c r="P407" s="88" t="s">
        <v>113</v>
      </c>
      <c r="Q407" s="89" t="s">
        <v>113</v>
      </c>
      <c r="R407" s="90">
        <f t="shared" si="588"/>
        <v>2</v>
      </c>
      <c r="S407" s="87">
        <v>0</v>
      </c>
      <c r="T407" s="88">
        <v>0</v>
      </c>
      <c r="U407" s="88">
        <v>0</v>
      </c>
      <c r="V407" s="88">
        <v>0</v>
      </c>
      <c r="W407" s="88">
        <v>0</v>
      </c>
      <c r="X407" s="88" t="s">
        <v>113</v>
      </c>
      <c r="Y407" s="89" t="s">
        <v>113</v>
      </c>
      <c r="Z407" s="90">
        <f t="shared" si="589"/>
        <v>0</v>
      </c>
      <c r="AA407" s="87" t="s">
        <v>113</v>
      </c>
      <c r="AB407" s="88" t="s">
        <v>113</v>
      </c>
      <c r="AC407" s="88" t="s">
        <v>113</v>
      </c>
      <c r="AD407" s="88" t="s">
        <v>113</v>
      </c>
      <c r="AE407" s="88" t="s">
        <v>113</v>
      </c>
      <c r="AF407" s="88" t="s">
        <v>113</v>
      </c>
      <c r="AG407" s="89" t="s">
        <v>113</v>
      </c>
      <c r="AH407" s="90">
        <f t="shared" si="590"/>
        <v>0</v>
      </c>
      <c r="AI407" s="87">
        <v>2</v>
      </c>
      <c r="AJ407" s="88" t="s">
        <v>113</v>
      </c>
      <c r="AK407" s="88" t="s">
        <v>113</v>
      </c>
      <c r="AL407" s="88">
        <v>2</v>
      </c>
      <c r="AM407" s="88" t="s">
        <v>113</v>
      </c>
      <c r="AN407" s="88" t="s">
        <v>113</v>
      </c>
      <c r="AO407" s="89" t="s">
        <v>113</v>
      </c>
      <c r="AP407" s="90">
        <f t="shared" si="591"/>
        <v>4</v>
      </c>
      <c r="AQ407" s="87" t="s">
        <v>113</v>
      </c>
      <c r="AR407" s="88" t="s">
        <v>113</v>
      </c>
      <c r="AS407" s="88" t="s">
        <v>113</v>
      </c>
      <c r="AT407" s="88" t="s">
        <v>113</v>
      </c>
      <c r="AU407" s="88" t="s">
        <v>113</v>
      </c>
      <c r="AV407" s="88" t="s">
        <v>113</v>
      </c>
      <c r="AW407" s="89" t="s">
        <v>113</v>
      </c>
      <c r="AX407" s="90">
        <f t="shared" si="624"/>
        <v>0</v>
      </c>
      <c r="AY407" s="87" t="s">
        <v>113</v>
      </c>
      <c r="AZ407" s="88" t="s">
        <v>113</v>
      </c>
      <c r="BA407" s="88">
        <v>1</v>
      </c>
      <c r="BB407" s="88" t="s">
        <v>113</v>
      </c>
      <c r="BC407" s="88" t="s">
        <v>113</v>
      </c>
      <c r="BD407" s="88" t="s">
        <v>113</v>
      </c>
      <c r="BE407" s="89" t="s">
        <v>113</v>
      </c>
      <c r="BF407" s="90">
        <f t="shared" si="593"/>
        <v>1</v>
      </c>
      <c r="BG407" s="87" t="s">
        <v>113</v>
      </c>
      <c r="BH407" s="88" t="s">
        <v>113</v>
      </c>
      <c r="BI407" s="88" t="s">
        <v>113</v>
      </c>
      <c r="BJ407" s="88" t="s">
        <v>113</v>
      </c>
      <c r="BK407" s="88" t="s">
        <v>113</v>
      </c>
      <c r="BL407" s="88" t="s">
        <v>113</v>
      </c>
      <c r="BM407" s="89" t="s">
        <v>113</v>
      </c>
      <c r="BN407" s="90">
        <f t="shared" si="594"/>
        <v>0</v>
      </c>
      <c r="BO407" s="87" t="s">
        <v>113</v>
      </c>
      <c r="BP407" s="88" t="s">
        <v>113</v>
      </c>
      <c r="BQ407" s="88" t="s">
        <v>113</v>
      </c>
      <c r="BR407" s="88" t="s">
        <v>113</v>
      </c>
      <c r="BS407" s="88" t="s">
        <v>113</v>
      </c>
      <c r="BT407" s="88" t="s">
        <v>113</v>
      </c>
      <c r="BU407" s="89" t="s">
        <v>113</v>
      </c>
      <c r="BV407" s="90">
        <f t="shared" si="595"/>
        <v>0</v>
      </c>
      <c r="CJ407" s="155"/>
      <c r="CK407" s="209">
        <f t="shared" si="610"/>
        <v>30</v>
      </c>
      <c r="CL407" s="216" t="str">
        <f t="shared" si="611"/>
        <v>HIMANSHU JOSHI [S]</v>
      </c>
      <c r="CM407" s="209">
        <f t="shared" si="612"/>
        <v>2</v>
      </c>
      <c r="CN407" s="216" t="str">
        <f t="shared" si="613"/>
        <v>HIMANSHU JOSHI [S]</v>
      </c>
      <c r="CO407" s="209">
        <f t="shared" si="614"/>
        <v>0</v>
      </c>
      <c r="CP407" s="210" t="str">
        <f t="shared" si="615"/>
        <v>HIMANSHU JOSHI [S]</v>
      </c>
      <c r="CQ407" s="208">
        <f t="shared" si="616"/>
        <v>0</v>
      </c>
      <c r="CR407" s="210" t="str">
        <f t="shared" si="617"/>
        <v>HIMANSHU JOSHI [S]</v>
      </c>
      <c r="CS407" s="208">
        <f t="shared" si="604"/>
        <v>4</v>
      </c>
      <c r="CT407" s="210" t="str">
        <f t="shared" si="618"/>
        <v>HIMANSHU JOSHI [S]</v>
      </c>
      <c r="CU407" s="1046"/>
      <c r="CV407" s="452"/>
      <c r="CW407" s="208">
        <f t="shared" si="606"/>
        <v>1</v>
      </c>
      <c r="CX407" s="207" t="str">
        <f t="shared" si="619"/>
        <v>HIMANSHU JOSHI [S]</v>
      </c>
      <c r="CY407" s="209">
        <f t="shared" si="620"/>
        <v>5</v>
      </c>
      <c r="CZ407" s="207" t="str">
        <f t="shared" si="621"/>
        <v>HIMANSHU JOSHI [S]</v>
      </c>
      <c r="DA407" s="211">
        <f t="shared" si="622"/>
        <v>0</v>
      </c>
      <c r="DB407" s="210" t="str">
        <f t="shared" si="623"/>
        <v>HIMANSHU JOSHI [S]</v>
      </c>
    </row>
    <row r="408" spans="1:106" s="84" customFormat="1">
      <c r="A408" s="85">
        <v>10</v>
      </c>
      <c r="B408" s="86" t="s">
        <v>362</v>
      </c>
      <c r="C408" s="87">
        <v>0</v>
      </c>
      <c r="D408" s="88" t="s">
        <v>113</v>
      </c>
      <c r="E408" s="88" t="s">
        <v>113</v>
      </c>
      <c r="F408" s="88" t="s">
        <v>113</v>
      </c>
      <c r="G408" s="88" t="s">
        <v>113</v>
      </c>
      <c r="H408" s="88" t="s">
        <v>113</v>
      </c>
      <c r="I408" s="89" t="s">
        <v>113</v>
      </c>
      <c r="J408" s="90">
        <f t="shared" si="587"/>
        <v>0</v>
      </c>
      <c r="K408" s="87">
        <v>0</v>
      </c>
      <c r="L408" s="88" t="s">
        <v>113</v>
      </c>
      <c r="M408" s="88" t="s">
        <v>113</v>
      </c>
      <c r="N408" s="88" t="s">
        <v>113</v>
      </c>
      <c r="O408" s="88" t="s">
        <v>113</v>
      </c>
      <c r="P408" s="88" t="s">
        <v>113</v>
      </c>
      <c r="Q408" s="89" t="s">
        <v>113</v>
      </c>
      <c r="R408" s="90">
        <f t="shared" si="588"/>
        <v>0</v>
      </c>
      <c r="S408" s="87">
        <v>0</v>
      </c>
      <c r="T408" s="88" t="s">
        <v>113</v>
      </c>
      <c r="U408" s="88" t="s">
        <v>113</v>
      </c>
      <c r="V408" s="88" t="s">
        <v>113</v>
      </c>
      <c r="W408" s="88" t="s">
        <v>113</v>
      </c>
      <c r="X408" s="88" t="s">
        <v>113</v>
      </c>
      <c r="Y408" s="89" t="s">
        <v>113</v>
      </c>
      <c r="Z408" s="90">
        <f t="shared" si="589"/>
        <v>0</v>
      </c>
      <c r="AA408" s="87" t="s">
        <v>113</v>
      </c>
      <c r="AB408" s="88" t="s">
        <v>113</v>
      </c>
      <c r="AC408" s="88" t="s">
        <v>113</v>
      </c>
      <c r="AD408" s="88" t="s">
        <v>113</v>
      </c>
      <c r="AE408" s="88" t="s">
        <v>113</v>
      </c>
      <c r="AF408" s="88" t="s">
        <v>113</v>
      </c>
      <c r="AG408" s="89" t="s">
        <v>113</v>
      </c>
      <c r="AH408" s="90">
        <f t="shared" si="590"/>
        <v>0</v>
      </c>
      <c r="AI408" s="87" t="s">
        <v>113</v>
      </c>
      <c r="AJ408" s="88" t="s">
        <v>113</v>
      </c>
      <c r="AK408" s="88" t="s">
        <v>113</v>
      </c>
      <c r="AL408" s="88" t="s">
        <v>113</v>
      </c>
      <c r="AM408" s="88" t="s">
        <v>113</v>
      </c>
      <c r="AN408" s="88" t="s">
        <v>113</v>
      </c>
      <c r="AO408" s="89" t="s">
        <v>113</v>
      </c>
      <c r="AP408" s="90">
        <f t="shared" si="591"/>
        <v>0</v>
      </c>
      <c r="AQ408" s="87" t="s">
        <v>113</v>
      </c>
      <c r="AR408" s="88" t="s">
        <v>113</v>
      </c>
      <c r="AS408" s="88" t="s">
        <v>113</v>
      </c>
      <c r="AT408" s="88" t="s">
        <v>113</v>
      </c>
      <c r="AU408" s="88" t="s">
        <v>113</v>
      </c>
      <c r="AV408" s="88" t="s">
        <v>113</v>
      </c>
      <c r="AW408" s="89" t="s">
        <v>113</v>
      </c>
      <c r="AX408" s="90">
        <f t="shared" si="624"/>
        <v>0</v>
      </c>
      <c r="AY408" s="87" t="s">
        <v>113</v>
      </c>
      <c r="AZ408" s="88" t="s">
        <v>113</v>
      </c>
      <c r="BA408" s="88" t="s">
        <v>113</v>
      </c>
      <c r="BB408" s="88" t="s">
        <v>113</v>
      </c>
      <c r="BC408" s="88" t="s">
        <v>113</v>
      </c>
      <c r="BD408" s="88" t="s">
        <v>113</v>
      </c>
      <c r="BE408" s="89" t="s">
        <v>113</v>
      </c>
      <c r="BF408" s="90">
        <f t="shared" si="593"/>
        <v>0</v>
      </c>
      <c r="BG408" s="87" t="s">
        <v>113</v>
      </c>
      <c r="BH408" s="88" t="s">
        <v>113</v>
      </c>
      <c r="BI408" s="88" t="s">
        <v>113</v>
      </c>
      <c r="BJ408" s="88" t="s">
        <v>113</v>
      </c>
      <c r="BK408" s="88" t="s">
        <v>113</v>
      </c>
      <c r="BL408" s="88" t="s">
        <v>113</v>
      </c>
      <c r="BM408" s="89" t="s">
        <v>113</v>
      </c>
      <c r="BN408" s="90">
        <f t="shared" si="594"/>
        <v>0</v>
      </c>
      <c r="BO408" s="87" t="s">
        <v>113</v>
      </c>
      <c r="BP408" s="88" t="s">
        <v>113</v>
      </c>
      <c r="BQ408" s="88" t="s">
        <v>113</v>
      </c>
      <c r="BR408" s="88" t="s">
        <v>113</v>
      </c>
      <c r="BS408" s="88" t="s">
        <v>113</v>
      </c>
      <c r="BT408" s="88" t="s">
        <v>113</v>
      </c>
      <c r="BU408" s="89" t="s">
        <v>113</v>
      </c>
      <c r="BV408" s="90">
        <f t="shared" si="595"/>
        <v>0</v>
      </c>
      <c r="CJ408" s="155"/>
      <c r="CK408" s="209">
        <f t="shared" si="610"/>
        <v>0</v>
      </c>
      <c r="CL408" s="216" t="str">
        <f t="shared" si="611"/>
        <v>TIRTH RAVAL [S]</v>
      </c>
      <c r="CM408" s="209">
        <f t="shared" si="612"/>
        <v>0</v>
      </c>
      <c r="CN408" s="216" t="str">
        <f t="shared" si="613"/>
        <v>TIRTH RAVAL [S]</v>
      </c>
      <c r="CO408" s="209">
        <f t="shared" si="614"/>
        <v>0</v>
      </c>
      <c r="CP408" s="210" t="str">
        <f t="shared" si="615"/>
        <v>TIRTH RAVAL [S]</v>
      </c>
      <c r="CQ408" s="208">
        <f t="shared" si="616"/>
        <v>0</v>
      </c>
      <c r="CR408" s="210" t="str">
        <f t="shared" si="617"/>
        <v>TIRTH RAVAL [S]</v>
      </c>
      <c r="CS408" s="208">
        <f t="shared" si="604"/>
        <v>0</v>
      </c>
      <c r="CT408" s="210" t="str">
        <f t="shared" si="618"/>
        <v>TIRTH RAVAL [S]</v>
      </c>
      <c r="CU408" s="1046"/>
      <c r="CV408" s="452"/>
      <c r="CW408" s="208">
        <f t="shared" si="606"/>
        <v>0</v>
      </c>
      <c r="CX408" s="207" t="str">
        <f t="shared" si="619"/>
        <v>TIRTH RAVAL [S]</v>
      </c>
      <c r="CY408" s="209">
        <f t="shared" si="620"/>
        <v>0</v>
      </c>
      <c r="CZ408" s="207" t="str">
        <f t="shared" si="621"/>
        <v>TIRTH RAVAL [S]</v>
      </c>
      <c r="DA408" s="211">
        <f t="shared" si="622"/>
        <v>0</v>
      </c>
      <c r="DB408" s="210" t="str">
        <f t="shared" si="623"/>
        <v>TIRTH RAVAL [S]</v>
      </c>
    </row>
    <row r="409" spans="1:106" s="84" customFormat="1">
      <c r="A409" s="78">
        <v>11</v>
      </c>
      <c r="B409" s="86" t="s">
        <v>363</v>
      </c>
      <c r="C409" s="87">
        <v>5</v>
      </c>
      <c r="D409" s="88">
        <v>6</v>
      </c>
      <c r="E409" s="669">
        <v>10</v>
      </c>
      <c r="F409" s="88" t="s">
        <v>113</v>
      </c>
      <c r="G409" s="88">
        <v>0</v>
      </c>
      <c r="H409" s="88" t="s">
        <v>113</v>
      </c>
      <c r="I409" s="89" t="s">
        <v>113</v>
      </c>
      <c r="J409" s="90">
        <f t="shared" si="587"/>
        <v>21</v>
      </c>
      <c r="K409" s="87">
        <v>1</v>
      </c>
      <c r="L409" s="88">
        <v>1</v>
      </c>
      <c r="M409" s="88">
        <v>1</v>
      </c>
      <c r="N409" s="88" t="s">
        <v>113</v>
      </c>
      <c r="O409" s="88">
        <v>0</v>
      </c>
      <c r="P409" s="88" t="s">
        <v>113</v>
      </c>
      <c r="Q409" s="89" t="s">
        <v>113</v>
      </c>
      <c r="R409" s="90">
        <f t="shared" si="588"/>
        <v>3</v>
      </c>
      <c r="S409" s="87">
        <v>0</v>
      </c>
      <c r="T409" s="88">
        <v>0</v>
      </c>
      <c r="U409" s="88">
        <v>1</v>
      </c>
      <c r="V409" s="88" t="s">
        <v>113</v>
      </c>
      <c r="W409" s="88">
        <v>0</v>
      </c>
      <c r="X409" s="88" t="s">
        <v>113</v>
      </c>
      <c r="Y409" s="89" t="s">
        <v>113</v>
      </c>
      <c r="Z409" s="90">
        <f t="shared" si="589"/>
        <v>1</v>
      </c>
      <c r="AA409" s="87" t="s">
        <v>113</v>
      </c>
      <c r="AB409" s="88" t="s">
        <v>113</v>
      </c>
      <c r="AC409" s="88" t="s">
        <v>113</v>
      </c>
      <c r="AD409" s="88" t="s">
        <v>113</v>
      </c>
      <c r="AE409" s="88" t="s">
        <v>113</v>
      </c>
      <c r="AF409" s="88" t="s">
        <v>113</v>
      </c>
      <c r="AG409" s="89" t="s">
        <v>113</v>
      </c>
      <c r="AH409" s="90">
        <f t="shared" si="590"/>
        <v>0</v>
      </c>
      <c r="AI409" s="87" t="s">
        <v>113</v>
      </c>
      <c r="AJ409" s="88" t="s">
        <v>113</v>
      </c>
      <c r="AK409" s="88" t="s">
        <v>113</v>
      </c>
      <c r="AL409" s="88" t="s">
        <v>113</v>
      </c>
      <c r="AM409" s="88" t="s">
        <v>113</v>
      </c>
      <c r="AN409" s="88" t="s">
        <v>113</v>
      </c>
      <c r="AO409" s="89" t="s">
        <v>113</v>
      </c>
      <c r="AP409" s="90">
        <f t="shared" si="591"/>
        <v>0</v>
      </c>
      <c r="AQ409" s="87" t="s">
        <v>113</v>
      </c>
      <c r="AR409" s="88" t="s">
        <v>113</v>
      </c>
      <c r="AS409" s="88" t="s">
        <v>113</v>
      </c>
      <c r="AT409" s="88" t="s">
        <v>113</v>
      </c>
      <c r="AU409" s="88" t="s">
        <v>113</v>
      </c>
      <c r="AV409" s="88" t="s">
        <v>113</v>
      </c>
      <c r="AW409" s="89" t="s">
        <v>113</v>
      </c>
      <c r="AX409" s="90">
        <f t="shared" si="624"/>
        <v>0</v>
      </c>
      <c r="AY409" s="87" t="s">
        <v>113</v>
      </c>
      <c r="AZ409" s="88" t="s">
        <v>113</v>
      </c>
      <c r="BA409" s="88" t="s">
        <v>113</v>
      </c>
      <c r="BB409" s="88" t="s">
        <v>113</v>
      </c>
      <c r="BC409" s="88" t="s">
        <v>113</v>
      </c>
      <c r="BD409" s="88" t="s">
        <v>113</v>
      </c>
      <c r="BE409" s="89" t="s">
        <v>113</v>
      </c>
      <c r="BF409" s="90">
        <f t="shared" si="593"/>
        <v>0</v>
      </c>
      <c r="BG409" s="87" t="s">
        <v>113</v>
      </c>
      <c r="BH409" s="88" t="s">
        <v>113</v>
      </c>
      <c r="BI409" s="88" t="s">
        <v>113</v>
      </c>
      <c r="BJ409" s="88" t="s">
        <v>113</v>
      </c>
      <c r="BK409" s="88" t="s">
        <v>113</v>
      </c>
      <c r="BL409" s="88" t="s">
        <v>113</v>
      </c>
      <c r="BM409" s="89" t="s">
        <v>113</v>
      </c>
      <c r="BN409" s="90">
        <f t="shared" si="594"/>
        <v>0</v>
      </c>
      <c r="BO409" s="87" t="s">
        <v>113</v>
      </c>
      <c r="BP409" s="88" t="s">
        <v>113</v>
      </c>
      <c r="BQ409" s="88" t="s">
        <v>113</v>
      </c>
      <c r="BR409" s="88" t="s">
        <v>113</v>
      </c>
      <c r="BS409" s="88" t="s">
        <v>113</v>
      </c>
      <c r="BT409" s="88" t="s">
        <v>113</v>
      </c>
      <c r="BU409" s="89" t="s">
        <v>113</v>
      </c>
      <c r="BV409" s="90">
        <f t="shared" si="595"/>
        <v>0</v>
      </c>
      <c r="CJ409" s="155"/>
      <c r="CK409" s="209">
        <f t="shared" si="610"/>
        <v>21</v>
      </c>
      <c r="CL409" s="216" t="str">
        <f t="shared" si="611"/>
        <v>KISHEN J MEHTA [S]</v>
      </c>
      <c r="CM409" s="209">
        <f t="shared" si="612"/>
        <v>3</v>
      </c>
      <c r="CN409" s="216" t="str">
        <f t="shared" si="613"/>
        <v>KISHEN J MEHTA [S]</v>
      </c>
      <c r="CO409" s="209">
        <f t="shared" si="614"/>
        <v>1</v>
      </c>
      <c r="CP409" s="210" t="str">
        <f t="shared" si="615"/>
        <v>KISHEN J MEHTA [S]</v>
      </c>
      <c r="CQ409" s="208">
        <f t="shared" si="616"/>
        <v>0</v>
      </c>
      <c r="CR409" s="210" t="str">
        <f t="shared" si="617"/>
        <v>KISHEN J MEHTA [S]</v>
      </c>
      <c r="CS409" s="208">
        <f t="shared" si="604"/>
        <v>0</v>
      </c>
      <c r="CT409" s="210" t="str">
        <f t="shared" si="618"/>
        <v>KISHEN J MEHTA [S]</v>
      </c>
      <c r="CU409" s="1046"/>
      <c r="CV409" s="452"/>
      <c r="CW409" s="208">
        <f t="shared" si="606"/>
        <v>0</v>
      </c>
      <c r="CX409" s="207" t="str">
        <f t="shared" si="619"/>
        <v>KISHEN J MEHTA [S]</v>
      </c>
      <c r="CY409" s="209">
        <f t="shared" si="620"/>
        <v>0</v>
      </c>
      <c r="CZ409" s="207" t="str">
        <f t="shared" si="621"/>
        <v>KISHEN J MEHTA [S]</v>
      </c>
      <c r="DA409" s="211">
        <f t="shared" si="622"/>
        <v>0</v>
      </c>
      <c r="DB409" s="210" t="str">
        <f t="shared" si="623"/>
        <v>KISHEN J MEHTA [S]</v>
      </c>
    </row>
    <row r="410" spans="1:106" s="84" customFormat="1">
      <c r="A410" s="85">
        <v>12</v>
      </c>
      <c r="B410" s="86" t="s">
        <v>364</v>
      </c>
      <c r="C410" s="87" t="s">
        <v>113</v>
      </c>
      <c r="D410" s="88">
        <v>0</v>
      </c>
      <c r="E410" s="88" t="s">
        <v>113</v>
      </c>
      <c r="F410" s="88" t="s">
        <v>113</v>
      </c>
      <c r="G410" s="88" t="s">
        <v>113</v>
      </c>
      <c r="H410" s="88" t="s">
        <v>113</v>
      </c>
      <c r="I410" s="89" t="s">
        <v>113</v>
      </c>
      <c r="J410" s="90">
        <f t="shared" si="587"/>
        <v>0</v>
      </c>
      <c r="K410" s="87" t="s">
        <v>113</v>
      </c>
      <c r="L410" s="88">
        <v>0</v>
      </c>
      <c r="M410" s="88" t="s">
        <v>113</v>
      </c>
      <c r="N410" s="88" t="s">
        <v>113</v>
      </c>
      <c r="O410" s="88" t="s">
        <v>113</v>
      </c>
      <c r="P410" s="88" t="s">
        <v>113</v>
      </c>
      <c r="Q410" s="89" t="s">
        <v>113</v>
      </c>
      <c r="R410" s="90">
        <f t="shared" si="588"/>
        <v>0</v>
      </c>
      <c r="S410" s="87" t="s">
        <v>113</v>
      </c>
      <c r="T410" s="88">
        <v>0</v>
      </c>
      <c r="U410" s="88" t="s">
        <v>113</v>
      </c>
      <c r="V410" s="88" t="s">
        <v>113</v>
      </c>
      <c r="W410" s="88" t="s">
        <v>113</v>
      </c>
      <c r="X410" s="88" t="s">
        <v>113</v>
      </c>
      <c r="Y410" s="89" t="s">
        <v>113</v>
      </c>
      <c r="Z410" s="90">
        <f t="shared" si="589"/>
        <v>0</v>
      </c>
      <c r="AA410" s="87" t="s">
        <v>113</v>
      </c>
      <c r="AB410" s="88" t="s">
        <v>113</v>
      </c>
      <c r="AC410" s="88" t="s">
        <v>113</v>
      </c>
      <c r="AD410" s="88" t="s">
        <v>113</v>
      </c>
      <c r="AE410" s="88" t="s">
        <v>113</v>
      </c>
      <c r="AF410" s="88" t="s">
        <v>113</v>
      </c>
      <c r="AG410" s="89" t="s">
        <v>113</v>
      </c>
      <c r="AH410" s="90">
        <f t="shared" si="590"/>
        <v>0</v>
      </c>
      <c r="AI410" s="87" t="s">
        <v>113</v>
      </c>
      <c r="AJ410" s="88" t="s">
        <v>113</v>
      </c>
      <c r="AK410" s="88" t="s">
        <v>113</v>
      </c>
      <c r="AL410" s="88" t="s">
        <v>113</v>
      </c>
      <c r="AM410" s="88" t="s">
        <v>113</v>
      </c>
      <c r="AN410" s="88" t="s">
        <v>113</v>
      </c>
      <c r="AO410" s="89" t="s">
        <v>113</v>
      </c>
      <c r="AP410" s="90">
        <f t="shared" si="591"/>
        <v>0</v>
      </c>
      <c r="AQ410" s="87" t="s">
        <v>113</v>
      </c>
      <c r="AR410" s="88" t="s">
        <v>168</v>
      </c>
      <c r="AS410" s="88" t="s">
        <v>113</v>
      </c>
      <c r="AT410" s="88" t="s">
        <v>113</v>
      </c>
      <c r="AU410" s="88" t="s">
        <v>113</v>
      </c>
      <c r="AV410" s="88" t="s">
        <v>113</v>
      </c>
      <c r="AW410" s="89" t="s">
        <v>113</v>
      </c>
      <c r="AX410" s="90" t="s">
        <v>168</v>
      </c>
      <c r="AY410" s="87" t="s">
        <v>113</v>
      </c>
      <c r="AZ410" s="88" t="s">
        <v>113</v>
      </c>
      <c r="BA410" s="88" t="s">
        <v>113</v>
      </c>
      <c r="BB410" s="88" t="s">
        <v>113</v>
      </c>
      <c r="BC410" s="88" t="s">
        <v>113</v>
      </c>
      <c r="BD410" s="88" t="s">
        <v>113</v>
      </c>
      <c r="BE410" s="89" t="s">
        <v>113</v>
      </c>
      <c r="BF410" s="90">
        <f t="shared" si="593"/>
        <v>0</v>
      </c>
      <c r="BG410" s="87" t="s">
        <v>113</v>
      </c>
      <c r="BH410" s="88" t="s">
        <v>113</v>
      </c>
      <c r="BI410" s="88" t="s">
        <v>113</v>
      </c>
      <c r="BJ410" s="88" t="s">
        <v>113</v>
      </c>
      <c r="BK410" s="88" t="s">
        <v>113</v>
      </c>
      <c r="BL410" s="88" t="s">
        <v>113</v>
      </c>
      <c r="BM410" s="89" t="s">
        <v>113</v>
      </c>
      <c r="BN410" s="90">
        <f t="shared" si="594"/>
        <v>0</v>
      </c>
      <c r="BO410" s="87" t="s">
        <v>113</v>
      </c>
      <c r="BP410" s="88" t="s">
        <v>113</v>
      </c>
      <c r="BQ410" s="88" t="s">
        <v>113</v>
      </c>
      <c r="BR410" s="88" t="s">
        <v>113</v>
      </c>
      <c r="BS410" s="88" t="s">
        <v>113</v>
      </c>
      <c r="BT410" s="88" t="s">
        <v>113</v>
      </c>
      <c r="BU410" s="89" t="s">
        <v>113</v>
      </c>
      <c r="BV410" s="90">
        <f t="shared" si="595"/>
        <v>0</v>
      </c>
      <c r="CJ410" s="155"/>
      <c r="CK410" s="209">
        <f t="shared" si="610"/>
        <v>0</v>
      </c>
      <c r="CL410" s="216" t="str">
        <f t="shared" si="611"/>
        <v>MANOJ RAVAL [S]</v>
      </c>
      <c r="CM410" s="209">
        <f t="shared" si="612"/>
        <v>0</v>
      </c>
      <c r="CN410" s="216" t="str">
        <f t="shared" si="613"/>
        <v>MANOJ RAVAL [S]</v>
      </c>
      <c r="CO410" s="209">
        <f t="shared" si="614"/>
        <v>0</v>
      </c>
      <c r="CP410" s="210" t="str">
        <f t="shared" si="615"/>
        <v>MANOJ RAVAL [S]</v>
      </c>
      <c r="CQ410" s="208">
        <f t="shared" si="616"/>
        <v>0</v>
      </c>
      <c r="CR410" s="210" t="str">
        <f t="shared" si="617"/>
        <v>MANOJ RAVAL [S]</v>
      </c>
      <c r="CS410" s="208">
        <f t="shared" si="604"/>
        <v>0</v>
      </c>
      <c r="CT410" s="210" t="str">
        <f t="shared" si="618"/>
        <v>MANOJ RAVAL [S]</v>
      </c>
      <c r="CU410" s="1046"/>
      <c r="CV410" s="452"/>
      <c r="CW410" s="208">
        <f t="shared" si="606"/>
        <v>0</v>
      </c>
      <c r="CX410" s="207" t="str">
        <f t="shared" si="619"/>
        <v>MANOJ RAVAL [S]</v>
      </c>
      <c r="CY410" s="209">
        <f t="shared" si="620"/>
        <v>0</v>
      </c>
      <c r="CZ410" s="207" t="str">
        <f t="shared" si="621"/>
        <v>MANOJ RAVAL [S]</v>
      </c>
      <c r="DA410" s="211">
        <f t="shared" si="622"/>
        <v>0</v>
      </c>
      <c r="DB410" s="210" t="str">
        <f t="shared" si="623"/>
        <v>MANOJ RAVAL [S]</v>
      </c>
    </row>
    <row r="411" spans="1:106" s="84" customFormat="1" ht="15" thickBot="1">
      <c r="A411" s="78">
        <v>13</v>
      </c>
      <c r="B411" s="86" t="s">
        <v>408</v>
      </c>
      <c r="C411" s="87" t="s">
        <v>113</v>
      </c>
      <c r="D411" s="88" t="s">
        <v>113</v>
      </c>
      <c r="E411" s="669">
        <v>7</v>
      </c>
      <c r="F411" s="88">
        <v>1</v>
      </c>
      <c r="G411" s="88">
        <v>6</v>
      </c>
      <c r="H411" s="88" t="s">
        <v>113</v>
      </c>
      <c r="I411" s="89" t="s">
        <v>113</v>
      </c>
      <c r="J411" s="90">
        <f t="shared" si="587"/>
        <v>14</v>
      </c>
      <c r="K411" s="87" t="s">
        <v>113</v>
      </c>
      <c r="L411" s="88" t="s">
        <v>113</v>
      </c>
      <c r="M411" s="88">
        <v>1</v>
      </c>
      <c r="N411" s="88">
        <v>0</v>
      </c>
      <c r="O411" s="88">
        <v>1</v>
      </c>
      <c r="P411" s="88" t="s">
        <v>113</v>
      </c>
      <c r="Q411" s="89" t="s">
        <v>113</v>
      </c>
      <c r="R411" s="90">
        <f t="shared" si="588"/>
        <v>2</v>
      </c>
      <c r="S411" s="87" t="s">
        <v>113</v>
      </c>
      <c r="T411" s="88" t="s">
        <v>113</v>
      </c>
      <c r="U411" s="88">
        <v>0</v>
      </c>
      <c r="V411" s="88">
        <v>0</v>
      </c>
      <c r="W411" s="88">
        <v>0</v>
      </c>
      <c r="X411" s="88" t="s">
        <v>113</v>
      </c>
      <c r="Y411" s="89" t="s">
        <v>113</v>
      </c>
      <c r="Z411" s="90">
        <f t="shared" si="589"/>
        <v>0</v>
      </c>
      <c r="AA411" s="87" t="s">
        <v>113</v>
      </c>
      <c r="AB411" s="88" t="s">
        <v>113</v>
      </c>
      <c r="AC411" s="88" t="s">
        <v>113</v>
      </c>
      <c r="AD411" s="88" t="s">
        <v>113</v>
      </c>
      <c r="AE411" s="88">
        <v>0</v>
      </c>
      <c r="AF411" s="88" t="s">
        <v>113</v>
      </c>
      <c r="AG411" s="89" t="s">
        <v>113</v>
      </c>
      <c r="AH411" s="90">
        <f t="shared" si="590"/>
        <v>0</v>
      </c>
      <c r="AI411" s="87" t="s">
        <v>113</v>
      </c>
      <c r="AJ411" s="88" t="s">
        <v>113</v>
      </c>
      <c r="AK411" s="88" t="s">
        <v>113</v>
      </c>
      <c r="AL411" s="88" t="s">
        <v>113</v>
      </c>
      <c r="AM411" s="88" t="s">
        <v>113</v>
      </c>
      <c r="AN411" s="88" t="s">
        <v>113</v>
      </c>
      <c r="AO411" s="89" t="s">
        <v>113</v>
      </c>
      <c r="AP411" s="90">
        <f t="shared" si="591"/>
        <v>0</v>
      </c>
      <c r="AQ411" s="87" t="s">
        <v>113</v>
      </c>
      <c r="AR411" s="88" t="s">
        <v>113</v>
      </c>
      <c r="AS411" s="88" t="s">
        <v>113</v>
      </c>
      <c r="AT411" s="88" t="s">
        <v>113</v>
      </c>
      <c r="AU411" s="88" t="s">
        <v>113</v>
      </c>
      <c r="AV411" s="88" t="s">
        <v>113</v>
      </c>
      <c r="AW411" s="89" t="s">
        <v>113</v>
      </c>
      <c r="AX411" s="90">
        <f t="shared" ref="AX411" si="625">SUM(AQ411:AW411)</f>
        <v>0</v>
      </c>
      <c r="AY411" s="87" t="s">
        <v>113</v>
      </c>
      <c r="AZ411" s="88" t="s">
        <v>113</v>
      </c>
      <c r="BA411" s="88" t="s">
        <v>113</v>
      </c>
      <c r="BB411" s="88" t="s">
        <v>113</v>
      </c>
      <c r="BC411" s="88" t="s">
        <v>113</v>
      </c>
      <c r="BD411" s="88" t="s">
        <v>113</v>
      </c>
      <c r="BE411" s="89" t="s">
        <v>113</v>
      </c>
      <c r="BF411" s="90">
        <f t="shared" si="593"/>
        <v>0</v>
      </c>
      <c r="BG411" s="87" t="s">
        <v>113</v>
      </c>
      <c r="BH411" s="88" t="s">
        <v>113</v>
      </c>
      <c r="BI411" s="88" t="s">
        <v>113</v>
      </c>
      <c r="BJ411" s="88" t="s">
        <v>113</v>
      </c>
      <c r="BK411" s="88">
        <v>2</v>
      </c>
      <c r="BL411" s="88" t="s">
        <v>113</v>
      </c>
      <c r="BM411" s="89" t="s">
        <v>113</v>
      </c>
      <c r="BN411" s="90">
        <f t="shared" si="594"/>
        <v>2</v>
      </c>
      <c r="BO411" s="87" t="s">
        <v>113</v>
      </c>
      <c r="BP411" s="88" t="s">
        <v>113</v>
      </c>
      <c r="BQ411" s="88" t="s">
        <v>113</v>
      </c>
      <c r="BR411" s="88" t="s">
        <v>113</v>
      </c>
      <c r="BS411" s="88">
        <v>23</v>
      </c>
      <c r="BT411" s="88" t="s">
        <v>113</v>
      </c>
      <c r="BU411" s="89" t="s">
        <v>113</v>
      </c>
      <c r="BV411" s="90">
        <f t="shared" si="595"/>
        <v>23</v>
      </c>
      <c r="CJ411" s="155"/>
      <c r="CK411" s="209">
        <f t="shared" si="610"/>
        <v>14</v>
      </c>
      <c r="CL411" s="216" t="str">
        <f t="shared" si="611"/>
        <v>SUNNY MEHTA [S]</v>
      </c>
      <c r="CM411" s="209">
        <f t="shared" si="612"/>
        <v>2</v>
      </c>
      <c r="CN411" s="216" t="str">
        <f t="shared" si="613"/>
        <v>SUNNY MEHTA [S]</v>
      </c>
      <c r="CO411" s="209">
        <f t="shared" si="614"/>
        <v>0</v>
      </c>
      <c r="CP411" s="210" t="str">
        <f t="shared" si="615"/>
        <v>SUNNY MEHTA [S]</v>
      </c>
      <c r="CQ411" s="208">
        <f t="shared" si="616"/>
        <v>0</v>
      </c>
      <c r="CR411" s="210" t="str">
        <f t="shared" si="617"/>
        <v>SUNNY MEHTA [S]</v>
      </c>
      <c r="CS411" s="208">
        <f t="shared" si="604"/>
        <v>0</v>
      </c>
      <c r="CT411" s="210" t="str">
        <f t="shared" si="618"/>
        <v>SUNNY MEHTA [S]</v>
      </c>
      <c r="CU411" s="1046"/>
      <c r="CV411" s="452"/>
      <c r="CW411" s="208">
        <f t="shared" si="606"/>
        <v>0</v>
      </c>
      <c r="CX411" s="207" t="str">
        <f t="shared" si="619"/>
        <v>SUNNY MEHTA [S]</v>
      </c>
      <c r="CY411" s="209">
        <f t="shared" si="620"/>
        <v>0</v>
      </c>
      <c r="CZ411" s="207" t="str">
        <f t="shared" si="621"/>
        <v>SUNNY MEHTA [S]</v>
      </c>
      <c r="DA411" s="211">
        <f t="shared" si="622"/>
        <v>0</v>
      </c>
      <c r="DB411" s="210" t="str">
        <f t="shared" si="623"/>
        <v>SUNNY MEHTA [S]</v>
      </c>
    </row>
    <row r="412" spans="1:106" s="84" customFormat="1" ht="15" hidden="1" customHeight="1" thickBot="1">
      <c r="A412" s="85">
        <v>14</v>
      </c>
      <c r="B412" s="86" t="s">
        <v>113</v>
      </c>
      <c r="C412" s="87" t="s">
        <v>113</v>
      </c>
      <c r="D412" s="88" t="s">
        <v>113</v>
      </c>
      <c r="E412" s="88" t="s">
        <v>113</v>
      </c>
      <c r="F412" s="88" t="s">
        <v>113</v>
      </c>
      <c r="G412" s="88" t="s">
        <v>113</v>
      </c>
      <c r="H412" s="88" t="s">
        <v>113</v>
      </c>
      <c r="I412" s="89" t="s">
        <v>113</v>
      </c>
      <c r="J412" s="90">
        <f t="shared" si="587"/>
        <v>0</v>
      </c>
      <c r="K412" s="87" t="s">
        <v>113</v>
      </c>
      <c r="L412" s="88" t="s">
        <v>113</v>
      </c>
      <c r="M412" s="88" t="s">
        <v>113</v>
      </c>
      <c r="N412" s="88" t="s">
        <v>113</v>
      </c>
      <c r="O412" s="88" t="s">
        <v>113</v>
      </c>
      <c r="P412" s="88" t="s">
        <v>113</v>
      </c>
      <c r="Q412" s="89" t="s">
        <v>113</v>
      </c>
      <c r="R412" s="90">
        <f t="shared" si="588"/>
        <v>0</v>
      </c>
      <c r="S412" s="87" t="s">
        <v>113</v>
      </c>
      <c r="T412" s="88" t="s">
        <v>113</v>
      </c>
      <c r="U412" s="88" t="s">
        <v>113</v>
      </c>
      <c r="V412" s="88" t="s">
        <v>113</v>
      </c>
      <c r="W412" s="88" t="s">
        <v>113</v>
      </c>
      <c r="X412" s="88" t="s">
        <v>113</v>
      </c>
      <c r="Y412" s="89" t="s">
        <v>113</v>
      </c>
      <c r="Z412" s="90">
        <f t="shared" si="589"/>
        <v>0</v>
      </c>
      <c r="AA412" s="87" t="s">
        <v>113</v>
      </c>
      <c r="AB412" s="88" t="s">
        <v>113</v>
      </c>
      <c r="AC412" s="88" t="s">
        <v>113</v>
      </c>
      <c r="AD412" s="88" t="s">
        <v>113</v>
      </c>
      <c r="AE412" s="88" t="s">
        <v>113</v>
      </c>
      <c r="AF412" s="88" t="s">
        <v>113</v>
      </c>
      <c r="AG412" s="89" t="s">
        <v>113</v>
      </c>
      <c r="AH412" s="90">
        <f t="shared" si="590"/>
        <v>0</v>
      </c>
      <c r="AI412" s="87" t="s">
        <v>113</v>
      </c>
      <c r="AJ412" s="88" t="s">
        <v>113</v>
      </c>
      <c r="AK412" s="88" t="s">
        <v>113</v>
      </c>
      <c r="AL412" s="88" t="s">
        <v>113</v>
      </c>
      <c r="AM412" s="88" t="s">
        <v>113</v>
      </c>
      <c r="AN412" s="88" t="s">
        <v>113</v>
      </c>
      <c r="AO412" s="89" t="s">
        <v>113</v>
      </c>
      <c r="AP412" s="90">
        <f t="shared" si="591"/>
        <v>0</v>
      </c>
      <c r="AQ412" s="87" t="s">
        <v>113</v>
      </c>
      <c r="AR412" s="88" t="s">
        <v>113</v>
      </c>
      <c r="AS412" s="88" t="s">
        <v>113</v>
      </c>
      <c r="AT412" s="88" t="s">
        <v>113</v>
      </c>
      <c r="AU412" s="88" t="s">
        <v>113</v>
      </c>
      <c r="AV412" s="88" t="s">
        <v>113</v>
      </c>
      <c r="AW412" s="89" t="s">
        <v>113</v>
      </c>
      <c r="AX412" s="90">
        <f t="shared" ref="AX412:AX428" si="626">SUM(AQ412:AW412)</f>
        <v>0</v>
      </c>
      <c r="AY412" s="87" t="s">
        <v>113</v>
      </c>
      <c r="AZ412" s="88" t="s">
        <v>113</v>
      </c>
      <c r="BA412" s="88" t="s">
        <v>113</v>
      </c>
      <c r="BB412" s="88" t="s">
        <v>113</v>
      </c>
      <c r="BC412" s="88" t="s">
        <v>113</v>
      </c>
      <c r="BD412" s="88" t="s">
        <v>113</v>
      </c>
      <c r="BE412" s="89" t="s">
        <v>113</v>
      </c>
      <c r="BF412" s="90">
        <f t="shared" si="593"/>
        <v>0</v>
      </c>
      <c r="BG412" s="87" t="s">
        <v>113</v>
      </c>
      <c r="BH412" s="88" t="s">
        <v>113</v>
      </c>
      <c r="BI412" s="88" t="s">
        <v>113</v>
      </c>
      <c r="BJ412" s="88" t="s">
        <v>113</v>
      </c>
      <c r="BK412" s="88" t="s">
        <v>113</v>
      </c>
      <c r="BL412" s="88" t="s">
        <v>113</v>
      </c>
      <c r="BM412" s="89" t="s">
        <v>113</v>
      </c>
      <c r="BN412" s="90">
        <f t="shared" si="594"/>
        <v>0</v>
      </c>
      <c r="BO412" s="87" t="s">
        <v>113</v>
      </c>
      <c r="BP412" s="88" t="s">
        <v>113</v>
      </c>
      <c r="BQ412" s="88" t="s">
        <v>113</v>
      </c>
      <c r="BR412" s="88" t="s">
        <v>113</v>
      </c>
      <c r="BS412" s="88" t="s">
        <v>113</v>
      </c>
      <c r="BT412" s="88" t="s">
        <v>113</v>
      </c>
      <c r="BU412" s="89" t="s">
        <v>113</v>
      </c>
      <c r="BV412" s="90">
        <f t="shared" si="595"/>
        <v>0</v>
      </c>
      <c r="CJ412" s="155"/>
      <c r="CK412" s="209">
        <f t="shared" si="610"/>
        <v>0</v>
      </c>
      <c r="CL412" s="216" t="str">
        <f t="shared" si="611"/>
        <v>-</v>
      </c>
      <c r="CM412" s="209">
        <f t="shared" si="612"/>
        <v>0</v>
      </c>
      <c r="CN412" s="216" t="str">
        <f t="shared" si="613"/>
        <v>-</v>
      </c>
      <c r="CO412" s="209">
        <f t="shared" si="614"/>
        <v>0</v>
      </c>
      <c r="CP412" s="210" t="str">
        <f t="shared" si="615"/>
        <v>-</v>
      </c>
      <c r="CQ412" s="208">
        <f t="shared" si="616"/>
        <v>0</v>
      </c>
      <c r="CR412" s="210" t="str">
        <f t="shared" si="617"/>
        <v>-</v>
      </c>
      <c r="CS412" s="208">
        <f t="shared" si="604"/>
        <v>0</v>
      </c>
      <c r="CT412" s="210" t="str">
        <f t="shared" si="618"/>
        <v>-</v>
      </c>
      <c r="CU412" s="1046"/>
      <c r="CV412" s="452"/>
      <c r="CW412" s="208">
        <f t="shared" si="606"/>
        <v>0</v>
      </c>
      <c r="CX412" s="207" t="str">
        <f t="shared" si="619"/>
        <v>-</v>
      </c>
      <c r="CY412" s="209">
        <f t="shared" si="620"/>
        <v>0</v>
      </c>
      <c r="CZ412" s="207" t="str">
        <f t="shared" si="621"/>
        <v>-</v>
      </c>
      <c r="DA412" s="211">
        <f t="shared" si="622"/>
        <v>0</v>
      </c>
      <c r="DB412" s="210" t="str">
        <f t="shared" si="623"/>
        <v>-</v>
      </c>
    </row>
    <row r="413" spans="1:106" s="84" customFormat="1" ht="15" hidden="1" customHeight="1" thickBot="1">
      <c r="A413" s="78">
        <v>15</v>
      </c>
      <c r="B413" s="86" t="s">
        <v>113</v>
      </c>
      <c r="C413" s="87" t="s">
        <v>113</v>
      </c>
      <c r="D413" s="88" t="s">
        <v>113</v>
      </c>
      <c r="E413" s="88" t="s">
        <v>113</v>
      </c>
      <c r="F413" s="88" t="s">
        <v>113</v>
      </c>
      <c r="G413" s="88" t="s">
        <v>113</v>
      </c>
      <c r="H413" s="88" t="s">
        <v>113</v>
      </c>
      <c r="I413" s="89" t="s">
        <v>113</v>
      </c>
      <c r="J413" s="90">
        <f t="shared" si="587"/>
        <v>0</v>
      </c>
      <c r="K413" s="87" t="s">
        <v>113</v>
      </c>
      <c r="L413" s="88" t="s">
        <v>113</v>
      </c>
      <c r="M413" s="88" t="s">
        <v>113</v>
      </c>
      <c r="N413" s="88" t="s">
        <v>113</v>
      </c>
      <c r="O413" s="88" t="s">
        <v>113</v>
      </c>
      <c r="P413" s="88" t="s">
        <v>113</v>
      </c>
      <c r="Q413" s="89" t="s">
        <v>113</v>
      </c>
      <c r="R413" s="90">
        <f t="shared" si="588"/>
        <v>0</v>
      </c>
      <c r="S413" s="87" t="s">
        <v>113</v>
      </c>
      <c r="T413" s="88" t="s">
        <v>113</v>
      </c>
      <c r="U413" s="88" t="s">
        <v>113</v>
      </c>
      <c r="V413" s="88" t="s">
        <v>113</v>
      </c>
      <c r="W413" s="88" t="s">
        <v>113</v>
      </c>
      <c r="X413" s="88" t="s">
        <v>113</v>
      </c>
      <c r="Y413" s="89" t="s">
        <v>113</v>
      </c>
      <c r="Z413" s="90">
        <f t="shared" si="589"/>
        <v>0</v>
      </c>
      <c r="AA413" s="87" t="s">
        <v>113</v>
      </c>
      <c r="AB413" s="88" t="s">
        <v>113</v>
      </c>
      <c r="AC413" s="88" t="s">
        <v>113</v>
      </c>
      <c r="AD413" s="88" t="s">
        <v>113</v>
      </c>
      <c r="AE413" s="88" t="s">
        <v>113</v>
      </c>
      <c r="AF413" s="88" t="s">
        <v>113</v>
      </c>
      <c r="AG413" s="89" t="s">
        <v>113</v>
      </c>
      <c r="AH413" s="90">
        <f t="shared" si="590"/>
        <v>0</v>
      </c>
      <c r="AI413" s="87" t="s">
        <v>113</v>
      </c>
      <c r="AJ413" s="88" t="s">
        <v>113</v>
      </c>
      <c r="AK413" s="88" t="s">
        <v>113</v>
      </c>
      <c r="AL413" s="88" t="s">
        <v>113</v>
      </c>
      <c r="AM413" s="88" t="s">
        <v>113</v>
      </c>
      <c r="AN413" s="88" t="s">
        <v>113</v>
      </c>
      <c r="AO413" s="89" t="s">
        <v>113</v>
      </c>
      <c r="AP413" s="90">
        <f t="shared" si="591"/>
        <v>0</v>
      </c>
      <c r="AQ413" s="87" t="s">
        <v>113</v>
      </c>
      <c r="AR413" s="88" t="s">
        <v>113</v>
      </c>
      <c r="AS413" s="88" t="s">
        <v>113</v>
      </c>
      <c r="AT413" s="88" t="s">
        <v>113</v>
      </c>
      <c r="AU413" s="88" t="s">
        <v>113</v>
      </c>
      <c r="AV413" s="88" t="s">
        <v>113</v>
      </c>
      <c r="AW413" s="89" t="s">
        <v>113</v>
      </c>
      <c r="AX413" s="90">
        <f t="shared" si="626"/>
        <v>0</v>
      </c>
      <c r="AY413" s="87" t="s">
        <v>113</v>
      </c>
      <c r="AZ413" s="88" t="s">
        <v>113</v>
      </c>
      <c r="BA413" s="88" t="s">
        <v>113</v>
      </c>
      <c r="BB413" s="88" t="s">
        <v>113</v>
      </c>
      <c r="BC413" s="88" t="s">
        <v>113</v>
      </c>
      <c r="BD413" s="88" t="s">
        <v>113</v>
      </c>
      <c r="BE413" s="89" t="s">
        <v>113</v>
      </c>
      <c r="BF413" s="90">
        <f t="shared" si="593"/>
        <v>0</v>
      </c>
      <c r="BG413" s="87" t="s">
        <v>113</v>
      </c>
      <c r="BH413" s="88" t="s">
        <v>113</v>
      </c>
      <c r="BI413" s="88" t="s">
        <v>113</v>
      </c>
      <c r="BJ413" s="88" t="s">
        <v>113</v>
      </c>
      <c r="BK413" s="88" t="s">
        <v>113</v>
      </c>
      <c r="BL413" s="88" t="s">
        <v>113</v>
      </c>
      <c r="BM413" s="89" t="s">
        <v>113</v>
      </c>
      <c r="BN413" s="90">
        <f t="shared" si="594"/>
        <v>0</v>
      </c>
      <c r="BO413" s="87" t="s">
        <v>113</v>
      </c>
      <c r="BP413" s="88" t="s">
        <v>113</v>
      </c>
      <c r="BQ413" s="88" t="s">
        <v>113</v>
      </c>
      <c r="BR413" s="88" t="s">
        <v>113</v>
      </c>
      <c r="BS413" s="88" t="s">
        <v>113</v>
      </c>
      <c r="BT413" s="88" t="s">
        <v>113</v>
      </c>
      <c r="BU413" s="89" t="s">
        <v>113</v>
      </c>
      <c r="BV413" s="90">
        <f t="shared" si="595"/>
        <v>0</v>
      </c>
      <c r="CJ413" s="155"/>
      <c r="CK413" s="209">
        <f t="shared" si="610"/>
        <v>0</v>
      </c>
      <c r="CL413" s="216" t="str">
        <f t="shared" si="611"/>
        <v>-</v>
      </c>
      <c r="CM413" s="209">
        <f t="shared" si="612"/>
        <v>0</v>
      </c>
      <c r="CN413" s="216" t="str">
        <f t="shared" si="613"/>
        <v>-</v>
      </c>
      <c r="CO413" s="209">
        <f t="shared" si="614"/>
        <v>0</v>
      </c>
      <c r="CP413" s="210" t="str">
        <f t="shared" si="615"/>
        <v>-</v>
      </c>
      <c r="CQ413" s="208">
        <f t="shared" si="616"/>
        <v>0</v>
      </c>
      <c r="CR413" s="210" t="str">
        <f t="shared" si="617"/>
        <v>-</v>
      </c>
      <c r="CS413" s="208">
        <f t="shared" si="604"/>
        <v>0</v>
      </c>
      <c r="CT413" s="210" t="str">
        <f t="shared" si="618"/>
        <v>-</v>
      </c>
      <c r="CU413" s="1046"/>
      <c r="CV413" s="452"/>
      <c r="CW413" s="208">
        <f t="shared" si="606"/>
        <v>0</v>
      </c>
      <c r="CX413" s="207" t="str">
        <f t="shared" si="619"/>
        <v>-</v>
      </c>
      <c r="CY413" s="209">
        <f t="shared" si="620"/>
        <v>0</v>
      </c>
      <c r="CZ413" s="207" t="str">
        <f t="shared" si="621"/>
        <v>-</v>
      </c>
      <c r="DA413" s="211">
        <f t="shared" si="622"/>
        <v>0</v>
      </c>
      <c r="DB413" s="210" t="str">
        <f t="shared" si="623"/>
        <v>-</v>
      </c>
    </row>
    <row r="414" spans="1:106" s="84" customFormat="1" ht="15" hidden="1" customHeight="1" thickBot="1">
      <c r="A414" s="85">
        <v>16</v>
      </c>
      <c r="B414" s="86" t="s">
        <v>113</v>
      </c>
      <c r="C414" s="87" t="s">
        <v>113</v>
      </c>
      <c r="D414" s="88" t="s">
        <v>113</v>
      </c>
      <c r="E414" s="88" t="s">
        <v>113</v>
      </c>
      <c r="F414" s="88" t="s">
        <v>113</v>
      </c>
      <c r="G414" s="88" t="s">
        <v>113</v>
      </c>
      <c r="H414" s="88" t="s">
        <v>113</v>
      </c>
      <c r="I414" s="89" t="s">
        <v>113</v>
      </c>
      <c r="J414" s="90">
        <f t="shared" si="587"/>
        <v>0</v>
      </c>
      <c r="K414" s="87" t="s">
        <v>113</v>
      </c>
      <c r="L414" s="88" t="s">
        <v>113</v>
      </c>
      <c r="M414" s="88" t="s">
        <v>113</v>
      </c>
      <c r="N414" s="88" t="s">
        <v>113</v>
      </c>
      <c r="O414" s="88" t="s">
        <v>113</v>
      </c>
      <c r="P414" s="88" t="s">
        <v>113</v>
      </c>
      <c r="Q414" s="89" t="s">
        <v>113</v>
      </c>
      <c r="R414" s="90">
        <f t="shared" si="588"/>
        <v>0</v>
      </c>
      <c r="S414" s="87" t="s">
        <v>113</v>
      </c>
      <c r="T414" s="88" t="s">
        <v>113</v>
      </c>
      <c r="U414" s="88" t="s">
        <v>113</v>
      </c>
      <c r="V414" s="88" t="s">
        <v>113</v>
      </c>
      <c r="W414" s="88" t="s">
        <v>113</v>
      </c>
      <c r="X414" s="88" t="s">
        <v>113</v>
      </c>
      <c r="Y414" s="89" t="s">
        <v>113</v>
      </c>
      <c r="Z414" s="90">
        <f t="shared" si="589"/>
        <v>0</v>
      </c>
      <c r="AA414" s="87" t="s">
        <v>113</v>
      </c>
      <c r="AB414" s="88" t="s">
        <v>113</v>
      </c>
      <c r="AC414" s="88" t="s">
        <v>113</v>
      </c>
      <c r="AD414" s="88" t="s">
        <v>113</v>
      </c>
      <c r="AE414" s="88" t="s">
        <v>113</v>
      </c>
      <c r="AF414" s="88" t="s">
        <v>113</v>
      </c>
      <c r="AG414" s="89" t="s">
        <v>113</v>
      </c>
      <c r="AH414" s="90">
        <f t="shared" si="590"/>
        <v>0</v>
      </c>
      <c r="AI414" s="87" t="s">
        <v>113</v>
      </c>
      <c r="AJ414" s="88" t="s">
        <v>113</v>
      </c>
      <c r="AK414" s="88" t="s">
        <v>113</v>
      </c>
      <c r="AL414" s="88" t="s">
        <v>113</v>
      </c>
      <c r="AM414" s="88" t="s">
        <v>113</v>
      </c>
      <c r="AN414" s="88" t="s">
        <v>113</v>
      </c>
      <c r="AO414" s="89" t="s">
        <v>113</v>
      </c>
      <c r="AP414" s="90">
        <f t="shared" si="591"/>
        <v>0</v>
      </c>
      <c r="AQ414" s="87" t="s">
        <v>113</v>
      </c>
      <c r="AR414" s="88" t="s">
        <v>113</v>
      </c>
      <c r="AS414" s="88" t="s">
        <v>113</v>
      </c>
      <c r="AT414" s="88" t="s">
        <v>113</v>
      </c>
      <c r="AU414" s="88" t="s">
        <v>113</v>
      </c>
      <c r="AV414" s="88" t="s">
        <v>113</v>
      </c>
      <c r="AW414" s="89" t="s">
        <v>113</v>
      </c>
      <c r="AX414" s="90">
        <f t="shared" si="626"/>
        <v>0</v>
      </c>
      <c r="AY414" s="87" t="s">
        <v>113</v>
      </c>
      <c r="AZ414" s="88" t="s">
        <v>113</v>
      </c>
      <c r="BA414" s="88" t="s">
        <v>113</v>
      </c>
      <c r="BB414" s="88" t="s">
        <v>113</v>
      </c>
      <c r="BC414" s="88" t="s">
        <v>113</v>
      </c>
      <c r="BD414" s="88" t="s">
        <v>113</v>
      </c>
      <c r="BE414" s="89" t="s">
        <v>113</v>
      </c>
      <c r="BF414" s="90">
        <f t="shared" si="593"/>
        <v>0</v>
      </c>
      <c r="BG414" s="87" t="s">
        <v>113</v>
      </c>
      <c r="BH414" s="88" t="s">
        <v>113</v>
      </c>
      <c r="BI414" s="88" t="s">
        <v>113</v>
      </c>
      <c r="BJ414" s="88" t="s">
        <v>113</v>
      </c>
      <c r="BK414" s="88" t="s">
        <v>113</v>
      </c>
      <c r="BL414" s="88" t="s">
        <v>113</v>
      </c>
      <c r="BM414" s="89" t="s">
        <v>113</v>
      </c>
      <c r="BN414" s="90">
        <f t="shared" si="594"/>
        <v>0</v>
      </c>
      <c r="BO414" s="87" t="s">
        <v>113</v>
      </c>
      <c r="BP414" s="88" t="s">
        <v>113</v>
      </c>
      <c r="BQ414" s="88" t="s">
        <v>113</v>
      </c>
      <c r="BR414" s="88" t="s">
        <v>113</v>
      </c>
      <c r="BS414" s="88" t="s">
        <v>113</v>
      </c>
      <c r="BT414" s="88" t="s">
        <v>113</v>
      </c>
      <c r="BU414" s="89" t="s">
        <v>113</v>
      </c>
      <c r="BV414" s="90">
        <f t="shared" si="595"/>
        <v>0</v>
      </c>
      <c r="CJ414" s="155"/>
      <c r="CK414" s="209">
        <f t="shared" si="610"/>
        <v>0</v>
      </c>
      <c r="CL414" s="216" t="str">
        <f t="shared" si="611"/>
        <v>-</v>
      </c>
      <c r="CM414" s="209">
        <f t="shared" si="612"/>
        <v>0</v>
      </c>
      <c r="CN414" s="216" t="str">
        <f t="shared" si="613"/>
        <v>-</v>
      </c>
      <c r="CO414" s="209">
        <f t="shared" si="614"/>
        <v>0</v>
      </c>
      <c r="CP414" s="210" t="str">
        <f t="shared" si="615"/>
        <v>-</v>
      </c>
      <c r="CQ414" s="208">
        <f t="shared" si="616"/>
        <v>0</v>
      </c>
      <c r="CR414" s="210" t="str">
        <f t="shared" si="617"/>
        <v>-</v>
      </c>
      <c r="CS414" s="208">
        <f t="shared" si="604"/>
        <v>0</v>
      </c>
      <c r="CT414" s="210" t="str">
        <f t="shared" si="618"/>
        <v>-</v>
      </c>
      <c r="CU414" s="1046"/>
      <c r="CV414" s="452"/>
      <c r="CW414" s="208">
        <f t="shared" si="606"/>
        <v>0</v>
      </c>
      <c r="CX414" s="207" t="str">
        <f t="shared" si="619"/>
        <v>-</v>
      </c>
      <c r="CY414" s="209">
        <f t="shared" si="620"/>
        <v>0</v>
      </c>
      <c r="CZ414" s="207" t="str">
        <f t="shared" si="621"/>
        <v>-</v>
      </c>
      <c r="DA414" s="211">
        <f t="shared" si="622"/>
        <v>0</v>
      </c>
      <c r="DB414" s="210" t="str">
        <f t="shared" si="623"/>
        <v>-</v>
      </c>
    </row>
    <row r="415" spans="1:106" s="84" customFormat="1" ht="15" hidden="1" customHeight="1" thickBot="1">
      <c r="A415" s="78">
        <v>17</v>
      </c>
      <c r="B415" s="86" t="s">
        <v>113</v>
      </c>
      <c r="C415" s="87" t="s">
        <v>113</v>
      </c>
      <c r="D415" s="88" t="s">
        <v>113</v>
      </c>
      <c r="E415" s="88" t="s">
        <v>113</v>
      </c>
      <c r="F415" s="88" t="s">
        <v>113</v>
      </c>
      <c r="G415" s="88" t="s">
        <v>113</v>
      </c>
      <c r="H415" s="88" t="s">
        <v>113</v>
      </c>
      <c r="I415" s="89" t="s">
        <v>113</v>
      </c>
      <c r="J415" s="90">
        <f t="shared" si="587"/>
        <v>0</v>
      </c>
      <c r="K415" s="87" t="s">
        <v>113</v>
      </c>
      <c r="L415" s="88" t="s">
        <v>113</v>
      </c>
      <c r="M415" s="88" t="s">
        <v>113</v>
      </c>
      <c r="N415" s="88" t="s">
        <v>113</v>
      </c>
      <c r="O415" s="88" t="s">
        <v>113</v>
      </c>
      <c r="P415" s="88" t="s">
        <v>113</v>
      </c>
      <c r="Q415" s="89" t="s">
        <v>113</v>
      </c>
      <c r="R415" s="90">
        <f t="shared" si="588"/>
        <v>0</v>
      </c>
      <c r="S415" s="87" t="s">
        <v>113</v>
      </c>
      <c r="T415" s="88" t="s">
        <v>113</v>
      </c>
      <c r="U415" s="88" t="s">
        <v>113</v>
      </c>
      <c r="V415" s="88" t="s">
        <v>113</v>
      </c>
      <c r="W415" s="88" t="s">
        <v>113</v>
      </c>
      <c r="X415" s="88" t="s">
        <v>113</v>
      </c>
      <c r="Y415" s="89" t="s">
        <v>113</v>
      </c>
      <c r="Z415" s="90">
        <f t="shared" si="589"/>
        <v>0</v>
      </c>
      <c r="AA415" s="87" t="s">
        <v>113</v>
      </c>
      <c r="AB415" s="88" t="s">
        <v>113</v>
      </c>
      <c r="AC415" s="88" t="s">
        <v>113</v>
      </c>
      <c r="AD415" s="88" t="s">
        <v>113</v>
      </c>
      <c r="AE415" s="88" t="s">
        <v>113</v>
      </c>
      <c r="AF415" s="88" t="s">
        <v>113</v>
      </c>
      <c r="AG415" s="89" t="s">
        <v>113</v>
      </c>
      <c r="AH415" s="90">
        <f t="shared" si="590"/>
        <v>0</v>
      </c>
      <c r="AI415" s="87" t="s">
        <v>113</v>
      </c>
      <c r="AJ415" s="88" t="s">
        <v>113</v>
      </c>
      <c r="AK415" s="88" t="s">
        <v>113</v>
      </c>
      <c r="AL415" s="88" t="s">
        <v>113</v>
      </c>
      <c r="AM415" s="88" t="s">
        <v>113</v>
      </c>
      <c r="AN415" s="88" t="s">
        <v>113</v>
      </c>
      <c r="AO415" s="89" t="s">
        <v>113</v>
      </c>
      <c r="AP415" s="90">
        <f t="shared" si="591"/>
        <v>0</v>
      </c>
      <c r="AQ415" s="87" t="s">
        <v>113</v>
      </c>
      <c r="AR415" s="88" t="s">
        <v>113</v>
      </c>
      <c r="AS415" s="88" t="s">
        <v>113</v>
      </c>
      <c r="AT415" s="88" t="s">
        <v>113</v>
      </c>
      <c r="AU415" s="88" t="s">
        <v>113</v>
      </c>
      <c r="AV415" s="88" t="s">
        <v>113</v>
      </c>
      <c r="AW415" s="89" t="s">
        <v>113</v>
      </c>
      <c r="AX415" s="90">
        <f t="shared" si="626"/>
        <v>0</v>
      </c>
      <c r="AY415" s="87" t="s">
        <v>113</v>
      </c>
      <c r="AZ415" s="88" t="s">
        <v>113</v>
      </c>
      <c r="BA415" s="88" t="s">
        <v>113</v>
      </c>
      <c r="BB415" s="88" t="s">
        <v>113</v>
      </c>
      <c r="BC415" s="88" t="s">
        <v>113</v>
      </c>
      <c r="BD415" s="88" t="s">
        <v>113</v>
      </c>
      <c r="BE415" s="89" t="s">
        <v>113</v>
      </c>
      <c r="BF415" s="90">
        <f t="shared" si="593"/>
        <v>0</v>
      </c>
      <c r="BG415" s="87" t="s">
        <v>113</v>
      </c>
      <c r="BH415" s="88" t="s">
        <v>113</v>
      </c>
      <c r="BI415" s="88" t="s">
        <v>113</v>
      </c>
      <c r="BJ415" s="88" t="s">
        <v>113</v>
      </c>
      <c r="BK415" s="88" t="s">
        <v>113</v>
      </c>
      <c r="BL415" s="88" t="s">
        <v>113</v>
      </c>
      <c r="BM415" s="89" t="s">
        <v>113</v>
      </c>
      <c r="BN415" s="90">
        <f t="shared" si="594"/>
        <v>0</v>
      </c>
      <c r="BO415" s="87" t="s">
        <v>113</v>
      </c>
      <c r="BP415" s="88" t="s">
        <v>113</v>
      </c>
      <c r="BQ415" s="88" t="s">
        <v>113</v>
      </c>
      <c r="BR415" s="88" t="s">
        <v>113</v>
      </c>
      <c r="BS415" s="88" t="s">
        <v>113</v>
      </c>
      <c r="BT415" s="88" t="s">
        <v>113</v>
      </c>
      <c r="BU415" s="89" t="s">
        <v>113</v>
      </c>
      <c r="BV415" s="90">
        <f t="shared" si="595"/>
        <v>0</v>
      </c>
      <c r="CJ415" s="155"/>
      <c r="CK415" s="209">
        <f t="shared" si="610"/>
        <v>0</v>
      </c>
      <c r="CL415" s="216" t="str">
        <f t="shared" si="611"/>
        <v>-</v>
      </c>
      <c r="CM415" s="209">
        <f t="shared" si="612"/>
        <v>0</v>
      </c>
      <c r="CN415" s="216" t="str">
        <f t="shared" si="613"/>
        <v>-</v>
      </c>
      <c r="CO415" s="209">
        <f t="shared" si="614"/>
        <v>0</v>
      </c>
      <c r="CP415" s="210" t="str">
        <f t="shared" si="615"/>
        <v>-</v>
      </c>
      <c r="CQ415" s="208">
        <f t="shared" si="616"/>
        <v>0</v>
      </c>
      <c r="CR415" s="210" t="str">
        <f t="shared" si="617"/>
        <v>-</v>
      </c>
      <c r="CS415" s="208">
        <f t="shared" si="604"/>
        <v>0</v>
      </c>
      <c r="CT415" s="210" t="str">
        <f t="shared" si="618"/>
        <v>-</v>
      </c>
      <c r="CU415" s="1046"/>
      <c r="CV415" s="452"/>
      <c r="CW415" s="208">
        <f t="shared" si="606"/>
        <v>0</v>
      </c>
      <c r="CX415" s="207" t="str">
        <f t="shared" si="619"/>
        <v>-</v>
      </c>
      <c r="CY415" s="209">
        <f t="shared" si="620"/>
        <v>0</v>
      </c>
      <c r="CZ415" s="207" t="str">
        <f t="shared" si="621"/>
        <v>-</v>
      </c>
      <c r="DA415" s="211">
        <f t="shared" si="622"/>
        <v>0</v>
      </c>
      <c r="DB415" s="210" t="str">
        <f t="shared" si="623"/>
        <v>-</v>
      </c>
    </row>
    <row r="416" spans="1:106" s="84" customFormat="1" ht="15" hidden="1" customHeight="1" thickBot="1">
      <c r="A416" s="85">
        <v>18</v>
      </c>
      <c r="B416" s="86" t="s">
        <v>113</v>
      </c>
      <c r="C416" s="87" t="s">
        <v>113</v>
      </c>
      <c r="D416" s="88" t="s">
        <v>113</v>
      </c>
      <c r="E416" s="88" t="s">
        <v>113</v>
      </c>
      <c r="F416" s="88" t="s">
        <v>113</v>
      </c>
      <c r="G416" s="88" t="s">
        <v>113</v>
      </c>
      <c r="H416" s="88" t="s">
        <v>113</v>
      </c>
      <c r="I416" s="89" t="s">
        <v>113</v>
      </c>
      <c r="J416" s="90">
        <f t="shared" si="587"/>
        <v>0</v>
      </c>
      <c r="K416" s="87" t="s">
        <v>113</v>
      </c>
      <c r="L416" s="88" t="s">
        <v>113</v>
      </c>
      <c r="M416" s="88" t="s">
        <v>113</v>
      </c>
      <c r="N416" s="88" t="s">
        <v>113</v>
      </c>
      <c r="O416" s="88" t="s">
        <v>113</v>
      </c>
      <c r="P416" s="88" t="s">
        <v>113</v>
      </c>
      <c r="Q416" s="89" t="s">
        <v>113</v>
      </c>
      <c r="R416" s="90">
        <f t="shared" si="588"/>
        <v>0</v>
      </c>
      <c r="S416" s="87" t="s">
        <v>113</v>
      </c>
      <c r="T416" s="88" t="s">
        <v>113</v>
      </c>
      <c r="U416" s="88" t="s">
        <v>113</v>
      </c>
      <c r="V416" s="88" t="s">
        <v>113</v>
      </c>
      <c r="W416" s="88" t="s">
        <v>113</v>
      </c>
      <c r="X416" s="88" t="s">
        <v>113</v>
      </c>
      <c r="Y416" s="89" t="s">
        <v>113</v>
      </c>
      <c r="Z416" s="90">
        <f t="shared" si="589"/>
        <v>0</v>
      </c>
      <c r="AA416" s="87" t="s">
        <v>113</v>
      </c>
      <c r="AB416" s="88" t="s">
        <v>113</v>
      </c>
      <c r="AC416" s="88" t="s">
        <v>113</v>
      </c>
      <c r="AD416" s="88" t="s">
        <v>113</v>
      </c>
      <c r="AE416" s="88" t="s">
        <v>113</v>
      </c>
      <c r="AF416" s="88" t="s">
        <v>113</v>
      </c>
      <c r="AG416" s="89" t="s">
        <v>113</v>
      </c>
      <c r="AH416" s="90">
        <f t="shared" si="590"/>
        <v>0</v>
      </c>
      <c r="AI416" s="87" t="s">
        <v>113</v>
      </c>
      <c r="AJ416" s="88" t="s">
        <v>113</v>
      </c>
      <c r="AK416" s="88" t="s">
        <v>113</v>
      </c>
      <c r="AL416" s="88" t="s">
        <v>113</v>
      </c>
      <c r="AM416" s="88" t="s">
        <v>113</v>
      </c>
      <c r="AN416" s="88" t="s">
        <v>113</v>
      </c>
      <c r="AO416" s="89" t="s">
        <v>113</v>
      </c>
      <c r="AP416" s="90">
        <f t="shared" si="591"/>
        <v>0</v>
      </c>
      <c r="AQ416" s="87" t="s">
        <v>113</v>
      </c>
      <c r="AR416" s="88" t="s">
        <v>113</v>
      </c>
      <c r="AS416" s="88" t="s">
        <v>113</v>
      </c>
      <c r="AT416" s="88" t="s">
        <v>113</v>
      </c>
      <c r="AU416" s="88" t="s">
        <v>113</v>
      </c>
      <c r="AV416" s="88" t="s">
        <v>113</v>
      </c>
      <c r="AW416" s="89" t="s">
        <v>113</v>
      </c>
      <c r="AX416" s="90">
        <f t="shared" si="626"/>
        <v>0</v>
      </c>
      <c r="AY416" s="87" t="s">
        <v>113</v>
      </c>
      <c r="AZ416" s="88" t="s">
        <v>113</v>
      </c>
      <c r="BA416" s="88" t="s">
        <v>113</v>
      </c>
      <c r="BB416" s="88" t="s">
        <v>113</v>
      </c>
      <c r="BC416" s="88" t="s">
        <v>113</v>
      </c>
      <c r="BD416" s="88" t="s">
        <v>113</v>
      </c>
      <c r="BE416" s="89" t="s">
        <v>113</v>
      </c>
      <c r="BF416" s="90">
        <f t="shared" si="593"/>
        <v>0</v>
      </c>
      <c r="BG416" s="87" t="s">
        <v>113</v>
      </c>
      <c r="BH416" s="88" t="s">
        <v>113</v>
      </c>
      <c r="BI416" s="88" t="s">
        <v>113</v>
      </c>
      <c r="BJ416" s="88" t="s">
        <v>113</v>
      </c>
      <c r="BK416" s="88" t="s">
        <v>113</v>
      </c>
      <c r="BL416" s="88" t="s">
        <v>113</v>
      </c>
      <c r="BM416" s="89" t="s">
        <v>113</v>
      </c>
      <c r="BN416" s="90">
        <f t="shared" si="594"/>
        <v>0</v>
      </c>
      <c r="BO416" s="87" t="s">
        <v>113</v>
      </c>
      <c r="BP416" s="88" t="s">
        <v>113</v>
      </c>
      <c r="BQ416" s="88" t="s">
        <v>113</v>
      </c>
      <c r="BR416" s="88" t="s">
        <v>113</v>
      </c>
      <c r="BS416" s="88" t="s">
        <v>113</v>
      </c>
      <c r="BT416" s="88" t="s">
        <v>113</v>
      </c>
      <c r="BU416" s="89" t="s">
        <v>113</v>
      </c>
      <c r="BV416" s="90">
        <f t="shared" si="595"/>
        <v>0</v>
      </c>
      <c r="CJ416" s="155"/>
      <c r="CK416" s="209">
        <f t="shared" si="610"/>
        <v>0</v>
      </c>
      <c r="CL416" s="216" t="str">
        <f t="shared" si="611"/>
        <v>-</v>
      </c>
      <c r="CM416" s="209">
        <f t="shared" si="612"/>
        <v>0</v>
      </c>
      <c r="CN416" s="216" t="str">
        <f t="shared" si="613"/>
        <v>-</v>
      </c>
      <c r="CO416" s="209">
        <f t="shared" si="614"/>
        <v>0</v>
      </c>
      <c r="CP416" s="210" t="str">
        <f t="shared" si="615"/>
        <v>-</v>
      </c>
      <c r="CQ416" s="208">
        <f t="shared" si="616"/>
        <v>0</v>
      </c>
      <c r="CR416" s="210" t="str">
        <f t="shared" si="617"/>
        <v>-</v>
      </c>
      <c r="CS416" s="208">
        <f t="shared" si="604"/>
        <v>0</v>
      </c>
      <c r="CT416" s="210" t="str">
        <f t="shared" si="618"/>
        <v>-</v>
      </c>
      <c r="CU416" s="1046"/>
      <c r="CV416" s="452"/>
      <c r="CW416" s="208">
        <f t="shared" si="606"/>
        <v>0</v>
      </c>
      <c r="CX416" s="207" t="str">
        <f t="shared" si="619"/>
        <v>-</v>
      </c>
      <c r="CY416" s="209">
        <f t="shared" si="620"/>
        <v>0</v>
      </c>
      <c r="CZ416" s="207" t="str">
        <f t="shared" si="621"/>
        <v>-</v>
      </c>
      <c r="DA416" s="211">
        <f t="shared" si="622"/>
        <v>0</v>
      </c>
      <c r="DB416" s="210" t="str">
        <f t="shared" si="623"/>
        <v>-</v>
      </c>
    </row>
    <row r="417" spans="1:120" s="84" customFormat="1" ht="15" hidden="1" customHeight="1" thickBot="1">
      <c r="A417" s="78">
        <v>19</v>
      </c>
      <c r="B417" s="86" t="s">
        <v>113</v>
      </c>
      <c r="C417" s="87" t="s">
        <v>113</v>
      </c>
      <c r="D417" s="88" t="s">
        <v>113</v>
      </c>
      <c r="E417" s="88" t="s">
        <v>113</v>
      </c>
      <c r="F417" s="88" t="s">
        <v>113</v>
      </c>
      <c r="G417" s="88" t="s">
        <v>113</v>
      </c>
      <c r="H417" s="88" t="s">
        <v>113</v>
      </c>
      <c r="I417" s="89" t="s">
        <v>113</v>
      </c>
      <c r="J417" s="90">
        <f t="shared" si="587"/>
        <v>0</v>
      </c>
      <c r="K417" s="87" t="s">
        <v>113</v>
      </c>
      <c r="L417" s="88" t="s">
        <v>113</v>
      </c>
      <c r="M417" s="88" t="s">
        <v>113</v>
      </c>
      <c r="N417" s="88" t="s">
        <v>113</v>
      </c>
      <c r="O417" s="88" t="s">
        <v>113</v>
      </c>
      <c r="P417" s="88" t="s">
        <v>113</v>
      </c>
      <c r="Q417" s="89" t="s">
        <v>113</v>
      </c>
      <c r="R417" s="90">
        <f t="shared" si="588"/>
        <v>0</v>
      </c>
      <c r="S417" s="87" t="s">
        <v>113</v>
      </c>
      <c r="T417" s="88" t="s">
        <v>113</v>
      </c>
      <c r="U417" s="88" t="s">
        <v>113</v>
      </c>
      <c r="V417" s="88" t="s">
        <v>113</v>
      </c>
      <c r="W417" s="88" t="s">
        <v>113</v>
      </c>
      <c r="X417" s="88" t="s">
        <v>113</v>
      </c>
      <c r="Y417" s="89" t="s">
        <v>113</v>
      </c>
      <c r="Z417" s="90">
        <f t="shared" si="589"/>
        <v>0</v>
      </c>
      <c r="AA417" s="87" t="s">
        <v>113</v>
      </c>
      <c r="AB417" s="88" t="s">
        <v>113</v>
      </c>
      <c r="AC417" s="88" t="s">
        <v>113</v>
      </c>
      <c r="AD417" s="88" t="s">
        <v>113</v>
      </c>
      <c r="AE417" s="88" t="s">
        <v>113</v>
      </c>
      <c r="AF417" s="88" t="s">
        <v>113</v>
      </c>
      <c r="AG417" s="89" t="s">
        <v>113</v>
      </c>
      <c r="AH417" s="90">
        <f t="shared" si="590"/>
        <v>0</v>
      </c>
      <c r="AI417" s="87" t="s">
        <v>113</v>
      </c>
      <c r="AJ417" s="88" t="s">
        <v>113</v>
      </c>
      <c r="AK417" s="88" t="s">
        <v>113</v>
      </c>
      <c r="AL417" s="88" t="s">
        <v>113</v>
      </c>
      <c r="AM417" s="88" t="s">
        <v>113</v>
      </c>
      <c r="AN417" s="88" t="s">
        <v>113</v>
      </c>
      <c r="AO417" s="89" t="s">
        <v>113</v>
      </c>
      <c r="AP417" s="90">
        <f t="shared" si="591"/>
        <v>0</v>
      </c>
      <c r="AQ417" s="87" t="s">
        <v>113</v>
      </c>
      <c r="AR417" s="88" t="s">
        <v>113</v>
      </c>
      <c r="AS417" s="88" t="s">
        <v>113</v>
      </c>
      <c r="AT417" s="88" t="s">
        <v>113</v>
      </c>
      <c r="AU417" s="88" t="s">
        <v>113</v>
      </c>
      <c r="AV417" s="88" t="s">
        <v>113</v>
      </c>
      <c r="AW417" s="89" t="s">
        <v>113</v>
      </c>
      <c r="AX417" s="90">
        <f t="shared" si="626"/>
        <v>0</v>
      </c>
      <c r="AY417" s="87" t="s">
        <v>113</v>
      </c>
      <c r="AZ417" s="88" t="s">
        <v>113</v>
      </c>
      <c r="BA417" s="88" t="s">
        <v>113</v>
      </c>
      <c r="BB417" s="88" t="s">
        <v>113</v>
      </c>
      <c r="BC417" s="88" t="s">
        <v>113</v>
      </c>
      <c r="BD417" s="88" t="s">
        <v>113</v>
      </c>
      <c r="BE417" s="89" t="s">
        <v>113</v>
      </c>
      <c r="BF417" s="90">
        <f t="shared" si="593"/>
        <v>0</v>
      </c>
      <c r="BG417" s="87" t="s">
        <v>113</v>
      </c>
      <c r="BH417" s="88" t="s">
        <v>113</v>
      </c>
      <c r="BI417" s="88" t="s">
        <v>113</v>
      </c>
      <c r="BJ417" s="88" t="s">
        <v>113</v>
      </c>
      <c r="BK417" s="88" t="s">
        <v>113</v>
      </c>
      <c r="BL417" s="88" t="s">
        <v>113</v>
      </c>
      <c r="BM417" s="89" t="s">
        <v>113</v>
      </c>
      <c r="BN417" s="90">
        <f t="shared" si="594"/>
        <v>0</v>
      </c>
      <c r="BO417" s="87" t="s">
        <v>113</v>
      </c>
      <c r="BP417" s="88" t="s">
        <v>113</v>
      </c>
      <c r="BQ417" s="88" t="s">
        <v>113</v>
      </c>
      <c r="BR417" s="88" t="s">
        <v>113</v>
      </c>
      <c r="BS417" s="88" t="s">
        <v>113</v>
      </c>
      <c r="BT417" s="88" t="s">
        <v>113</v>
      </c>
      <c r="BU417" s="89" t="s">
        <v>113</v>
      </c>
      <c r="BV417" s="90">
        <f t="shared" si="595"/>
        <v>0</v>
      </c>
      <c r="CJ417" s="155"/>
      <c r="CK417" s="209">
        <f t="shared" si="610"/>
        <v>0</v>
      </c>
      <c r="CL417" s="216" t="str">
        <f t="shared" si="611"/>
        <v>-</v>
      </c>
      <c r="CM417" s="209">
        <f t="shared" si="612"/>
        <v>0</v>
      </c>
      <c r="CN417" s="216" t="str">
        <f t="shared" si="613"/>
        <v>-</v>
      </c>
      <c r="CO417" s="209">
        <f t="shared" si="614"/>
        <v>0</v>
      </c>
      <c r="CP417" s="210" t="str">
        <f t="shared" si="615"/>
        <v>-</v>
      </c>
      <c r="CQ417" s="208">
        <f t="shared" si="616"/>
        <v>0</v>
      </c>
      <c r="CR417" s="210" t="str">
        <f t="shared" si="617"/>
        <v>-</v>
      </c>
      <c r="CS417" s="208">
        <f t="shared" si="604"/>
        <v>0</v>
      </c>
      <c r="CT417" s="210" t="str">
        <f t="shared" si="618"/>
        <v>-</v>
      </c>
      <c r="CU417" s="1046"/>
      <c r="CV417" s="452"/>
      <c r="CW417" s="208">
        <f t="shared" si="606"/>
        <v>0</v>
      </c>
      <c r="CX417" s="207" t="str">
        <f t="shared" si="619"/>
        <v>-</v>
      </c>
      <c r="CY417" s="209">
        <f t="shared" si="620"/>
        <v>0</v>
      </c>
      <c r="CZ417" s="207" t="str">
        <f t="shared" si="621"/>
        <v>-</v>
      </c>
      <c r="DA417" s="211">
        <f t="shared" si="622"/>
        <v>0</v>
      </c>
      <c r="DB417" s="210" t="str">
        <f t="shared" si="623"/>
        <v>-</v>
      </c>
    </row>
    <row r="418" spans="1:120" s="84" customFormat="1" ht="15" hidden="1" customHeight="1" thickBot="1">
      <c r="A418" s="85">
        <v>20</v>
      </c>
      <c r="B418" s="86" t="s">
        <v>113</v>
      </c>
      <c r="C418" s="87" t="s">
        <v>113</v>
      </c>
      <c r="D418" s="88" t="s">
        <v>113</v>
      </c>
      <c r="E418" s="88" t="s">
        <v>113</v>
      </c>
      <c r="F418" s="88" t="s">
        <v>113</v>
      </c>
      <c r="G418" s="88" t="s">
        <v>113</v>
      </c>
      <c r="H418" s="88" t="s">
        <v>113</v>
      </c>
      <c r="I418" s="89" t="s">
        <v>113</v>
      </c>
      <c r="J418" s="90">
        <f t="shared" si="587"/>
        <v>0</v>
      </c>
      <c r="K418" s="87" t="s">
        <v>113</v>
      </c>
      <c r="L418" s="88" t="s">
        <v>113</v>
      </c>
      <c r="M418" s="88" t="s">
        <v>113</v>
      </c>
      <c r="N418" s="88" t="s">
        <v>113</v>
      </c>
      <c r="O418" s="88" t="s">
        <v>113</v>
      </c>
      <c r="P418" s="88" t="s">
        <v>113</v>
      </c>
      <c r="Q418" s="89" t="s">
        <v>113</v>
      </c>
      <c r="R418" s="90">
        <f t="shared" si="588"/>
        <v>0</v>
      </c>
      <c r="S418" s="87" t="s">
        <v>113</v>
      </c>
      <c r="T418" s="88" t="s">
        <v>113</v>
      </c>
      <c r="U418" s="88" t="s">
        <v>113</v>
      </c>
      <c r="V418" s="88" t="s">
        <v>113</v>
      </c>
      <c r="W418" s="88" t="s">
        <v>113</v>
      </c>
      <c r="X418" s="88" t="s">
        <v>113</v>
      </c>
      <c r="Y418" s="89" t="s">
        <v>113</v>
      </c>
      <c r="Z418" s="90">
        <f t="shared" si="589"/>
        <v>0</v>
      </c>
      <c r="AA418" s="87" t="s">
        <v>113</v>
      </c>
      <c r="AB418" s="88" t="s">
        <v>113</v>
      </c>
      <c r="AC418" s="88" t="s">
        <v>113</v>
      </c>
      <c r="AD418" s="88" t="s">
        <v>113</v>
      </c>
      <c r="AE418" s="88" t="s">
        <v>113</v>
      </c>
      <c r="AF418" s="88" t="s">
        <v>113</v>
      </c>
      <c r="AG418" s="89" t="s">
        <v>113</v>
      </c>
      <c r="AH418" s="90">
        <f t="shared" si="590"/>
        <v>0</v>
      </c>
      <c r="AI418" s="87" t="s">
        <v>113</v>
      </c>
      <c r="AJ418" s="88" t="s">
        <v>113</v>
      </c>
      <c r="AK418" s="88" t="s">
        <v>113</v>
      </c>
      <c r="AL418" s="88" t="s">
        <v>113</v>
      </c>
      <c r="AM418" s="88" t="s">
        <v>113</v>
      </c>
      <c r="AN418" s="88" t="s">
        <v>113</v>
      </c>
      <c r="AO418" s="89" t="s">
        <v>113</v>
      </c>
      <c r="AP418" s="90">
        <f t="shared" si="591"/>
        <v>0</v>
      </c>
      <c r="AQ418" s="87" t="s">
        <v>113</v>
      </c>
      <c r="AR418" s="88" t="s">
        <v>113</v>
      </c>
      <c r="AS418" s="88" t="s">
        <v>113</v>
      </c>
      <c r="AT418" s="88" t="s">
        <v>113</v>
      </c>
      <c r="AU418" s="88" t="s">
        <v>113</v>
      </c>
      <c r="AV418" s="88" t="s">
        <v>113</v>
      </c>
      <c r="AW418" s="89" t="s">
        <v>113</v>
      </c>
      <c r="AX418" s="90">
        <f t="shared" si="626"/>
        <v>0</v>
      </c>
      <c r="AY418" s="87" t="s">
        <v>113</v>
      </c>
      <c r="AZ418" s="88" t="s">
        <v>113</v>
      </c>
      <c r="BA418" s="88" t="s">
        <v>113</v>
      </c>
      <c r="BB418" s="88" t="s">
        <v>113</v>
      </c>
      <c r="BC418" s="88" t="s">
        <v>113</v>
      </c>
      <c r="BD418" s="88" t="s">
        <v>113</v>
      </c>
      <c r="BE418" s="89" t="s">
        <v>113</v>
      </c>
      <c r="BF418" s="90">
        <f t="shared" si="593"/>
        <v>0</v>
      </c>
      <c r="BG418" s="87" t="s">
        <v>113</v>
      </c>
      <c r="BH418" s="88" t="s">
        <v>113</v>
      </c>
      <c r="BI418" s="88" t="s">
        <v>113</v>
      </c>
      <c r="BJ418" s="88" t="s">
        <v>113</v>
      </c>
      <c r="BK418" s="88" t="s">
        <v>113</v>
      </c>
      <c r="BL418" s="88" t="s">
        <v>113</v>
      </c>
      <c r="BM418" s="89" t="s">
        <v>113</v>
      </c>
      <c r="BN418" s="90">
        <f t="shared" si="594"/>
        <v>0</v>
      </c>
      <c r="BO418" s="87" t="s">
        <v>113</v>
      </c>
      <c r="BP418" s="88" t="s">
        <v>113</v>
      </c>
      <c r="BQ418" s="88" t="s">
        <v>113</v>
      </c>
      <c r="BR418" s="88" t="s">
        <v>113</v>
      </c>
      <c r="BS418" s="88" t="s">
        <v>113</v>
      </c>
      <c r="BT418" s="88" t="s">
        <v>113</v>
      </c>
      <c r="BU418" s="89" t="s">
        <v>113</v>
      </c>
      <c r="BV418" s="90">
        <f t="shared" si="595"/>
        <v>0</v>
      </c>
      <c r="CJ418" s="155"/>
      <c r="CK418" s="209">
        <f t="shared" si="610"/>
        <v>0</v>
      </c>
      <c r="CL418" s="216" t="str">
        <f t="shared" si="611"/>
        <v>-</v>
      </c>
      <c r="CM418" s="209">
        <f t="shared" si="612"/>
        <v>0</v>
      </c>
      <c r="CN418" s="216" t="str">
        <f t="shared" si="613"/>
        <v>-</v>
      </c>
      <c r="CO418" s="209">
        <f t="shared" si="614"/>
        <v>0</v>
      </c>
      <c r="CP418" s="210" t="str">
        <f t="shared" si="615"/>
        <v>-</v>
      </c>
      <c r="CQ418" s="208">
        <f t="shared" si="616"/>
        <v>0</v>
      </c>
      <c r="CR418" s="210" t="str">
        <f t="shared" si="617"/>
        <v>-</v>
      </c>
      <c r="CS418" s="208">
        <f t="shared" si="604"/>
        <v>0</v>
      </c>
      <c r="CT418" s="210" t="str">
        <f t="shared" si="618"/>
        <v>-</v>
      </c>
      <c r="CU418" s="1046"/>
      <c r="CV418" s="452"/>
      <c r="CW418" s="208">
        <f t="shared" si="606"/>
        <v>0</v>
      </c>
      <c r="CX418" s="207" t="str">
        <f t="shared" si="619"/>
        <v>-</v>
      </c>
      <c r="CY418" s="209">
        <f t="shared" si="620"/>
        <v>0</v>
      </c>
      <c r="CZ418" s="207" t="str">
        <f t="shared" si="621"/>
        <v>-</v>
      </c>
      <c r="DA418" s="211">
        <f t="shared" si="622"/>
        <v>0</v>
      </c>
      <c r="DB418" s="210" t="str">
        <f t="shared" si="623"/>
        <v>-</v>
      </c>
    </row>
    <row r="419" spans="1:120" s="84" customFormat="1" ht="15" hidden="1" customHeight="1" thickBot="1">
      <c r="A419" s="78">
        <v>21</v>
      </c>
      <c r="B419" s="86" t="s">
        <v>113</v>
      </c>
      <c r="C419" s="87" t="s">
        <v>113</v>
      </c>
      <c r="D419" s="88" t="s">
        <v>113</v>
      </c>
      <c r="E419" s="88" t="s">
        <v>113</v>
      </c>
      <c r="F419" s="88" t="s">
        <v>113</v>
      </c>
      <c r="G419" s="88" t="s">
        <v>113</v>
      </c>
      <c r="H419" s="88" t="s">
        <v>113</v>
      </c>
      <c r="I419" s="89" t="s">
        <v>113</v>
      </c>
      <c r="J419" s="90">
        <f t="shared" si="587"/>
        <v>0</v>
      </c>
      <c r="K419" s="87" t="s">
        <v>113</v>
      </c>
      <c r="L419" s="88" t="s">
        <v>113</v>
      </c>
      <c r="M419" s="88" t="s">
        <v>113</v>
      </c>
      <c r="N419" s="88" t="s">
        <v>113</v>
      </c>
      <c r="O419" s="88" t="s">
        <v>113</v>
      </c>
      <c r="P419" s="88" t="s">
        <v>113</v>
      </c>
      <c r="Q419" s="89" t="s">
        <v>113</v>
      </c>
      <c r="R419" s="90">
        <f t="shared" si="588"/>
        <v>0</v>
      </c>
      <c r="S419" s="87" t="s">
        <v>113</v>
      </c>
      <c r="T419" s="88" t="s">
        <v>113</v>
      </c>
      <c r="U419" s="88" t="s">
        <v>113</v>
      </c>
      <c r="V419" s="88" t="s">
        <v>113</v>
      </c>
      <c r="W419" s="88" t="s">
        <v>113</v>
      </c>
      <c r="X419" s="88" t="s">
        <v>113</v>
      </c>
      <c r="Y419" s="89" t="s">
        <v>113</v>
      </c>
      <c r="Z419" s="90">
        <f t="shared" si="589"/>
        <v>0</v>
      </c>
      <c r="AA419" s="87" t="s">
        <v>113</v>
      </c>
      <c r="AB419" s="88" t="s">
        <v>113</v>
      </c>
      <c r="AC419" s="88" t="s">
        <v>113</v>
      </c>
      <c r="AD419" s="88" t="s">
        <v>113</v>
      </c>
      <c r="AE419" s="88" t="s">
        <v>113</v>
      </c>
      <c r="AF419" s="88" t="s">
        <v>113</v>
      </c>
      <c r="AG419" s="89" t="s">
        <v>113</v>
      </c>
      <c r="AH419" s="90">
        <f t="shared" si="590"/>
        <v>0</v>
      </c>
      <c r="AI419" s="87" t="s">
        <v>113</v>
      </c>
      <c r="AJ419" s="88" t="s">
        <v>113</v>
      </c>
      <c r="AK419" s="88" t="s">
        <v>113</v>
      </c>
      <c r="AL419" s="88" t="s">
        <v>113</v>
      </c>
      <c r="AM419" s="88" t="s">
        <v>113</v>
      </c>
      <c r="AN419" s="88" t="s">
        <v>113</v>
      </c>
      <c r="AO419" s="89" t="s">
        <v>113</v>
      </c>
      <c r="AP419" s="90">
        <f t="shared" si="591"/>
        <v>0</v>
      </c>
      <c r="AQ419" s="87" t="s">
        <v>113</v>
      </c>
      <c r="AR419" s="88" t="s">
        <v>113</v>
      </c>
      <c r="AS419" s="88" t="s">
        <v>113</v>
      </c>
      <c r="AT419" s="88" t="s">
        <v>113</v>
      </c>
      <c r="AU419" s="88" t="s">
        <v>113</v>
      </c>
      <c r="AV419" s="88" t="s">
        <v>113</v>
      </c>
      <c r="AW419" s="89" t="s">
        <v>113</v>
      </c>
      <c r="AX419" s="90">
        <f t="shared" si="626"/>
        <v>0</v>
      </c>
      <c r="AY419" s="87" t="s">
        <v>113</v>
      </c>
      <c r="AZ419" s="88" t="s">
        <v>113</v>
      </c>
      <c r="BA419" s="88" t="s">
        <v>113</v>
      </c>
      <c r="BB419" s="88" t="s">
        <v>113</v>
      </c>
      <c r="BC419" s="88" t="s">
        <v>113</v>
      </c>
      <c r="BD419" s="88" t="s">
        <v>113</v>
      </c>
      <c r="BE419" s="89" t="s">
        <v>113</v>
      </c>
      <c r="BF419" s="90">
        <f t="shared" si="593"/>
        <v>0</v>
      </c>
      <c r="BG419" s="87" t="s">
        <v>113</v>
      </c>
      <c r="BH419" s="88" t="s">
        <v>113</v>
      </c>
      <c r="BI419" s="88" t="s">
        <v>113</v>
      </c>
      <c r="BJ419" s="88" t="s">
        <v>113</v>
      </c>
      <c r="BK419" s="88" t="s">
        <v>113</v>
      </c>
      <c r="BL419" s="88" t="s">
        <v>113</v>
      </c>
      <c r="BM419" s="89" t="s">
        <v>113</v>
      </c>
      <c r="BN419" s="90">
        <f t="shared" si="594"/>
        <v>0</v>
      </c>
      <c r="BO419" s="87" t="s">
        <v>113</v>
      </c>
      <c r="BP419" s="88" t="s">
        <v>113</v>
      </c>
      <c r="BQ419" s="88" t="s">
        <v>113</v>
      </c>
      <c r="BR419" s="88" t="s">
        <v>113</v>
      </c>
      <c r="BS419" s="88" t="s">
        <v>113</v>
      </c>
      <c r="BT419" s="88" t="s">
        <v>113</v>
      </c>
      <c r="BU419" s="89" t="s">
        <v>113</v>
      </c>
      <c r="BV419" s="90">
        <f t="shared" si="595"/>
        <v>0</v>
      </c>
      <c r="CJ419" s="155"/>
      <c r="CK419" s="209">
        <f t="shared" si="610"/>
        <v>0</v>
      </c>
      <c r="CL419" s="216" t="str">
        <f t="shared" si="611"/>
        <v>-</v>
      </c>
      <c r="CM419" s="209">
        <f t="shared" si="612"/>
        <v>0</v>
      </c>
      <c r="CN419" s="216" t="str">
        <f t="shared" si="613"/>
        <v>-</v>
      </c>
      <c r="CO419" s="209">
        <f t="shared" si="614"/>
        <v>0</v>
      </c>
      <c r="CP419" s="210" t="str">
        <f t="shared" si="615"/>
        <v>-</v>
      </c>
      <c r="CQ419" s="208">
        <f t="shared" si="616"/>
        <v>0</v>
      </c>
      <c r="CR419" s="210" t="str">
        <f t="shared" si="617"/>
        <v>-</v>
      </c>
      <c r="CS419" s="208">
        <f t="shared" si="604"/>
        <v>0</v>
      </c>
      <c r="CT419" s="210" t="str">
        <f t="shared" si="618"/>
        <v>-</v>
      </c>
      <c r="CU419" s="1046"/>
      <c r="CV419" s="452"/>
      <c r="CW419" s="208">
        <f t="shared" si="606"/>
        <v>0</v>
      </c>
      <c r="CX419" s="207" t="str">
        <f t="shared" si="619"/>
        <v>-</v>
      </c>
      <c r="CY419" s="209">
        <f t="shared" si="620"/>
        <v>0</v>
      </c>
      <c r="CZ419" s="207" t="str">
        <f t="shared" si="621"/>
        <v>-</v>
      </c>
      <c r="DA419" s="211">
        <f t="shared" si="622"/>
        <v>0</v>
      </c>
      <c r="DB419" s="210" t="str">
        <f t="shared" si="623"/>
        <v>-</v>
      </c>
    </row>
    <row r="420" spans="1:120" s="84" customFormat="1" ht="15" hidden="1" customHeight="1" thickBot="1">
      <c r="A420" s="85">
        <v>22</v>
      </c>
      <c r="B420" s="86" t="s">
        <v>113</v>
      </c>
      <c r="C420" s="87" t="s">
        <v>113</v>
      </c>
      <c r="D420" s="88" t="s">
        <v>113</v>
      </c>
      <c r="E420" s="88" t="s">
        <v>113</v>
      </c>
      <c r="F420" s="88" t="s">
        <v>113</v>
      </c>
      <c r="G420" s="88" t="s">
        <v>113</v>
      </c>
      <c r="H420" s="88" t="s">
        <v>113</v>
      </c>
      <c r="I420" s="89" t="s">
        <v>113</v>
      </c>
      <c r="J420" s="90">
        <f t="shared" si="587"/>
        <v>0</v>
      </c>
      <c r="K420" s="87" t="s">
        <v>113</v>
      </c>
      <c r="L420" s="88" t="s">
        <v>113</v>
      </c>
      <c r="M420" s="88" t="s">
        <v>113</v>
      </c>
      <c r="N420" s="88" t="s">
        <v>113</v>
      </c>
      <c r="O420" s="88" t="s">
        <v>113</v>
      </c>
      <c r="P420" s="88" t="s">
        <v>113</v>
      </c>
      <c r="Q420" s="89" t="s">
        <v>113</v>
      </c>
      <c r="R420" s="90">
        <f t="shared" si="588"/>
        <v>0</v>
      </c>
      <c r="S420" s="87" t="s">
        <v>113</v>
      </c>
      <c r="T420" s="88" t="s">
        <v>113</v>
      </c>
      <c r="U420" s="88" t="s">
        <v>113</v>
      </c>
      <c r="V420" s="88" t="s">
        <v>113</v>
      </c>
      <c r="W420" s="88" t="s">
        <v>113</v>
      </c>
      <c r="X420" s="88" t="s">
        <v>113</v>
      </c>
      <c r="Y420" s="89" t="s">
        <v>113</v>
      </c>
      <c r="Z420" s="90">
        <f t="shared" si="589"/>
        <v>0</v>
      </c>
      <c r="AA420" s="87" t="s">
        <v>113</v>
      </c>
      <c r="AB420" s="88" t="s">
        <v>113</v>
      </c>
      <c r="AC420" s="88" t="s">
        <v>113</v>
      </c>
      <c r="AD420" s="88" t="s">
        <v>113</v>
      </c>
      <c r="AE420" s="88" t="s">
        <v>113</v>
      </c>
      <c r="AF420" s="88" t="s">
        <v>113</v>
      </c>
      <c r="AG420" s="89" t="s">
        <v>113</v>
      </c>
      <c r="AH420" s="90">
        <f t="shared" si="590"/>
        <v>0</v>
      </c>
      <c r="AI420" s="87" t="s">
        <v>113</v>
      </c>
      <c r="AJ420" s="88" t="s">
        <v>113</v>
      </c>
      <c r="AK420" s="88" t="s">
        <v>113</v>
      </c>
      <c r="AL420" s="88" t="s">
        <v>113</v>
      </c>
      <c r="AM420" s="88" t="s">
        <v>113</v>
      </c>
      <c r="AN420" s="88" t="s">
        <v>113</v>
      </c>
      <c r="AO420" s="89" t="s">
        <v>113</v>
      </c>
      <c r="AP420" s="90">
        <f t="shared" si="591"/>
        <v>0</v>
      </c>
      <c r="AQ420" s="87" t="s">
        <v>113</v>
      </c>
      <c r="AR420" s="88" t="s">
        <v>113</v>
      </c>
      <c r="AS420" s="88" t="s">
        <v>113</v>
      </c>
      <c r="AT420" s="88" t="s">
        <v>113</v>
      </c>
      <c r="AU420" s="88" t="s">
        <v>113</v>
      </c>
      <c r="AV420" s="88" t="s">
        <v>113</v>
      </c>
      <c r="AW420" s="89" t="s">
        <v>113</v>
      </c>
      <c r="AX420" s="90">
        <f t="shared" si="626"/>
        <v>0</v>
      </c>
      <c r="AY420" s="87" t="s">
        <v>113</v>
      </c>
      <c r="AZ420" s="88" t="s">
        <v>113</v>
      </c>
      <c r="BA420" s="88" t="s">
        <v>113</v>
      </c>
      <c r="BB420" s="88" t="s">
        <v>113</v>
      </c>
      <c r="BC420" s="88" t="s">
        <v>113</v>
      </c>
      <c r="BD420" s="88" t="s">
        <v>113</v>
      </c>
      <c r="BE420" s="89" t="s">
        <v>113</v>
      </c>
      <c r="BF420" s="90">
        <f t="shared" si="593"/>
        <v>0</v>
      </c>
      <c r="BG420" s="87" t="s">
        <v>113</v>
      </c>
      <c r="BH420" s="88" t="s">
        <v>113</v>
      </c>
      <c r="BI420" s="88" t="s">
        <v>113</v>
      </c>
      <c r="BJ420" s="88" t="s">
        <v>113</v>
      </c>
      <c r="BK420" s="88" t="s">
        <v>113</v>
      </c>
      <c r="BL420" s="88" t="s">
        <v>113</v>
      </c>
      <c r="BM420" s="89" t="s">
        <v>113</v>
      </c>
      <c r="BN420" s="90">
        <f t="shared" si="594"/>
        <v>0</v>
      </c>
      <c r="BO420" s="87" t="s">
        <v>113</v>
      </c>
      <c r="BP420" s="88" t="s">
        <v>113</v>
      </c>
      <c r="BQ420" s="88" t="s">
        <v>113</v>
      </c>
      <c r="BR420" s="88" t="s">
        <v>113</v>
      </c>
      <c r="BS420" s="88" t="s">
        <v>113</v>
      </c>
      <c r="BT420" s="88" t="s">
        <v>113</v>
      </c>
      <c r="BU420" s="89" t="s">
        <v>113</v>
      </c>
      <c r="BV420" s="90">
        <f t="shared" si="595"/>
        <v>0</v>
      </c>
      <c r="CJ420" s="155"/>
      <c r="CK420" s="209">
        <f t="shared" si="610"/>
        <v>0</v>
      </c>
      <c r="CL420" s="216" t="str">
        <f t="shared" si="611"/>
        <v>-</v>
      </c>
      <c r="CM420" s="209">
        <f t="shared" si="612"/>
        <v>0</v>
      </c>
      <c r="CN420" s="216" t="str">
        <f t="shared" si="613"/>
        <v>-</v>
      </c>
      <c r="CO420" s="209">
        <f t="shared" si="614"/>
        <v>0</v>
      </c>
      <c r="CP420" s="210" t="str">
        <f t="shared" si="615"/>
        <v>-</v>
      </c>
      <c r="CQ420" s="208">
        <f t="shared" si="616"/>
        <v>0</v>
      </c>
      <c r="CR420" s="210" t="str">
        <f t="shared" si="617"/>
        <v>-</v>
      </c>
      <c r="CS420" s="208">
        <f t="shared" si="604"/>
        <v>0</v>
      </c>
      <c r="CT420" s="210" t="str">
        <f t="shared" si="618"/>
        <v>-</v>
      </c>
      <c r="CU420" s="1046"/>
      <c r="CV420" s="452"/>
      <c r="CW420" s="208">
        <f t="shared" si="606"/>
        <v>0</v>
      </c>
      <c r="CX420" s="207" t="str">
        <f t="shared" si="619"/>
        <v>-</v>
      </c>
      <c r="CY420" s="209">
        <f t="shared" si="620"/>
        <v>0</v>
      </c>
      <c r="CZ420" s="207" t="str">
        <f t="shared" si="621"/>
        <v>-</v>
      </c>
      <c r="DA420" s="211">
        <f t="shared" si="622"/>
        <v>0</v>
      </c>
      <c r="DB420" s="210" t="str">
        <f t="shared" si="623"/>
        <v>-</v>
      </c>
    </row>
    <row r="421" spans="1:120" s="84" customFormat="1" ht="15" hidden="1" customHeight="1" thickBot="1">
      <c r="A421" s="78">
        <v>23</v>
      </c>
      <c r="B421" s="86" t="s">
        <v>113</v>
      </c>
      <c r="C421" s="87" t="s">
        <v>113</v>
      </c>
      <c r="D421" s="88" t="s">
        <v>113</v>
      </c>
      <c r="E421" s="88" t="s">
        <v>113</v>
      </c>
      <c r="F421" s="88" t="s">
        <v>113</v>
      </c>
      <c r="G421" s="88" t="s">
        <v>113</v>
      </c>
      <c r="H421" s="88" t="s">
        <v>113</v>
      </c>
      <c r="I421" s="89" t="s">
        <v>113</v>
      </c>
      <c r="J421" s="90">
        <f t="shared" si="587"/>
        <v>0</v>
      </c>
      <c r="K421" s="87" t="s">
        <v>113</v>
      </c>
      <c r="L421" s="88" t="s">
        <v>113</v>
      </c>
      <c r="M421" s="88" t="s">
        <v>113</v>
      </c>
      <c r="N421" s="88" t="s">
        <v>113</v>
      </c>
      <c r="O421" s="88" t="s">
        <v>113</v>
      </c>
      <c r="P421" s="88" t="s">
        <v>113</v>
      </c>
      <c r="Q421" s="89" t="s">
        <v>113</v>
      </c>
      <c r="R421" s="90">
        <f t="shared" si="588"/>
        <v>0</v>
      </c>
      <c r="S421" s="87" t="s">
        <v>113</v>
      </c>
      <c r="T421" s="88" t="s">
        <v>113</v>
      </c>
      <c r="U421" s="88" t="s">
        <v>113</v>
      </c>
      <c r="V421" s="88" t="s">
        <v>113</v>
      </c>
      <c r="W421" s="88" t="s">
        <v>113</v>
      </c>
      <c r="X421" s="88" t="s">
        <v>113</v>
      </c>
      <c r="Y421" s="89" t="s">
        <v>113</v>
      </c>
      <c r="Z421" s="90">
        <f t="shared" si="589"/>
        <v>0</v>
      </c>
      <c r="AA421" s="87" t="s">
        <v>113</v>
      </c>
      <c r="AB421" s="88" t="s">
        <v>113</v>
      </c>
      <c r="AC421" s="88" t="s">
        <v>113</v>
      </c>
      <c r="AD421" s="88" t="s">
        <v>113</v>
      </c>
      <c r="AE421" s="88" t="s">
        <v>113</v>
      </c>
      <c r="AF421" s="88" t="s">
        <v>113</v>
      </c>
      <c r="AG421" s="89" t="s">
        <v>113</v>
      </c>
      <c r="AH421" s="90">
        <f t="shared" si="590"/>
        <v>0</v>
      </c>
      <c r="AI421" s="87" t="s">
        <v>113</v>
      </c>
      <c r="AJ421" s="88" t="s">
        <v>113</v>
      </c>
      <c r="AK421" s="88" t="s">
        <v>113</v>
      </c>
      <c r="AL421" s="88" t="s">
        <v>113</v>
      </c>
      <c r="AM421" s="88" t="s">
        <v>113</v>
      </c>
      <c r="AN421" s="88" t="s">
        <v>113</v>
      </c>
      <c r="AO421" s="89" t="s">
        <v>113</v>
      </c>
      <c r="AP421" s="90">
        <f t="shared" si="591"/>
        <v>0</v>
      </c>
      <c r="AQ421" s="87" t="s">
        <v>113</v>
      </c>
      <c r="AR421" s="88" t="s">
        <v>113</v>
      </c>
      <c r="AS421" s="88" t="s">
        <v>113</v>
      </c>
      <c r="AT421" s="88" t="s">
        <v>113</v>
      </c>
      <c r="AU421" s="88" t="s">
        <v>113</v>
      </c>
      <c r="AV421" s="88" t="s">
        <v>113</v>
      </c>
      <c r="AW421" s="89" t="s">
        <v>113</v>
      </c>
      <c r="AX421" s="90">
        <f t="shared" si="626"/>
        <v>0</v>
      </c>
      <c r="AY421" s="87" t="s">
        <v>113</v>
      </c>
      <c r="AZ421" s="88" t="s">
        <v>113</v>
      </c>
      <c r="BA421" s="88" t="s">
        <v>113</v>
      </c>
      <c r="BB421" s="88" t="s">
        <v>113</v>
      </c>
      <c r="BC421" s="88" t="s">
        <v>113</v>
      </c>
      <c r="BD421" s="88" t="s">
        <v>113</v>
      </c>
      <c r="BE421" s="89" t="s">
        <v>113</v>
      </c>
      <c r="BF421" s="90">
        <f t="shared" si="593"/>
        <v>0</v>
      </c>
      <c r="BG421" s="87" t="s">
        <v>113</v>
      </c>
      <c r="BH421" s="88" t="s">
        <v>113</v>
      </c>
      <c r="BI421" s="88" t="s">
        <v>113</v>
      </c>
      <c r="BJ421" s="88" t="s">
        <v>113</v>
      </c>
      <c r="BK421" s="88" t="s">
        <v>113</v>
      </c>
      <c r="BL421" s="88" t="s">
        <v>113</v>
      </c>
      <c r="BM421" s="89" t="s">
        <v>113</v>
      </c>
      <c r="BN421" s="90">
        <f t="shared" si="594"/>
        <v>0</v>
      </c>
      <c r="BO421" s="87" t="s">
        <v>113</v>
      </c>
      <c r="BP421" s="88" t="s">
        <v>113</v>
      </c>
      <c r="BQ421" s="88" t="s">
        <v>113</v>
      </c>
      <c r="BR421" s="88" t="s">
        <v>113</v>
      </c>
      <c r="BS421" s="88" t="s">
        <v>113</v>
      </c>
      <c r="BT421" s="88" t="s">
        <v>113</v>
      </c>
      <c r="BU421" s="89" t="s">
        <v>113</v>
      </c>
      <c r="BV421" s="90">
        <f t="shared" si="595"/>
        <v>0</v>
      </c>
      <c r="CJ421" s="155"/>
      <c r="CK421" s="209">
        <f t="shared" si="610"/>
        <v>0</v>
      </c>
      <c r="CL421" s="216" t="str">
        <f t="shared" si="611"/>
        <v>-</v>
      </c>
      <c r="CM421" s="209">
        <f t="shared" si="612"/>
        <v>0</v>
      </c>
      <c r="CN421" s="216" t="str">
        <f t="shared" si="613"/>
        <v>-</v>
      </c>
      <c r="CO421" s="209">
        <f t="shared" si="614"/>
        <v>0</v>
      </c>
      <c r="CP421" s="210" t="str">
        <f t="shared" si="615"/>
        <v>-</v>
      </c>
      <c r="CQ421" s="208">
        <f t="shared" si="616"/>
        <v>0</v>
      </c>
      <c r="CR421" s="210" t="str">
        <f t="shared" si="617"/>
        <v>-</v>
      </c>
      <c r="CS421" s="208">
        <f t="shared" si="604"/>
        <v>0</v>
      </c>
      <c r="CT421" s="210" t="str">
        <f t="shared" si="618"/>
        <v>-</v>
      </c>
      <c r="CU421" s="1046"/>
      <c r="CV421" s="452"/>
      <c r="CW421" s="208">
        <f t="shared" si="606"/>
        <v>0</v>
      </c>
      <c r="CX421" s="207" t="str">
        <f t="shared" si="619"/>
        <v>-</v>
      </c>
      <c r="CY421" s="209">
        <f t="shared" si="620"/>
        <v>0</v>
      </c>
      <c r="CZ421" s="207" t="str">
        <f t="shared" si="621"/>
        <v>-</v>
      </c>
      <c r="DA421" s="211">
        <f t="shared" si="622"/>
        <v>0</v>
      </c>
      <c r="DB421" s="210" t="str">
        <f t="shared" si="623"/>
        <v>-</v>
      </c>
    </row>
    <row r="422" spans="1:120" s="84" customFormat="1" ht="15" hidden="1" customHeight="1" thickBot="1">
      <c r="A422" s="85">
        <v>24</v>
      </c>
      <c r="B422" s="86" t="s">
        <v>113</v>
      </c>
      <c r="C422" s="87" t="s">
        <v>113</v>
      </c>
      <c r="D422" s="88" t="s">
        <v>113</v>
      </c>
      <c r="E422" s="88" t="s">
        <v>113</v>
      </c>
      <c r="F422" s="88" t="s">
        <v>113</v>
      </c>
      <c r="G422" s="88" t="s">
        <v>113</v>
      </c>
      <c r="H422" s="88" t="s">
        <v>113</v>
      </c>
      <c r="I422" s="89" t="s">
        <v>113</v>
      </c>
      <c r="J422" s="90">
        <f t="shared" si="587"/>
        <v>0</v>
      </c>
      <c r="K422" s="87" t="s">
        <v>113</v>
      </c>
      <c r="L422" s="88" t="s">
        <v>113</v>
      </c>
      <c r="M422" s="88" t="s">
        <v>113</v>
      </c>
      <c r="N422" s="88" t="s">
        <v>113</v>
      </c>
      <c r="O422" s="88" t="s">
        <v>113</v>
      </c>
      <c r="P422" s="88" t="s">
        <v>113</v>
      </c>
      <c r="Q422" s="89" t="s">
        <v>113</v>
      </c>
      <c r="R422" s="90">
        <f t="shared" si="588"/>
        <v>0</v>
      </c>
      <c r="S422" s="87" t="s">
        <v>113</v>
      </c>
      <c r="T422" s="88" t="s">
        <v>113</v>
      </c>
      <c r="U422" s="88" t="s">
        <v>113</v>
      </c>
      <c r="V422" s="88" t="s">
        <v>113</v>
      </c>
      <c r="W422" s="88" t="s">
        <v>113</v>
      </c>
      <c r="X422" s="88" t="s">
        <v>113</v>
      </c>
      <c r="Y422" s="89" t="s">
        <v>113</v>
      </c>
      <c r="Z422" s="90">
        <f t="shared" si="589"/>
        <v>0</v>
      </c>
      <c r="AA422" s="87" t="s">
        <v>113</v>
      </c>
      <c r="AB422" s="88" t="s">
        <v>113</v>
      </c>
      <c r="AC422" s="88" t="s">
        <v>113</v>
      </c>
      <c r="AD422" s="88" t="s">
        <v>113</v>
      </c>
      <c r="AE422" s="88" t="s">
        <v>113</v>
      </c>
      <c r="AF422" s="88" t="s">
        <v>113</v>
      </c>
      <c r="AG422" s="89" t="s">
        <v>113</v>
      </c>
      <c r="AH422" s="90">
        <f t="shared" si="590"/>
        <v>0</v>
      </c>
      <c r="AI422" s="87" t="s">
        <v>113</v>
      </c>
      <c r="AJ422" s="88" t="s">
        <v>113</v>
      </c>
      <c r="AK422" s="88" t="s">
        <v>113</v>
      </c>
      <c r="AL422" s="88" t="s">
        <v>113</v>
      </c>
      <c r="AM422" s="88" t="s">
        <v>113</v>
      </c>
      <c r="AN422" s="88" t="s">
        <v>113</v>
      </c>
      <c r="AO422" s="89" t="s">
        <v>113</v>
      </c>
      <c r="AP422" s="90">
        <f t="shared" si="591"/>
        <v>0</v>
      </c>
      <c r="AQ422" s="87" t="s">
        <v>113</v>
      </c>
      <c r="AR422" s="88" t="s">
        <v>113</v>
      </c>
      <c r="AS422" s="88" t="s">
        <v>113</v>
      </c>
      <c r="AT422" s="88" t="s">
        <v>113</v>
      </c>
      <c r="AU422" s="88" t="s">
        <v>113</v>
      </c>
      <c r="AV422" s="88" t="s">
        <v>113</v>
      </c>
      <c r="AW422" s="89" t="s">
        <v>113</v>
      </c>
      <c r="AX422" s="90">
        <f t="shared" si="626"/>
        <v>0</v>
      </c>
      <c r="AY422" s="87" t="s">
        <v>113</v>
      </c>
      <c r="AZ422" s="88" t="s">
        <v>113</v>
      </c>
      <c r="BA422" s="88" t="s">
        <v>113</v>
      </c>
      <c r="BB422" s="88" t="s">
        <v>113</v>
      </c>
      <c r="BC422" s="88" t="s">
        <v>113</v>
      </c>
      <c r="BD422" s="88" t="s">
        <v>113</v>
      </c>
      <c r="BE422" s="89" t="s">
        <v>113</v>
      </c>
      <c r="BF422" s="90">
        <f t="shared" si="593"/>
        <v>0</v>
      </c>
      <c r="BG422" s="87" t="s">
        <v>113</v>
      </c>
      <c r="BH422" s="88" t="s">
        <v>113</v>
      </c>
      <c r="BI422" s="88" t="s">
        <v>113</v>
      </c>
      <c r="BJ422" s="88" t="s">
        <v>113</v>
      </c>
      <c r="BK422" s="88" t="s">
        <v>113</v>
      </c>
      <c r="BL422" s="88" t="s">
        <v>113</v>
      </c>
      <c r="BM422" s="89" t="s">
        <v>113</v>
      </c>
      <c r="BN422" s="90">
        <f t="shared" si="594"/>
        <v>0</v>
      </c>
      <c r="BO422" s="87" t="s">
        <v>113</v>
      </c>
      <c r="BP422" s="88" t="s">
        <v>113</v>
      </c>
      <c r="BQ422" s="88" t="s">
        <v>113</v>
      </c>
      <c r="BR422" s="88" t="s">
        <v>113</v>
      </c>
      <c r="BS422" s="88" t="s">
        <v>113</v>
      </c>
      <c r="BT422" s="88" t="s">
        <v>113</v>
      </c>
      <c r="BU422" s="89" t="s">
        <v>113</v>
      </c>
      <c r="BV422" s="90">
        <f t="shared" si="595"/>
        <v>0</v>
      </c>
      <c r="CJ422" s="155"/>
      <c r="CK422" s="209">
        <f t="shared" si="610"/>
        <v>0</v>
      </c>
      <c r="CL422" s="216" t="str">
        <f t="shared" si="611"/>
        <v>-</v>
      </c>
      <c r="CM422" s="209">
        <f t="shared" si="612"/>
        <v>0</v>
      </c>
      <c r="CN422" s="216" t="str">
        <f t="shared" si="613"/>
        <v>-</v>
      </c>
      <c r="CO422" s="209">
        <f t="shared" si="614"/>
        <v>0</v>
      </c>
      <c r="CP422" s="210" t="str">
        <f t="shared" si="615"/>
        <v>-</v>
      </c>
      <c r="CQ422" s="208">
        <f t="shared" si="616"/>
        <v>0</v>
      </c>
      <c r="CR422" s="210" t="str">
        <f t="shared" si="617"/>
        <v>-</v>
      </c>
      <c r="CS422" s="208">
        <f t="shared" si="604"/>
        <v>0</v>
      </c>
      <c r="CT422" s="210" t="str">
        <f t="shared" si="618"/>
        <v>-</v>
      </c>
      <c r="CU422" s="1046"/>
      <c r="CV422" s="452"/>
      <c r="CW422" s="208">
        <f t="shared" si="606"/>
        <v>0</v>
      </c>
      <c r="CX422" s="207" t="str">
        <f t="shared" si="619"/>
        <v>-</v>
      </c>
      <c r="CY422" s="209">
        <f t="shared" si="620"/>
        <v>0</v>
      </c>
      <c r="CZ422" s="207" t="str">
        <f t="shared" si="621"/>
        <v>-</v>
      </c>
      <c r="DA422" s="211">
        <f t="shared" si="622"/>
        <v>0</v>
      </c>
      <c r="DB422" s="210" t="str">
        <f t="shared" si="623"/>
        <v>-</v>
      </c>
    </row>
    <row r="423" spans="1:120" s="84" customFormat="1" ht="15" hidden="1" customHeight="1" thickBot="1">
      <c r="A423" s="78">
        <v>25</v>
      </c>
      <c r="B423" s="86" t="s">
        <v>113</v>
      </c>
      <c r="C423" s="87" t="s">
        <v>113</v>
      </c>
      <c r="D423" s="88" t="s">
        <v>113</v>
      </c>
      <c r="E423" s="88" t="s">
        <v>113</v>
      </c>
      <c r="F423" s="88" t="s">
        <v>113</v>
      </c>
      <c r="G423" s="88" t="s">
        <v>113</v>
      </c>
      <c r="H423" s="88" t="s">
        <v>113</v>
      </c>
      <c r="I423" s="89" t="s">
        <v>113</v>
      </c>
      <c r="J423" s="90">
        <f t="shared" si="587"/>
        <v>0</v>
      </c>
      <c r="K423" s="87" t="s">
        <v>113</v>
      </c>
      <c r="L423" s="88" t="s">
        <v>113</v>
      </c>
      <c r="M423" s="88" t="s">
        <v>113</v>
      </c>
      <c r="N423" s="88" t="s">
        <v>113</v>
      </c>
      <c r="O423" s="88" t="s">
        <v>113</v>
      </c>
      <c r="P423" s="88" t="s">
        <v>113</v>
      </c>
      <c r="Q423" s="89" t="s">
        <v>113</v>
      </c>
      <c r="R423" s="90">
        <f t="shared" si="588"/>
        <v>0</v>
      </c>
      <c r="S423" s="87" t="s">
        <v>113</v>
      </c>
      <c r="T423" s="88" t="s">
        <v>113</v>
      </c>
      <c r="U423" s="88" t="s">
        <v>113</v>
      </c>
      <c r="V423" s="88" t="s">
        <v>113</v>
      </c>
      <c r="W423" s="88" t="s">
        <v>113</v>
      </c>
      <c r="X423" s="88" t="s">
        <v>113</v>
      </c>
      <c r="Y423" s="89" t="s">
        <v>113</v>
      </c>
      <c r="Z423" s="90">
        <f t="shared" si="589"/>
        <v>0</v>
      </c>
      <c r="AA423" s="87" t="s">
        <v>113</v>
      </c>
      <c r="AB423" s="88" t="s">
        <v>113</v>
      </c>
      <c r="AC423" s="88" t="s">
        <v>113</v>
      </c>
      <c r="AD423" s="88" t="s">
        <v>113</v>
      </c>
      <c r="AE423" s="88" t="s">
        <v>113</v>
      </c>
      <c r="AF423" s="88" t="s">
        <v>113</v>
      </c>
      <c r="AG423" s="89" t="s">
        <v>113</v>
      </c>
      <c r="AH423" s="90">
        <f t="shared" si="590"/>
        <v>0</v>
      </c>
      <c r="AI423" s="87" t="s">
        <v>113</v>
      </c>
      <c r="AJ423" s="88" t="s">
        <v>113</v>
      </c>
      <c r="AK423" s="88" t="s">
        <v>113</v>
      </c>
      <c r="AL423" s="88" t="s">
        <v>113</v>
      </c>
      <c r="AM423" s="88" t="s">
        <v>113</v>
      </c>
      <c r="AN423" s="88" t="s">
        <v>113</v>
      </c>
      <c r="AO423" s="89" t="s">
        <v>113</v>
      </c>
      <c r="AP423" s="90">
        <f t="shared" si="591"/>
        <v>0</v>
      </c>
      <c r="AQ423" s="87" t="s">
        <v>113</v>
      </c>
      <c r="AR423" s="88" t="s">
        <v>113</v>
      </c>
      <c r="AS423" s="88" t="s">
        <v>113</v>
      </c>
      <c r="AT423" s="88" t="s">
        <v>113</v>
      </c>
      <c r="AU423" s="88" t="s">
        <v>113</v>
      </c>
      <c r="AV423" s="88" t="s">
        <v>113</v>
      </c>
      <c r="AW423" s="89" t="s">
        <v>113</v>
      </c>
      <c r="AX423" s="90">
        <f t="shared" si="626"/>
        <v>0</v>
      </c>
      <c r="AY423" s="87" t="s">
        <v>113</v>
      </c>
      <c r="AZ423" s="88" t="s">
        <v>113</v>
      </c>
      <c r="BA423" s="88" t="s">
        <v>113</v>
      </c>
      <c r="BB423" s="88" t="s">
        <v>113</v>
      </c>
      <c r="BC423" s="88" t="s">
        <v>113</v>
      </c>
      <c r="BD423" s="88" t="s">
        <v>113</v>
      </c>
      <c r="BE423" s="89" t="s">
        <v>113</v>
      </c>
      <c r="BF423" s="90">
        <f t="shared" si="593"/>
        <v>0</v>
      </c>
      <c r="BG423" s="87" t="s">
        <v>113</v>
      </c>
      <c r="BH423" s="88" t="s">
        <v>113</v>
      </c>
      <c r="BI423" s="88" t="s">
        <v>113</v>
      </c>
      <c r="BJ423" s="88" t="s">
        <v>113</v>
      </c>
      <c r="BK423" s="88" t="s">
        <v>113</v>
      </c>
      <c r="BL423" s="88" t="s">
        <v>113</v>
      </c>
      <c r="BM423" s="89" t="s">
        <v>113</v>
      </c>
      <c r="BN423" s="90">
        <f t="shared" si="594"/>
        <v>0</v>
      </c>
      <c r="BO423" s="87" t="s">
        <v>113</v>
      </c>
      <c r="BP423" s="88" t="s">
        <v>113</v>
      </c>
      <c r="BQ423" s="88" t="s">
        <v>113</v>
      </c>
      <c r="BR423" s="88" t="s">
        <v>113</v>
      </c>
      <c r="BS423" s="88" t="s">
        <v>113</v>
      </c>
      <c r="BT423" s="88" t="s">
        <v>113</v>
      </c>
      <c r="BU423" s="89" t="s">
        <v>113</v>
      </c>
      <c r="BV423" s="90">
        <f t="shared" si="595"/>
        <v>0</v>
      </c>
      <c r="CJ423" s="155"/>
      <c r="CK423" s="209">
        <f t="shared" si="610"/>
        <v>0</v>
      </c>
      <c r="CL423" s="216" t="str">
        <f t="shared" si="611"/>
        <v>-</v>
      </c>
      <c r="CM423" s="209">
        <f t="shared" si="612"/>
        <v>0</v>
      </c>
      <c r="CN423" s="216" t="str">
        <f t="shared" si="613"/>
        <v>-</v>
      </c>
      <c r="CO423" s="209">
        <f t="shared" si="614"/>
        <v>0</v>
      </c>
      <c r="CP423" s="210" t="str">
        <f t="shared" si="615"/>
        <v>-</v>
      </c>
      <c r="CQ423" s="208">
        <f t="shared" si="616"/>
        <v>0</v>
      </c>
      <c r="CR423" s="210" t="str">
        <f t="shared" si="617"/>
        <v>-</v>
      </c>
      <c r="CS423" s="208">
        <f t="shared" si="604"/>
        <v>0</v>
      </c>
      <c r="CT423" s="210" t="str">
        <f t="shared" si="618"/>
        <v>-</v>
      </c>
      <c r="CU423" s="1046"/>
      <c r="CV423" s="452"/>
      <c r="CW423" s="208">
        <f t="shared" si="606"/>
        <v>0</v>
      </c>
      <c r="CX423" s="207" t="str">
        <f t="shared" si="619"/>
        <v>-</v>
      </c>
      <c r="CY423" s="209">
        <f t="shared" si="620"/>
        <v>0</v>
      </c>
      <c r="CZ423" s="207" t="str">
        <f t="shared" si="621"/>
        <v>-</v>
      </c>
      <c r="DA423" s="211">
        <f t="shared" si="622"/>
        <v>0</v>
      </c>
      <c r="DB423" s="210" t="str">
        <f t="shared" si="623"/>
        <v>-</v>
      </c>
    </row>
    <row r="424" spans="1:120" s="84" customFormat="1" ht="15" hidden="1" customHeight="1" thickBot="1">
      <c r="A424" s="85">
        <v>26</v>
      </c>
      <c r="B424" s="86" t="s">
        <v>113</v>
      </c>
      <c r="C424" s="87" t="s">
        <v>113</v>
      </c>
      <c r="D424" s="88" t="s">
        <v>113</v>
      </c>
      <c r="E424" s="88" t="s">
        <v>113</v>
      </c>
      <c r="F424" s="88" t="s">
        <v>113</v>
      </c>
      <c r="G424" s="88" t="s">
        <v>113</v>
      </c>
      <c r="H424" s="88" t="s">
        <v>113</v>
      </c>
      <c r="I424" s="89" t="s">
        <v>113</v>
      </c>
      <c r="J424" s="90">
        <f t="shared" si="587"/>
        <v>0</v>
      </c>
      <c r="K424" s="87" t="s">
        <v>113</v>
      </c>
      <c r="L424" s="88" t="s">
        <v>113</v>
      </c>
      <c r="M424" s="88" t="s">
        <v>113</v>
      </c>
      <c r="N424" s="88" t="s">
        <v>113</v>
      </c>
      <c r="O424" s="88" t="s">
        <v>113</v>
      </c>
      <c r="P424" s="88" t="s">
        <v>113</v>
      </c>
      <c r="Q424" s="89" t="s">
        <v>113</v>
      </c>
      <c r="R424" s="90">
        <f t="shared" si="588"/>
        <v>0</v>
      </c>
      <c r="S424" s="87" t="s">
        <v>113</v>
      </c>
      <c r="T424" s="88" t="s">
        <v>113</v>
      </c>
      <c r="U424" s="88" t="s">
        <v>113</v>
      </c>
      <c r="V424" s="88" t="s">
        <v>113</v>
      </c>
      <c r="W424" s="88" t="s">
        <v>113</v>
      </c>
      <c r="X424" s="88" t="s">
        <v>113</v>
      </c>
      <c r="Y424" s="89" t="s">
        <v>113</v>
      </c>
      <c r="Z424" s="90">
        <f t="shared" si="589"/>
        <v>0</v>
      </c>
      <c r="AA424" s="87" t="s">
        <v>113</v>
      </c>
      <c r="AB424" s="88" t="s">
        <v>113</v>
      </c>
      <c r="AC424" s="88" t="s">
        <v>113</v>
      </c>
      <c r="AD424" s="88" t="s">
        <v>113</v>
      </c>
      <c r="AE424" s="88" t="s">
        <v>113</v>
      </c>
      <c r="AF424" s="88" t="s">
        <v>113</v>
      </c>
      <c r="AG424" s="89" t="s">
        <v>113</v>
      </c>
      <c r="AH424" s="90">
        <f t="shared" si="590"/>
        <v>0</v>
      </c>
      <c r="AI424" s="87" t="s">
        <v>113</v>
      </c>
      <c r="AJ424" s="88" t="s">
        <v>113</v>
      </c>
      <c r="AK424" s="88" t="s">
        <v>113</v>
      </c>
      <c r="AL424" s="88" t="s">
        <v>113</v>
      </c>
      <c r="AM424" s="88" t="s">
        <v>113</v>
      </c>
      <c r="AN424" s="88" t="s">
        <v>113</v>
      </c>
      <c r="AO424" s="89" t="s">
        <v>113</v>
      </c>
      <c r="AP424" s="90">
        <f t="shared" si="591"/>
        <v>0</v>
      </c>
      <c r="AQ424" s="87" t="s">
        <v>113</v>
      </c>
      <c r="AR424" s="88" t="s">
        <v>113</v>
      </c>
      <c r="AS424" s="88" t="s">
        <v>113</v>
      </c>
      <c r="AT424" s="88" t="s">
        <v>113</v>
      </c>
      <c r="AU424" s="88" t="s">
        <v>113</v>
      </c>
      <c r="AV424" s="88" t="s">
        <v>113</v>
      </c>
      <c r="AW424" s="89" t="s">
        <v>113</v>
      </c>
      <c r="AX424" s="90">
        <f t="shared" si="626"/>
        <v>0</v>
      </c>
      <c r="AY424" s="87" t="s">
        <v>113</v>
      </c>
      <c r="AZ424" s="88" t="s">
        <v>113</v>
      </c>
      <c r="BA424" s="88" t="s">
        <v>113</v>
      </c>
      <c r="BB424" s="88" t="s">
        <v>113</v>
      </c>
      <c r="BC424" s="88" t="s">
        <v>113</v>
      </c>
      <c r="BD424" s="88" t="s">
        <v>113</v>
      </c>
      <c r="BE424" s="89" t="s">
        <v>113</v>
      </c>
      <c r="BF424" s="90">
        <f t="shared" si="593"/>
        <v>0</v>
      </c>
      <c r="BG424" s="87" t="s">
        <v>113</v>
      </c>
      <c r="BH424" s="88" t="s">
        <v>113</v>
      </c>
      <c r="BI424" s="88" t="s">
        <v>113</v>
      </c>
      <c r="BJ424" s="88" t="s">
        <v>113</v>
      </c>
      <c r="BK424" s="88" t="s">
        <v>113</v>
      </c>
      <c r="BL424" s="88" t="s">
        <v>113</v>
      </c>
      <c r="BM424" s="89" t="s">
        <v>113</v>
      </c>
      <c r="BN424" s="90">
        <f t="shared" si="594"/>
        <v>0</v>
      </c>
      <c r="BO424" s="87" t="s">
        <v>113</v>
      </c>
      <c r="BP424" s="88" t="s">
        <v>113</v>
      </c>
      <c r="BQ424" s="88" t="s">
        <v>113</v>
      </c>
      <c r="BR424" s="88" t="s">
        <v>113</v>
      </c>
      <c r="BS424" s="88" t="s">
        <v>113</v>
      </c>
      <c r="BT424" s="88" t="s">
        <v>113</v>
      </c>
      <c r="BU424" s="89" t="s">
        <v>113</v>
      </c>
      <c r="BV424" s="90">
        <f t="shared" si="595"/>
        <v>0</v>
      </c>
      <c r="CJ424" s="155"/>
      <c r="CK424" s="209">
        <f t="shared" si="596"/>
        <v>0</v>
      </c>
      <c r="CL424" s="216" t="str">
        <f t="shared" si="597"/>
        <v>-</v>
      </c>
      <c r="CM424" s="209">
        <f t="shared" si="598"/>
        <v>0</v>
      </c>
      <c r="CN424" s="216" t="str">
        <f t="shared" si="599"/>
        <v>-</v>
      </c>
      <c r="CO424" s="209">
        <f t="shared" si="600"/>
        <v>0</v>
      </c>
      <c r="CP424" s="210" t="str">
        <f t="shared" si="601"/>
        <v>-</v>
      </c>
      <c r="CQ424" s="208">
        <f t="shared" si="602"/>
        <v>0</v>
      </c>
      <c r="CR424" s="210" t="str">
        <f t="shared" si="603"/>
        <v>-</v>
      </c>
      <c r="CS424" s="208">
        <f t="shared" si="604"/>
        <v>0</v>
      </c>
      <c r="CT424" s="210" t="str">
        <f t="shared" si="605"/>
        <v>-</v>
      </c>
      <c r="CU424" s="1046"/>
      <c r="CV424" s="452"/>
      <c r="CW424" s="208">
        <f t="shared" si="606"/>
        <v>0</v>
      </c>
      <c r="CX424" s="207" t="str">
        <f t="shared" si="585"/>
        <v>-</v>
      </c>
      <c r="CY424" s="209">
        <f t="shared" si="607"/>
        <v>0</v>
      </c>
      <c r="CZ424" s="207" t="str">
        <f t="shared" si="586"/>
        <v>-</v>
      </c>
      <c r="DA424" s="211">
        <f t="shared" si="608"/>
        <v>0</v>
      </c>
      <c r="DB424" s="210" t="str">
        <f t="shared" si="609"/>
        <v>-</v>
      </c>
    </row>
    <row r="425" spans="1:120" s="84" customFormat="1" ht="15" hidden="1" customHeight="1" thickBot="1">
      <c r="A425" s="78">
        <v>27</v>
      </c>
      <c r="B425" s="86" t="s">
        <v>113</v>
      </c>
      <c r="C425" s="87" t="s">
        <v>113</v>
      </c>
      <c r="D425" s="88" t="s">
        <v>113</v>
      </c>
      <c r="E425" s="88" t="s">
        <v>113</v>
      </c>
      <c r="F425" s="88" t="s">
        <v>113</v>
      </c>
      <c r="G425" s="88" t="s">
        <v>113</v>
      </c>
      <c r="H425" s="88" t="s">
        <v>113</v>
      </c>
      <c r="I425" s="89" t="s">
        <v>113</v>
      </c>
      <c r="J425" s="90">
        <f t="shared" si="587"/>
        <v>0</v>
      </c>
      <c r="K425" s="87" t="s">
        <v>113</v>
      </c>
      <c r="L425" s="88" t="s">
        <v>113</v>
      </c>
      <c r="M425" s="88" t="s">
        <v>113</v>
      </c>
      <c r="N425" s="88" t="s">
        <v>113</v>
      </c>
      <c r="O425" s="88" t="s">
        <v>113</v>
      </c>
      <c r="P425" s="88" t="s">
        <v>113</v>
      </c>
      <c r="Q425" s="89" t="s">
        <v>113</v>
      </c>
      <c r="R425" s="90">
        <f t="shared" si="588"/>
        <v>0</v>
      </c>
      <c r="S425" s="87" t="s">
        <v>113</v>
      </c>
      <c r="T425" s="88" t="s">
        <v>113</v>
      </c>
      <c r="U425" s="88" t="s">
        <v>113</v>
      </c>
      <c r="V425" s="88" t="s">
        <v>113</v>
      </c>
      <c r="W425" s="88" t="s">
        <v>113</v>
      </c>
      <c r="X425" s="88" t="s">
        <v>113</v>
      </c>
      <c r="Y425" s="89" t="s">
        <v>113</v>
      </c>
      <c r="Z425" s="90">
        <f t="shared" si="589"/>
        <v>0</v>
      </c>
      <c r="AA425" s="87" t="s">
        <v>113</v>
      </c>
      <c r="AB425" s="88" t="s">
        <v>113</v>
      </c>
      <c r="AC425" s="88" t="s">
        <v>113</v>
      </c>
      <c r="AD425" s="88" t="s">
        <v>113</v>
      </c>
      <c r="AE425" s="88" t="s">
        <v>113</v>
      </c>
      <c r="AF425" s="88" t="s">
        <v>113</v>
      </c>
      <c r="AG425" s="89" t="s">
        <v>113</v>
      </c>
      <c r="AH425" s="90">
        <f t="shared" si="590"/>
        <v>0</v>
      </c>
      <c r="AI425" s="87" t="s">
        <v>113</v>
      </c>
      <c r="AJ425" s="88" t="s">
        <v>113</v>
      </c>
      <c r="AK425" s="88" t="s">
        <v>113</v>
      </c>
      <c r="AL425" s="88" t="s">
        <v>113</v>
      </c>
      <c r="AM425" s="88" t="s">
        <v>113</v>
      </c>
      <c r="AN425" s="88" t="s">
        <v>113</v>
      </c>
      <c r="AO425" s="89" t="s">
        <v>113</v>
      </c>
      <c r="AP425" s="90">
        <f t="shared" si="591"/>
        <v>0</v>
      </c>
      <c r="AQ425" s="87" t="s">
        <v>113</v>
      </c>
      <c r="AR425" s="88" t="s">
        <v>113</v>
      </c>
      <c r="AS425" s="88" t="s">
        <v>113</v>
      </c>
      <c r="AT425" s="88" t="s">
        <v>113</v>
      </c>
      <c r="AU425" s="88" t="s">
        <v>113</v>
      </c>
      <c r="AV425" s="88" t="s">
        <v>113</v>
      </c>
      <c r="AW425" s="89" t="s">
        <v>113</v>
      </c>
      <c r="AX425" s="90">
        <f t="shared" si="626"/>
        <v>0</v>
      </c>
      <c r="AY425" s="87" t="s">
        <v>113</v>
      </c>
      <c r="AZ425" s="88" t="s">
        <v>113</v>
      </c>
      <c r="BA425" s="88" t="s">
        <v>113</v>
      </c>
      <c r="BB425" s="88" t="s">
        <v>113</v>
      </c>
      <c r="BC425" s="88" t="s">
        <v>113</v>
      </c>
      <c r="BD425" s="88" t="s">
        <v>113</v>
      </c>
      <c r="BE425" s="89" t="s">
        <v>113</v>
      </c>
      <c r="BF425" s="90">
        <f t="shared" si="593"/>
        <v>0</v>
      </c>
      <c r="BG425" s="87" t="s">
        <v>113</v>
      </c>
      <c r="BH425" s="88" t="s">
        <v>113</v>
      </c>
      <c r="BI425" s="88" t="s">
        <v>113</v>
      </c>
      <c r="BJ425" s="88" t="s">
        <v>113</v>
      </c>
      <c r="BK425" s="88" t="s">
        <v>113</v>
      </c>
      <c r="BL425" s="88" t="s">
        <v>113</v>
      </c>
      <c r="BM425" s="89" t="s">
        <v>113</v>
      </c>
      <c r="BN425" s="90">
        <f t="shared" si="594"/>
        <v>0</v>
      </c>
      <c r="BO425" s="87" t="s">
        <v>113</v>
      </c>
      <c r="BP425" s="88" t="s">
        <v>113</v>
      </c>
      <c r="BQ425" s="88" t="s">
        <v>113</v>
      </c>
      <c r="BR425" s="88" t="s">
        <v>113</v>
      </c>
      <c r="BS425" s="88" t="s">
        <v>113</v>
      </c>
      <c r="BT425" s="88" t="s">
        <v>113</v>
      </c>
      <c r="BU425" s="89" t="s">
        <v>113</v>
      </c>
      <c r="BV425" s="90">
        <f t="shared" si="595"/>
        <v>0</v>
      </c>
      <c r="CJ425" s="155"/>
      <c r="CK425" s="209">
        <f t="shared" si="596"/>
        <v>0</v>
      </c>
      <c r="CL425" s="216" t="str">
        <f t="shared" si="597"/>
        <v>-</v>
      </c>
      <c r="CM425" s="209">
        <f t="shared" si="598"/>
        <v>0</v>
      </c>
      <c r="CN425" s="216" t="str">
        <f t="shared" si="599"/>
        <v>-</v>
      </c>
      <c r="CO425" s="209">
        <f t="shared" si="600"/>
        <v>0</v>
      </c>
      <c r="CP425" s="210" t="str">
        <f t="shared" si="601"/>
        <v>-</v>
      </c>
      <c r="CQ425" s="208">
        <f t="shared" si="602"/>
        <v>0</v>
      </c>
      <c r="CR425" s="210" t="str">
        <f t="shared" si="603"/>
        <v>-</v>
      </c>
      <c r="CS425" s="208">
        <f t="shared" si="604"/>
        <v>0</v>
      </c>
      <c r="CT425" s="210" t="str">
        <f t="shared" si="605"/>
        <v>-</v>
      </c>
      <c r="CU425" s="1046"/>
      <c r="CV425" s="452"/>
      <c r="CW425" s="208">
        <f t="shared" si="606"/>
        <v>0</v>
      </c>
      <c r="CX425" s="207" t="str">
        <f t="shared" si="585"/>
        <v>-</v>
      </c>
      <c r="CY425" s="209">
        <f t="shared" si="607"/>
        <v>0</v>
      </c>
      <c r="CZ425" s="207" t="str">
        <f t="shared" si="586"/>
        <v>-</v>
      </c>
      <c r="DA425" s="211">
        <f t="shared" si="608"/>
        <v>0</v>
      </c>
      <c r="DB425" s="210" t="str">
        <f t="shared" si="609"/>
        <v>-</v>
      </c>
    </row>
    <row r="426" spans="1:120" s="84" customFormat="1" ht="15" hidden="1" customHeight="1" thickBot="1">
      <c r="A426" s="85">
        <v>28</v>
      </c>
      <c r="B426" s="86" t="s">
        <v>113</v>
      </c>
      <c r="C426" s="87" t="s">
        <v>113</v>
      </c>
      <c r="D426" s="88" t="s">
        <v>113</v>
      </c>
      <c r="E426" s="88" t="s">
        <v>113</v>
      </c>
      <c r="F426" s="88" t="s">
        <v>113</v>
      </c>
      <c r="G426" s="88" t="s">
        <v>113</v>
      </c>
      <c r="H426" s="88" t="s">
        <v>113</v>
      </c>
      <c r="I426" s="89" t="s">
        <v>113</v>
      </c>
      <c r="J426" s="90">
        <f t="shared" si="587"/>
        <v>0</v>
      </c>
      <c r="K426" s="87" t="s">
        <v>113</v>
      </c>
      <c r="L426" s="88" t="s">
        <v>113</v>
      </c>
      <c r="M426" s="88" t="s">
        <v>113</v>
      </c>
      <c r="N426" s="88" t="s">
        <v>113</v>
      </c>
      <c r="O426" s="88" t="s">
        <v>113</v>
      </c>
      <c r="P426" s="88" t="s">
        <v>113</v>
      </c>
      <c r="Q426" s="89" t="s">
        <v>113</v>
      </c>
      <c r="R426" s="90">
        <f t="shared" si="588"/>
        <v>0</v>
      </c>
      <c r="S426" s="87" t="s">
        <v>113</v>
      </c>
      <c r="T426" s="88" t="s">
        <v>113</v>
      </c>
      <c r="U426" s="88" t="s">
        <v>113</v>
      </c>
      <c r="V426" s="88" t="s">
        <v>113</v>
      </c>
      <c r="W426" s="88" t="s">
        <v>113</v>
      </c>
      <c r="X426" s="88" t="s">
        <v>113</v>
      </c>
      <c r="Y426" s="89" t="s">
        <v>113</v>
      </c>
      <c r="Z426" s="90">
        <f t="shared" si="589"/>
        <v>0</v>
      </c>
      <c r="AA426" s="87" t="s">
        <v>113</v>
      </c>
      <c r="AB426" s="88" t="s">
        <v>113</v>
      </c>
      <c r="AC426" s="88" t="s">
        <v>113</v>
      </c>
      <c r="AD426" s="88" t="s">
        <v>113</v>
      </c>
      <c r="AE426" s="88" t="s">
        <v>113</v>
      </c>
      <c r="AF426" s="88" t="s">
        <v>113</v>
      </c>
      <c r="AG426" s="89" t="s">
        <v>113</v>
      </c>
      <c r="AH426" s="90">
        <f t="shared" si="590"/>
        <v>0</v>
      </c>
      <c r="AI426" s="87" t="s">
        <v>113</v>
      </c>
      <c r="AJ426" s="88" t="s">
        <v>113</v>
      </c>
      <c r="AK426" s="88" t="s">
        <v>113</v>
      </c>
      <c r="AL426" s="88" t="s">
        <v>113</v>
      </c>
      <c r="AM426" s="88" t="s">
        <v>113</v>
      </c>
      <c r="AN426" s="88" t="s">
        <v>113</v>
      </c>
      <c r="AO426" s="89" t="s">
        <v>113</v>
      </c>
      <c r="AP426" s="90">
        <f t="shared" si="591"/>
        <v>0</v>
      </c>
      <c r="AQ426" s="87" t="s">
        <v>113</v>
      </c>
      <c r="AR426" s="88" t="s">
        <v>113</v>
      </c>
      <c r="AS426" s="88" t="s">
        <v>113</v>
      </c>
      <c r="AT426" s="88" t="s">
        <v>113</v>
      </c>
      <c r="AU426" s="88" t="s">
        <v>113</v>
      </c>
      <c r="AV426" s="88" t="s">
        <v>113</v>
      </c>
      <c r="AW426" s="89" t="s">
        <v>113</v>
      </c>
      <c r="AX426" s="90">
        <f t="shared" si="626"/>
        <v>0</v>
      </c>
      <c r="AY426" s="87" t="s">
        <v>113</v>
      </c>
      <c r="AZ426" s="88" t="s">
        <v>113</v>
      </c>
      <c r="BA426" s="88" t="s">
        <v>113</v>
      </c>
      <c r="BB426" s="88" t="s">
        <v>113</v>
      </c>
      <c r="BC426" s="88" t="s">
        <v>113</v>
      </c>
      <c r="BD426" s="88" t="s">
        <v>113</v>
      </c>
      <c r="BE426" s="89" t="s">
        <v>113</v>
      </c>
      <c r="BF426" s="90">
        <f t="shared" si="593"/>
        <v>0</v>
      </c>
      <c r="BG426" s="87" t="s">
        <v>113</v>
      </c>
      <c r="BH426" s="88" t="s">
        <v>113</v>
      </c>
      <c r="BI426" s="88" t="s">
        <v>113</v>
      </c>
      <c r="BJ426" s="88" t="s">
        <v>113</v>
      </c>
      <c r="BK426" s="88" t="s">
        <v>113</v>
      </c>
      <c r="BL426" s="88" t="s">
        <v>113</v>
      </c>
      <c r="BM426" s="89" t="s">
        <v>113</v>
      </c>
      <c r="BN426" s="90">
        <f t="shared" si="594"/>
        <v>0</v>
      </c>
      <c r="BO426" s="87" t="s">
        <v>113</v>
      </c>
      <c r="BP426" s="88" t="s">
        <v>113</v>
      </c>
      <c r="BQ426" s="88" t="s">
        <v>113</v>
      </c>
      <c r="BR426" s="88" t="s">
        <v>113</v>
      </c>
      <c r="BS426" s="88" t="s">
        <v>113</v>
      </c>
      <c r="BT426" s="88" t="s">
        <v>113</v>
      </c>
      <c r="BU426" s="89" t="s">
        <v>113</v>
      </c>
      <c r="BV426" s="90">
        <f t="shared" si="595"/>
        <v>0</v>
      </c>
      <c r="CJ426" s="155"/>
      <c r="CK426" s="209">
        <f t="shared" si="596"/>
        <v>0</v>
      </c>
      <c r="CL426" s="216" t="str">
        <f t="shared" si="597"/>
        <v>-</v>
      </c>
      <c r="CM426" s="209">
        <f t="shared" si="598"/>
        <v>0</v>
      </c>
      <c r="CN426" s="216" t="str">
        <f t="shared" si="599"/>
        <v>-</v>
      </c>
      <c r="CO426" s="209">
        <f t="shared" si="600"/>
        <v>0</v>
      </c>
      <c r="CP426" s="210" t="str">
        <f t="shared" si="601"/>
        <v>-</v>
      </c>
      <c r="CQ426" s="208">
        <f t="shared" si="602"/>
        <v>0</v>
      </c>
      <c r="CR426" s="210" t="str">
        <f t="shared" si="603"/>
        <v>-</v>
      </c>
      <c r="CS426" s="208">
        <f t="shared" si="604"/>
        <v>0</v>
      </c>
      <c r="CT426" s="210" t="str">
        <f t="shared" si="605"/>
        <v>-</v>
      </c>
      <c r="CU426" s="1046"/>
      <c r="CV426" s="452"/>
      <c r="CW426" s="208">
        <f t="shared" si="606"/>
        <v>0</v>
      </c>
      <c r="CX426" s="207" t="str">
        <f t="shared" si="585"/>
        <v>-</v>
      </c>
      <c r="CY426" s="209">
        <f t="shared" si="607"/>
        <v>0</v>
      </c>
      <c r="CZ426" s="207" t="str">
        <f t="shared" si="586"/>
        <v>-</v>
      </c>
      <c r="DA426" s="211">
        <f t="shared" si="608"/>
        <v>0</v>
      </c>
      <c r="DB426" s="210" t="str">
        <f t="shared" si="609"/>
        <v>-</v>
      </c>
    </row>
    <row r="427" spans="1:120" s="84" customFormat="1" ht="15" hidden="1" customHeight="1" thickBot="1">
      <c r="A427" s="78">
        <v>29</v>
      </c>
      <c r="B427" s="86" t="s">
        <v>113</v>
      </c>
      <c r="C427" s="87" t="s">
        <v>113</v>
      </c>
      <c r="D427" s="88" t="s">
        <v>113</v>
      </c>
      <c r="E427" s="88" t="s">
        <v>113</v>
      </c>
      <c r="F427" s="88" t="s">
        <v>113</v>
      </c>
      <c r="G427" s="88" t="s">
        <v>113</v>
      </c>
      <c r="H427" s="88" t="s">
        <v>113</v>
      </c>
      <c r="I427" s="89" t="s">
        <v>113</v>
      </c>
      <c r="J427" s="90">
        <f t="shared" si="587"/>
        <v>0</v>
      </c>
      <c r="K427" s="87" t="s">
        <v>113</v>
      </c>
      <c r="L427" s="88" t="s">
        <v>113</v>
      </c>
      <c r="M427" s="88" t="s">
        <v>113</v>
      </c>
      <c r="N427" s="88" t="s">
        <v>113</v>
      </c>
      <c r="O427" s="88" t="s">
        <v>113</v>
      </c>
      <c r="P427" s="88" t="s">
        <v>113</v>
      </c>
      <c r="Q427" s="89" t="s">
        <v>113</v>
      </c>
      <c r="R427" s="90">
        <f t="shared" si="588"/>
        <v>0</v>
      </c>
      <c r="S427" s="87" t="s">
        <v>113</v>
      </c>
      <c r="T427" s="88" t="s">
        <v>113</v>
      </c>
      <c r="U427" s="88" t="s">
        <v>113</v>
      </c>
      <c r="V427" s="88" t="s">
        <v>113</v>
      </c>
      <c r="W427" s="88" t="s">
        <v>113</v>
      </c>
      <c r="X427" s="88" t="s">
        <v>113</v>
      </c>
      <c r="Y427" s="89" t="s">
        <v>113</v>
      </c>
      <c r="Z427" s="90">
        <f t="shared" si="589"/>
        <v>0</v>
      </c>
      <c r="AA427" s="87" t="s">
        <v>113</v>
      </c>
      <c r="AB427" s="88" t="s">
        <v>113</v>
      </c>
      <c r="AC427" s="88" t="s">
        <v>113</v>
      </c>
      <c r="AD427" s="88" t="s">
        <v>113</v>
      </c>
      <c r="AE427" s="88" t="s">
        <v>113</v>
      </c>
      <c r="AF427" s="88" t="s">
        <v>113</v>
      </c>
      <c r="AG427" s="89" t="s">
        <v>113</v>
      </c>
      <c r="AH427" s="90">
        <f t="shared" si="590"/>
        <v>0</v>
      </c>
      <c r="AI427" s="87" t="s">
        <v>113</v>
      </c>
      <c r="AJ427" s="88" t="s">
        <v>113</v>
      </c>
      <c r="AK427" s="88" t="s">
        <v>113</v>
      </c>
      <c r="AL427" s="88" t="s">
        <v>113</v>
      </c>
      <c r="AM427" s="88" t="s">
        <v>113</v>
      </c>
      <c r="AN427" s="88" t="s">
        <v>113</v>
      </c>
      <c r="AO427" s="89" t="s">
        <v>113</v>
      </c>
      <c r="AP427" s="90">
        <f t="shared" si="591"/>
        <v>0</v>
      </c>
      <c r="AQ427" s="87" t="s">
        <v>113</v>
      </c>
      <c r="AR427" s="88" t="s">
        <v>113</v>
      </c>
      <c r="AS427" s="88" t="s">
        <v>113</v>
      </c>
      <c r="AT427" s="88" t="s">
        <v>113</v>
      </c>
      <c r="AU427" s="88" t="s">
        <v>113</v>
      </c>
      <c r="AV427" s="88" t="s">
        <v>113</v>
      </c>
      <c r="AW427" s="89" t="s">
        <v>113</v>
      </c>
      <c r="AX427" s="90">
        <f t="shared" si="626"/>
        <v>0</v>
      </c>
      <c r="AY427" s="87" t="s">
        <v>113</v>
      </c>
      <c r="AZ427" s="88" t="s">
        <v>113</v>
      </c>
      <c r="BA427" s="88" t="s">
        <v>113</v>
      </c>
      <c r="BB427" s="88" t="s">
        <v>113</v>
      </c>
      <c r="BC427" s="88" t="s">
        <v>113</v>
      </c>
      <c r="BD427" s="88" t="s">
        <v>113</v>
      </c>
      <c r="BE427" s="89" t="s">
        <v>113</v>
      </c>
      <c r="BF427" s="90">
        <f t="shared" si="593"/>
        <v>0</v>
      </c>
      <c r="BG427" s="87" t="s">
        <v>113</v>
      </c>
      <c r="BH427" s="88" t="s">
        <v>113</v>
      </c>
      <c r="BI427" s="88" t="s">
        <v>113</v>
      </c>
      <c r="BJ427" s="88" t="s">
        <v>113</v>
      </c>
      <c r="BK427" s="88" t="s">
        <v>113</v>
      </c>
      <c r="BL427" s="88" t="s">
        <v>113</v>
      </c>
      <c r="BM427" s="89" t="s">
        <v>113</v>
      </c>
      <c r="BN427" s="90">
        <f t="shared" si="594"/>
        <v>0</v>
      </c>
      <c r="BO427" s="87" t="s">
        <v>113</v>
      </c>
      <c r="BP427" s="88" t="s">
        <v>113</v>
      </c>
      <c r="BQ427" s="88" t="s">
        <v>113</v>
      </c>
      <c r="BR427" s="88" t="s">
        <v>113</v>
      </c>
      <c r="BS427" s="88" t="s">
        <v>113</v>
      </c>
      <c r="BT427" s="88" t="s">
        <v>113</v>
      </c>
      <c r="BU427" s="89" t="s">
        <v>113</v>
      </c>
      <c r="BV427" s="90">
        <f t="shared" si="595"/>
        <v>0</v>
      </c>
      <c r="CJ427" s="155"/>
      <c r="CK427" s="209">
        <f t="shared" si="596"/>
        <v>0</v>
      </c>
      <c r="CL427" s="216" t="str">
        <f t="shared" si="597"/>
        <v>-</v>
      </c>
      <c r="CM427" s="209">
        <f t="shared" si="598"/>
        <v>0</v>
      </c>
      <c r="CN427" s="216" t="str">
        <f t="shared" si="599"/>
        <v>-</v>
      </c>
      <c r="CO427" s="209">
        <f t="shared" si="600"/>
        <v>0</v>
      </c>
      <c r="CP427" s="210" t="str">
        <f t="shared" si="601"/>
        <v>-</v>
      </c>
      <c r="CQ427" s="208">
        <f t="shared" si="602"/>
        <v>0</v>
      </c>
      <c r="CR427" s="210" t="str">
        <f t="shared" si="603"/>
        <v>-</v>
      </c>
      <c r="CS427" s="208">
        <f t="shared" si="604"/>
        <v>0</v>
      </c>
      <c r="CT427" s="210" t="str">
        <f t="shared" si="605"/>
        <v>-</v>
      </c>
      <c r="CU427" s="1046"/>
      <c r="CV427" s="452"/>
      <c r="CW427" s="208">
        <f t="shared" si="606"/>
        <v>0</v>
      </c>
      <c r="CX427" s="207" t="str">
        <f t="shared" si="585"/>
        <v>-</v>
      </c>
      <c r="CY427" s="209">
        <f t="shared" si="607"/>
        <v>0</v>
      </c>
      <c r="CZ427" s="207" t="str">
        <f t="shared" si="586"/>
        <v>-</v>
      </c>
      <c r="DA427" s="211">
        <f t="shared" si="608"/>
        <v>0</v>
      </c>
      <c r="DB427" s="210" t="str">
        <f t="shared" si="609"/>
        <v>-</v>
      </c>
    </row>
    <row r="428" spans="1:120" s="84" customFormat="1" ht="15" hidden="1" customHeight="1" thickBot="1">
      <c r="A428" s="85">
        <v>30</v>
      </c>
      <c r="B428" s="96" t="s">
        <v>113</v>
      </c>
      <c r="C428" s="95" t="s">
        <v>113</v>
      </c>
      <c r="D428" s="92" t="s">
        <v>113</v>
      </c>
      <c r="E428" s="92" t="s">
        <v>113</v>
      </c>
      <c r="F428" s="92" t="s">
        <v>113</v>
      </c>
      <c r="G428" s="92" t="s">
        <v>113</v>
      </c>
      <c r="H428" s="92" t="s">
        <v>113</v>
      </c>
      <c r="I428" s="89" t="s">
        <v>113</v>
      </c>
      <c r="J428" s="94">
        <f t="shared" si="587"/>
        <v>0</v>
      </c>
      <c r="K428" s="95" t="s">
        <v>113</v>
      </c>
      <c r="L428" s="92" t="s">
        <v>113</v>
      </c>
      <c r="M428" s="92" t="s">
        <v>113</v>
      </c>
      <c r="N428" s="92" t="s">
        <v>113</v>
      </c>
      <c r="O428" s="92" t="s">
        <v>113</v>
      </c>
      <c r="P428" s="92" t="s">
        <v>113</v>
      </c>
      <c r="Q428" s="93" t="s">
        <v>113</v>
      </c>
      <c r="R428" s="94">
        <f t="shared" si="588"/>
        <v>0</v>
      </c>
      <c r="S428" s="95" t="s">
        <v>113</v>
      </c>
      <c r="T428" s="92" t="s">
        <v>113</v>
      </c>
      <c r="U428" s="92" t="s">
        <v>113</v>
      </c>
      <c r="V428" s="92" t="s">
        <v>113</v>
      </c>
      <c r="W428" s="92" t="s">
        <v>113</v>
      </c>
      <c r="X428" s="92" t="s">
        <v>113</v>
      </c>
      <c r="Y428" s="93" t="s">
        <v>113</v>
      </c>
      <c r="Z428" s="94">
        <f t="shared" si="589"/>
        <v>0</v>
      </c>
      <c r="AA428" s="95" t="s">
        <v>113</v>
      </c>
      <c r="AB428" s="92" t="s">
        <v>113</v>
      </c>
      <c r="AC428" s="92" t="s">
        <v>113</v>
      </c>
      <c r="AD428" s="92" t="s">
        <v>113</v>
      </c>
      <c r="AE428" s="92" t="s">
        <v>113</v>
      </c>
      <c r="AF428" s="92" t="s">
        <v>113</v>
      </c>
      <c r="AG428" s="93" t="s">
        <v>113</v>
      </c>
      <c r="AH428" s="94">
        <f t="shared" si="590"/>
        <v>0</v>
      </c>
      <c r="AI428" s="95" t="s">
        <v>113</v>
      </c>
      <c r="AJ428" s="92" t="s">
        <v>113</v>
      </c>
      <c r="AK428" s="92" t="s">
        <v>113</v>
      </c>
      <c r="AL428" s="92" t="s">
        <v>113</v>
      </c>
      <c r="AM428" s="92" t="s">
        <v>113</v>
      </c>
      <c r="AN428" s="92" t="s">
        <v>113</v>
      </c>
      <c r="AO428" s="93" t="s">
        <v>113</v>
      </c>
      <c r="AP428" s="94">
        <f t="shared" si="591"/>
        <v>0</v>
      </c>
      <c r="AQ428" s="87" t="s">
        <v>113</v>
      </c>
      <c r="AR428" s="88" t="s">
        <v>113</v>
      </c>
      <c r="AS428" s="88" t="s">
        <v>113</v>
      </c>
      <c r="AT428" s="88" t="s">
        <v>113</v>
      </c>
      <c r="AU428" s="88" t="s">
        <v>113</v>
      </c>
      <c r="AV428" s="88" t="s">
        <v>113</v>
      </c>
      <c r="AW428" s="89" t="s">
        <v>113</v>
      </c>
      <c r="AX428" s="94">
        <f t="shared" si="626"/>
        <v>0</v>
      </c>
      <c r="AY428" s="95" t="s">
        <v>113</v>
      </c>
      <c r="AZ428" s="92" t="s">
        <v>113</v>
      </c>
      <c r="BA428" s="92" t="s">
        <v>113</v>
      </c>
      <c r="BB428" s="92" t="s">
        <v>113</v>
      </c>
      <c r="BC428" s="92" t="s">
        <v>113</v>
      </c>
      <c r="BD428" s="92" t="s">
        <v>113</v>
      </c>
      <c r="BE428" s="93" t="s">
        <v>113</v>
      </c>
      <c r="BF428" s="94">
        <f t="shared" si="593"/>
        <v>0</v>
      </c>
      <c r="BG428" s="496" t="s">
        <v>113</v>
      </c>
      <c r="BH428" s="497" t="s">
        <v>113</v>
      </c>
      <c r="BI428" s="497" t="s">
        <v>113</v>
      </c>
      <c r="BJ428" s="497" t="s">
        <v>113</v>
      </c>
      <c r="BK428" s="497" t="s">
        <v>113</v>
      </c>
      <c r="BL428" s="497" t="s">
        <v>113</v>
      </c>
      <c r="BM428" s="499" t="s">
        <v>113</v>
      </c>
      <c r="BN428" s="502">
        <f t="shared" si="594"/>
        <v>0</v>
      </c>
      <c r="BO428" s="496" t="s">
        <v>113</v>
      </c>
      <c r="BP428" s="497" t="s">
        <v>113</v>
      </c>
      <c r="BQ428" s="497" t="s">
        <v>113</v>
      </c>
      <c r="BR428" s="497" t="s">
        <v>113</v>
      </c>
      <c r="BS428" s="497" t="s">
        <v>113</v>
      </c>
      <c r="BT428" s="497" t="s">
        <v>113</v>
      </c>
      <c r="BU428" s="499" t="s">
        <v>113</v>
      </c>
      <c r="BV428" s="502">
        <f t="shared" si="595"/>
        <v>0</v>
      </c>
      <c r="CJ428" s="155"/>
      <c r="CK428" s="212">
        <f t="shared" si="596"/>
        <v>0</v>
      </c>
      <c r="CL428" s="217" t="str">
        <f t="shared" si="597"/>
        <v>-</v>
      </c>
      <c r="CM428" s="212">
        <f t="shared" si="598"/>
        <v>0</v>
      </c>
      <c r="CN428" s="217" t="str">
        <f t="shared" si="599"/>
        <v>-</v>
      </c>
      <c r="CO428" s="212">
        <f t="shared" si="600"/>
        <v>0</v>
      </c>
      <c r="CP428" s="213" t="str">
        <f t="shared" si="601"/>
        <v>-</v>
      </c>
      <c r="CQ428" s="208">
        <f t="shared" si="602"/>
        <v>0</v>
      </c>
      <c r="CR428" s="213" t="str">
        <f t="shared" si="603"/>
        <v>-</v>
      </c>
      <c r="CS428" s="208">
        <f t="shared" si="604"/>
        <v>0</v>
      </c>
      <c r="CT428" s="213" t="str">
        <f t="shared" si="605"/>
        <v>-</v>
      </c>
      <c r="CU428" s="1047"/>
      <c r="CV428" s="453"/>
      <c r="CW428" s="208">
        <f t="shared" si="606"/>
        <v>0</v>
      </c>
      <c r="CX428" s="213" t="str">
        <f t="shared" si="585"/>
        <v>-</v>
      </c>
      <c r="CY428" s="212">
        <f t="shared" si="607"/>
        <v>0</v>
      </c>
      <c r="CZ428" s="213" t="str">
        <f t="shared" si="586"/>
        <v>-</v>
      </c>
      <c r="DA428" s="214">
        <f t="shared" si="608"/>
        <v>0</v>
      </c>
      <c r="DB428" s="213" t="str">
        <f t="shared" si="609"/>
        <v>-</v>
      </c>
    </row>
    <row r="429" spans="1:120" ht="15" thickBot="1">
      <c r="A429" s="97"/>
      <c r="B429" s="227" t="s">
        <v>16</v>
      </c>
      <c r="C429" s="105">
        <v>22</v>
      </c>
      <c r="D429" s="98">
        <v>24</v>
      </c>
      <c r="E429" s="98">
        <v>13</v>
      </c>
      <c r="F429" s="98">
        <v>10</v>
      </c>
      <c r="G429" s="98">
        <v>15</v>
      </c>
      <c r="H429" s="98" t="s">
        <v>113</v>
      </c>
      <c r="I429" s="228" t="s">
        <v>113</v>
      </c>
      <c r="J429" s="99">
        <f t="shared" si="587"/>
        <v>84</v>
      </c>
      <c r="K429" s="230"/>
      <c r="L429" s="231"/>
      <c r="M429" s="231"/>
      <c r="N429" s="231"/>
      <c r="O429" s="231"/>
      <c r="P429" s="231"/>
      <c r="Q429" s="232"/>
      <c r="R429" s="233"/>
      <c r="S429" s="230"/>
      <c r="T429" s="231"/>
      <c r="U429" s="231"/>
      <c r="V429" s="231"/>
      <c r="W429" s="231"/>
      <c r="X429" s="231"/>
      <c r="Y429" s="232"/>
      <c r="Z429" s="233"/>
      <c r="AA429" s="230">
        <f>AQ430</f>
        <v>0</v>
      </c>
      <c r="AB429" s="231">
        <f t="shared" ref="AB429" si="627">AR430</f>
        <v>1</v>
      </c>
      <c r="AC429" s="231">
        <f t="shared" ref="AC429" si="628">AS430</f>
        <v>0</v>
      </c>
      <c r="AD429" s="231">
        <f t="shared" ref="AD429" si="629">AT430</f>
        <v>2</v>
      </c>
      <c r="AE429" s="231">
        <f t="shared" ref="AE429" si="630">AU430</f>
        <v>0</v>
      </c>
      <c r="AF429" s="231">
        <f t="shared" ref="AF429" si="631">AV430</f>
        <v>0</v>
      </c>
      <c r="AG429" s="232">
        <f t="shared" ref="AG429" si="632">AW430</f>
        <v>0</v>
      </c>
      <c r="AH429" s="233">
        <f>SUM(AA429:AG429)</f>
        <v>3</v>
      </c>
      <c r="AI429" s="230"/>
      <c r="AJ429" s="231"/>
      <c r="AK429" s="231"/>
      <c r="AL429" s="231"/>
      <c r="AM429" s="231"/>
      <c r="AN429" s="231"/>
      <c r="AO429" s="232"/>
      <c r="AP429" s="233"/>
      <c r="AQ429" s="230"/>
      <c r="AR429" s="231">
        <v>1</v>
      </c>
      <c r="AS429" s="231"/>
      <c r="AT429" s="231">
        <v>2</v>
      </c>
      <c r="AU429" s="231"/>
      <c r="AV429" s="231"/>
      <c r="AW429" s="232"/>
      <c r="AX429" s="233">
        <f>SUM(AQ429:AW429)</f>
        <v>3</v>
      </c>
      <c r="AY429" s="230"/>
      <c r="AZ429" s="231"/>
      <c r="BA429" s="231"/>
      <c r="BB429" s="231"/>
      <c r="BC429" s="231"/>
      <c r="BD429" s="231"/>
      <c r="BE429" s="232"/>
      <c r="BF429" s="233"/>
      <c r="BG429" s="494"/>
      <c r="BH429" s="495"/>
      <c r="BI429" s="495"/>
      <c r="BJ429" s="495"/>
      <c r="BK429" s="495"/>
      <c r="BL429" s="495"/>
      <c r="BM429" s="500"/>
      <c r="BN429" s="503"/>
      <c r="BO429" s="494"/>
      <c r="BP429" s="495"/>
      <c r="BQ429" s="495"/>
      <c r="BR429" s="495"/>
      <c r="BS429" s="495"/>
      <c r="BT429" s="495"/>
      <c r="BU429" s="500"/>
      <c r="BV429" s="503"/>
      <c r="CJ429" s="65"/>
      <c r="CK429" s="65"/>
      <c r="CL429" s="155"/>
      <c r="DO429" s="84"/>
      <c r="DP429" s="84"/>
    </row>
    <row r="430" spans="1:120" ht="15" thickBot="1">
      <c r="A430" s="100"/>
      <c r="B430" s="218" t="s">
        <v>17</v>
      </c>
      <c r="C430" s="667">
        <f t="shared" ref="C430:BF430" si="633">SUM(C399:C429)</f>
        <v>125</v>
      </c>
      <c r="D430" s="668">
        <f t="shared" si="633"/>
        <v>134</v>
      </c>
      <c r="E430" s="668">
        <f t="shared" si="633"/>
        <v>152</v>
      </c>
      <c r="F430" s="668">
        <f t="shared" si="633"/>
        <v>149</v>
      </c>
      <c r="G430" s="225">
        <f t="shared" si="633"/>
        <v>124</v>
      </c>
      <c r="H430" s="225">
        <f t="shared" si="633"/>
        <v>0</v>
      </c>
      <c r="I430" s="226">
        <f t="shared" si="633"/>
        <v>0</v>
      </c>
      <c r="J430" s="107">
        <f t="shared" si="633"/>
        <v>684</v>
      </c>
      <c r="K430" s="224">
        <f t="shared" si="633"/>
        <v>11</v>
      </c>
      <c r="L430" s="225">
        <f t="shared" si="633"/>
        <v>13</v>
      </c>
      <c r="M430" s="225">
        <f t="shared" si="633"/>
        <v>14</v>
      </c>
      <c r="N430" s="225">
        <f t="shared" si="633"/>
        <v>22</v>
      </c>
      <c r="O430" s="225">
        <f t="shared" si="633"/>
        <v>13</v>
      </c>
      <c r="P430" s="225">
        <f t="shared" si="633"/>
        <v>0</v>
      </c>
      <c r="Q430" s="226">
        <f t="shared" si="633"/>
        <v>0</v>
      </c>
      <c r="R430" s="107">
        <f t="shared" si="633"/>
        <v>73</v>
      </c>
      <c r="S430" s="224">
        <f t="shared" si="633"/>
        <v>0</v>
      </c>
      <c r="T430" s="225">
        <f t="shared" si="633"/>
        <v>0</v>
      </c>
      <c r="U430" s="225">
        <f t="shared" si="633"/>
        <v>6</v>
      </c>
      <c r="V430" s="225">
        <f t="shared" si="633"/>
        <v>1</v>
      </c>
      <c r="W430" s="225">
        <f t="shared" si="633"/>
        <v>2</v>
      </c>
      <c r="X430" s="225">
        <f t="shared" si="633"/>
        <v>0</v>
      </c>
      <c r="Y430" s="226">
        <f t="shared" si="633"/>
        <v>0</v>
      </c>
      <c r="Z430" s="107">
        <f t="shared" si="633"/>
        <v>9</v>
      </c>
      <c r="AA430" s="224">
        <f t="shared" si="633"/>
        <v>10</v>
      </c>
      <c r="AB430" s="225">
        <f t="shared" si="633"/>
        <v>3</v>
      </c>
      <c r="AC430" s="225">
        <f t="shared" si="633"/>
        <v>7</v>
      </c>
      <c r="AD430" s="225">
        <f t="shared" si="633"/>
        <v>10</v>
      </c>
      <c r="AE430" s="225">
        <f t="shared" si="633"/>
        <v>7</v>
      </c>
      <c r="AF430" s="225">
        <f t="shared" si="633"/>
        <v>0</v>
      </c>
      <c r="AG430" s="226">
        <f t="shared" si="633"/>
        <v>0</v>
      </c>
      <c r="AH430" s="107">
        <f t="shared" si="633"/>
        <v>37</v>
      </c>
      <c r="AI430" s="224">
        <f t="shared" ref="AI430:AP430" si="634">SUM(AI399:AI429)</f>
        <v>7</v>
      </c>
      <c r="AJ430" s="225">
        <f t="shared" si="634"/>
        <v>0</v>
      </c>
      <c r="AK430" s="225">
        <f t="shared" si="634"/>
        <v>4</v>
      </c>
      <c r="AL430" s="225">
        <f t="shared" si="634"/>
        <v>6</v>
      </c>
      <c r="AM430" s="225">
        <f t="shared" si="634"/>
        <v>4</v>
      </c>
      <c r="AN430" s="225">
        <f t="shared" si="634"/>
        <v>0</v>
      </c>
      <c r="AO430" s="226">
        <f t="shared" si="634"/>
        <v>0</v>
      </c>
      <c r="AP430" s="107">
        <f t="shared" si="634"/>
        <v>21</v>
      </c>
      <c r="AQ430" s="224">
        <f>+AQ429</f>
        <v>0</v>
      </c>
      <c r="AR430" s="225">
        <f t="shared" ref="AR430" si="635">+AR429</f>
        <v>1</v>
      </c>
      <c r="AS430" s="225">
        <f t="shared" ref="AS430" si="636">+AS429</f>
        <v>0</v>
      </c>
      <c r="AT430" s="225">
        <f t="shared" ref="AT430" si="637">+AT429</f>
        <v>2</v>
      </c>
      <c r="AU430" s="225">
        <f t="shared" ref="AU430" si="638">+AU429</f>
        <v>0</v>
      </c>
      <c r="AV430" s="225">
        <f t="shared" ref="AV430" si="639">+AV429</f>
        <v>0</v>
      </c>
      <c r="AW430" s="226">
        <f t="shared" ref="AW430" si="640">+AW429</f>
        <v>0</v>
      </c>
      <c r="AX430" s="107">
        <f t="shared" ref="AX430" si="641">+AX429</f>
        <v>3</v>
      </c>
      <c r="AY430" s="224">
        <f t="shared" si="633"/>
        <v>0</v>
      </c>
      <c r="AZ430" s="225">
        <f t="shared" si="633"/>
        <v>0</v>
      </c>
      <c r="BA430" s="225">
        <f t="shared" si="633"/>
        <v>1</v>
      </c>
      <c r="BB430" s="225">
        <f t="shared" si="633"/>
        <v>0</v>
      </c>
      <c r="BC430" s="225">
        <f t="shared" si="633"/>
        <v>0</v>
      </c>
      <c r="BD430" s="225">
        <f t="shared" si="633"/>
        <v>0</v>
      </c>
      <c r="BE430" s="226">
        <f t="shared" si="633"/>
        <v>0</v>
      </c>
      <c r="BF430" s="107">
        <f t="shared" si="633"/>
        <v>1</v>
      </c>
      <c r="BG430" s="492">
        <f t="shared" ref="BG430:BV430" si="642">SUM(BG399:BG428)</f>
        <v>19.399999999999999</v>
      </c>
      <c r="BH430" s="493">
        <f t="shared" si="642"/>
        <v>17.399999999999999</v>
      </c>
      <c r="BI430" s="493">
        <f t="shared" si="642"/>
        <v>20</v>
      </c>
      <c r="BJ430" s="493">
        <f t="shared" si="642"/>
        <v>18</v>
      </c>
      <c r="BK430" s="493">
        <f t="shared" si="642"/>
        <v>19</v>
      </c>
      <c r="BL430" s="493">
        <f t="shared" si="642"/>
        <v>0</v>
      </c>
      <c r="BM430" s="501">
        <f t="shared" si="642"/>
        <v>0</v>
      </c>
      <c r="BN430" s="504">
        <f t="shared" si="642"/>
        <v>93.800000000000011</v>
      </c>
      <c r="BO430" s="492">
        <f t="shared" si="642"/>
        <v>111</v>
      </c>
      <c r="BP430" s="493">
        <f t="shared" si="642"/>
        <v>134</v>
      </c>
      <c r="BQ430" s="493">
        <f t="shared" si="642"/>
        <v>116</v>
      </c>
      <c r="BR430" s="493">
        <f t="shared" si="642"/>
        <v>125</v>
      </c>
      <c r="BS430" s="493">
        <f t="shared" si="642"/>
        <v>125</v>
      </c>
      <c r="BT430" s="493">
        <f t="shared" si="642"/>
        <v>0</v>
      </c>
      <c r="BU430" s="501">
        <f t="shared" si="642"/>
        <v>0</v>
      </c>
      <c r="BV430" s="504">
        <f t="shared" si="642"/>
        <v>611</v>
      </c>
      <c r="CJ430" s="65"/>
      <c r="CK430" s="65"/>
      <c r="CL430" s="155"/>
      <c r="DO430" s="84"/>
      <c r="DP430" s="84"/>
    </row>
    <row r="431" spans="1:120" ht="15" thickBot="1">
      <c r="A431" s="101"/>
      <c r="B431" s="111" t="s">
        <v>33</v>
      </c>
      <c r="C431" s="112" t="str">
        <f>IF($C$391&lt;$C$430,"W","L")</f>
        <v>W</v>
      </c>
      <c r="D431" s="67" t="str">
        <f>IF($C$352&lt;$D$430,"W","L")</f>
        <v>L</v>
      </c>
      <c r="E431" s="67" t="str">
        <f>IF($E$313&lt;$E$430,"W","L")</f>
        <v>W</v>
      </c>
      <c r="F431" s="113" t="str">
        <f>IF($F$274&lt;$F$430,"W","L")</f>
        <v>W</v>
      </c>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row>
    <row r="433" spans="1:2" ht="15.75" thickBot="1">
      <c r="A433" s="1023" t="s">
        <v>219</v>
      </c>
      <c r="B433" s="1023"/>
    </row>
    <row r="456" spans="2:100">
      <c r="C456" s="65"/>
      <c r="D456" s="65"/>
      <c r="E456" s="65"/>
      <c r="F456" s="65"/>
      <c r="G456" s="65"/>
      <c r="H456" s="65"/>
      <c r="I456" s="65"/>
    </row>
    <row r="457" spans="2:100">
      <c r="C457" s="65"/>
      <c r="D457" s="65"/>
      <c r="E457" s="65"/>
      <c r="F457" s="65"/>
      <c r="G457" s="65"/>
      <c r="H457" s="65"/>
      <c r="I457" s="65"/>
    </row>
    <row r="458" spans="2:100">
      <c r="C458" s="65"/>
      <c r="D458" s="65"/>
      <c r="E458" s="65"/>
      <c r="F458" s="65"/>
      <c r="G458" s="65"/>
      <c r="H458" s="65"/>
      <c r="I458" s="65"/>
    </row>
    <row r="459" spans="2:100">
      <c r="C459" s="65"/>
      <c r="D459" s="65"/>
      <c r="E459" s="65"/>
      <c r="F459" s="65"/>
      <c r="G459" s="65"/>
      <c r="H459" s="65"/>
      <c r="I459" s="65"/>
    </row>
    <row r="460" spans="2:100" s="84" customFormat="1">
      <c r="B460" s="83"/>
      <c r="AX460" s="65"/>
      <c r="AY460" s="65"/>
      <c r="AZ460" s="65"/>
      <c r="BA460" s="65"/>
      <c r="BB460" s="65"/>
      <c r="BC460" s="65"/>
      <c r="BD460" s="65"/>
      <c r="BE460" s="65"/>
      <c r="BF460" s="65"/>
      <c r="CJ460" s="155"/>
      <c r="CU460" s="446"/>
      <c r="CV460" s="446"/>
    </row>
    <row r="461" spans="2:100" s="84" customFormat="1">
      <c r="B461" s="83"/>
      <c r="AX461" s="65"/>
      <c r="AY461" s="65"/>
      <c r="AZ461" s="65"/>
      <c r="BA461" s="65"/>
      <c r="BB461" s="65"/>
      <c r="BC461" s="65"/>
      <c r="BD461" s="65"/>
      <c r="BE461" s="65"/>
      <c r="BF461" s="65"/>
      <c r="CJ461" s="155"/>
      <c r="CU461" s="446"/>
      <c r="CV461" s="446"/>
    </row>
    <row r="462" spans="2:100" s="84" customFormat="1">
      <c r="B462" s="83"/>
      <c r="AX462" s="65"/>
      <c r="AY462" s="65"/>
      <c r="AZ462" s="65"/>
      <c r="BA462" s="65"/>
      <c r="BB462" s="65"/>
      <c r="BC462" s="65"/>
      <c r="BD462" s="65"/>
      <c r="BE462" s="65"/>
      <c r="BF462" s="65"/>
      <c r="CJ462" s="155"/>
      <c r="CU462" s="446"/>
      <c r="CV462" s="446"/>
    </row>
    <row r="463" spans="2:100" s="84" customFormat="1">
      <c r="B463" s="83"/>
      <c r="AX463" s="65"/>
      <c r="AY463" s="65"/>
      <c r="AZ463" s="65"/>
      <c r="BA463" s="65"/>
      <c r="BB463" s="65"/>
      <c r="BC463" s="65"/>
      <c r="BD463" s="65"/>
      <c r="BE463" s="65"/>
      <c r="BF463" s="65"/>
      <c r="CJ463" s="155"/>
      <c r="CU463" s="446"/>
      <c r="CV463" s="446"/>
    </row>
    <row r="464" spans="2:100" s="84" customFormat="1">
      <c r="B464" s="83"/>
      <c r="AX464" s="65"/>
      <c r="AY464" s="65"/>
      <c r="AZ464" s="65"/>
      <c r="BA464" s="65"/>
      <c r="BB464" s="65"/>
      <c r="BC464" s="65"/>
      <c r="BD464" s="65"/>
      <c r="BE464" s="65"/>
      <c r="BF464" s="65"/>
      <c r="CJ464" s="155"/>
      <c r="CU464" s="446"/>
      <c r="CV464" s="446"/>
    </row>
    <row r="465" spans="2:100" s="84" customFormat="1">
      <c r="B465" s="83"/>
      <c r="AX465" s="65"/>
      <c r="AY465" s="65"/>
      <c r="AZ465" s="65"/>
      <c r="BA465" s="65"/>
      <c r="BB465" s="65"/>
      <c r="BC465" s="65"/>
      <c r="BD465" s="65"/>
      <c r="BE465" s="65"/>
      <c r="BF465" s="65"/>
      <c r="CJ465" s="155"/>
      <c r="CU465" s="446"/>
      <c r="CV465" s="446"/>
    </row>
    <row r="466" spans="2:100" s="84" customFormat="1">
      <c r="B466" s="83"/>
      <c r="AX466" s="65"/>
      <c r="AY466" s="65"/>
      <c r="AZ466" s="65"/>
      <c r="BA466" s="65"/>
      <c r="BB466" s="65"/>
      <c r="BC466" s="65"/>
      <c r="BD466" s="65"/>
      <c r="BE466" s="65"/>
      <c r="BF466" s="65"/>
      <c r="CJ466" s="155"/>
      <c r="CU466" s="446"/>
      <c r="CV466" s="446"/>
    </row>
    <row r="467" spans="2:100" s="84" customFormat="1">
      <c r="B467" s="83"/>
      <c r="AX467" s="65"/>
      <c r="AY467" s="65"/>
      <c r="AZ467" s="65"/>
      <c r="BA467" s="65"/>
      <c r="BB467" s="65"/>
      <c r="BC467" s="65"/>
      <c r="BD467" s="65"/>
      <c r="BE467" s="65"/>
      <c r="BF467" s="65"/>
      <c r="CJ467" s="155"/>
      <c r="CU467" s="446"/>
      <c r="CV467" s="446"/>
    </row>
    <row r="468" spans="2:100" s="84" customFormat="1">
      <c r="B468" s="83"/>
      <c r="AX468" s="65"/>
      <c r="AY468" s="65"/>
      <c r="AZ468" s="65"/>
      <c r="BA468" s="65"/>
      <c r="BB468" s="65"/>
      <c r="BC468" s="65"/>
      <c r="BD468" s="65"/>
      <c r="BE468" s="65"/>
      <c r="BF468" s="65"/>
      <c r="CJ468" s="155"/>
      <c r="CU468" s="446"/>
      <c r="CV468" s="446"/>
    </row>
    <row r="469" spans="2:100" s="84" customFormat="1">
      <c r="B469" s="83"/>
      <c r="AX469" s="65"/>
      <c r="AY469" s="65"/>
      <c r="AZ469" s="65"/>
      <c r="BA469" s="65"/>
      <c r="BB469" s="65"/>
      <c r="BC469" s="65"/>
      <c r="BD469" s="65"/>
      <c r="BE469" s="65"/>
      <c r="BF469" s="65"/>
      <c r="CJ469" s="155"/>
      <c r="CU469" s="446"/>
      <c r="CV469" s="446"/>
    </row>
    <row r="470" spans="2:100" s="84" customFormat="1">
      <c r="B470" s="83"/>
      <c r="AX470" s="65"/>
      <c r="AY470" s="65"/>
      <c r="AZ470" s="65"/>
      <c r="BA470" s="65"/>
      <c r="BB470" s="65"/>
      <c r="BC470" s="65"/>
      <c r="BD470" s="65"/>
      <c r="BE470" s="65"/>
      <c r="BF470" s="65"/>
      <c r="CJ470" s="155"/>
      <c r="CU470" s="446"/>
      <c r="CV470" s="446"/>
    </row>
    <row r="471" spans="2:100" s="84" customFormat="1">
      <c r="B471" s="83"/>
      <c r="AX471" s="65"/>
      <c r="AY471" s="65"/>
      <c r="AZ471" s="65"/>
      <c r="BA471" s="65"/>
      <c r="BB471" s="65"/>
      <c r="BC471" s="65"/>
      <c r="BD471" s="65"/>
      <c r="BE471" s="65"/>
      <c r="BF471" s="65"/>
      <c r="CJ471" s="155"/>
      <c r="CU471" s="446"/>
      <c r="CV471" s="446"/>
    </row>
    <row r="472" spans="2:100" s="84" customFormat="1">
      <c r="B472" s="83"/>
      <c r="AX472" s="65"/>
      <c r="AY472" s="65"/>
      <c r="AZ472" s="65"/>
      <c r="BA472" s="65"/>
      <c r="BB472" s="65"/>
      <c r="BC472" s="65"/>
      <c r="BD472" s="65"/>
      <c r="BE472" s="65"/>
      <c r="BF472" s="65"/>
      <c r="CJ472" s="155"/>
      <c r="CU472" s="446"/>
      <c r="CV472" s="446"/>
    </row>
    <row r="473" spans="2:100" s="84" customFormat="1">
      <c r="B473" s="83"/>
      <c r="AX473" s="65"/>
      <c r="AY473" s="65"/>
      <c r="AZ473" s="65"/>
      <c r="BA473" s="65"/>
      <c r="BB473" s="65"/>
      <c r="BC473" s="65"/>
      <c r="BD473" s="65"/>
      <c r="BE473" s="65"/>
      <c r="BF473" s="65"/>
      <c r="CJ473" s="155"/>
      <c r="CU473" s="446"/>
      <c r="CV473" s="446"/>
    </row>
    <row r="474" spans="2:100">
      <c r="C474" s="65"/>
      <c r="D474" s="65"/>
      <c r="E474" s="65"/>
      <c r="F474" s="65"/>
      <c r="G474" s="65"/>
      <c r="H474" s="65"/>
      <c r="I474" s="65"/>
    </row>
    <row r="475" spans="2:100">
      <c r="C475" s="65"/>
      <c r="D475" s="65"/>
      <c r="E475" s="65"/>
      <c r="F475" s="65"/>
      <c r="G475" s="65"/>
      <c r="H475" s="65"/>
      <c r="I475" s="65"/>
    </row>
    <row r="476" spans="2:100">
      <c r="C476" s="65"/>
      <c r="D476" s="65"/>
      <c r="E476" s="65"/>
      <c r="F476" s="65"/>
      <c r="G476" s="65"/>
      <c r="H476" s="65"/>
      <c r="I476" s="65"/>
    </row>
  </sheetData>
  <sheetProtection password="E8AD" sheet="1" objects="1" scenarios="1"/>
  <mergeCells count="243">
    <mergeCell ref="A1:B1"/>
    <mergeCell ref="A433:B433"/>
    <mergeCell ref="A42:B42"/>
    <mergeCell ref="A81:B81"/>
    <mergeCell ref="A120:B120"/>
    <mergeCell ref="A159:B159"/>
    <mergeCell ref="A198:B198"/>
    <mergeCell ref="A237:B237"/>
    <mergeCell ref="A276:B276"/>
    <mergeCell ref="A315:B315"/>
    <mergeCell ref="A354:B354"/>
    <mergeCell ref="A393:B393"/>
    <mergeCell ref="B123:B124"/>
    <mergeCell ref="B201:B202"/>
    <mergeCell ref="B240:B241"/>
    <mergeCell ref="B279:B280"/>
    <mergeCell ref="B318:B319"/>
    <mergeCell ref="B357:B358"/>
    <mergeCell ref="B396:B397"/>
    <mergeCell ref="B162:B163"/>
    <mergeCell ref="B6:B7"/>
    <mergeCell ref="B84:B85"/>
    <mergeCell ref="B45:B46"/>
    <mergeCell ref="CU165:CU194"/>
    <mergeCell ref="CU203:CV203"/>
    <mergeCell ref="CU204:CU233"/>
    <mergeCell ref="CU399:CU428"/>
    <mergeCell ref="CU242:CV242"/>
    <mergeCell ref="CU243:CU272"/>
    <mergeCell ref="CU281:CV281"/>
    <mergeCell ref="CU282:CU311"/>
    <mergeCell ref="CU320:CV320"/>
    <mergeCell ref="CU321:CU350"/>
    <mergeCell ref="CU359:CV359"/>
    <mergeCell ref="CU360:CU389"/>
    <mergeCell ref="CU398:CV398"/>
    <mergeCell ref="CU8:CV8"/>
    <mergeCell ref="CU9:CU38"/>
    <mergeCell ref="CU47:CV47"/>
    <mergeCell ref="CU48:CU77"/>
    <mergeCell ref="CU86:CV86"/>
    <mergeCell ref="CU87:CU116"/>
    <mergeCell ref="CU125:CV125"/>
    <mergeCell ref="CU126:CU155"/>
    <mergeCell ref="CU164:CV164"/>
    <mergeCell ref="J397:J398"/>
    <mergeCell ref="R397:R398"/>
    <mergeCell ref="Z397:Z398"/>
    <mergeCell ref="AH397:AH398"/>
    <mergeCell ref="AX397:AX398"/>
    <mergeCell ref="BF397:BF398"/>
    <mergeCell ref="AP397:AP398"/>
    <mergeCell ref="C396:F396"/>
    <mergeCell ref="K396:N396"/>
    <mergeCell ref="S396:V396"/>
    <mergeCell ref="AA396:AD396"/>
    <mergeCell ref="AQ396:AT396"/>
    <mergeCell ref="AY396:BB396"/>
    <mergeCell ref="AI396:AL396"/>
    <mergeCell ref="J358:J359"/>
    <mergeCell ref="R358:R359"/>
    <mergeCell ref="Z358:Z359"/>
    <mergeCell ref="AH358:AH359"/>
    <mergeCell ref="AX358:AX359"/>
    <mergeCell ref="BF358:BF359"/>
    <mergeCell ref="AP358:AP359"/>
    <mergeCell ref="C357:F357"/>
    <mergeCell ref="K357:N357"/>
    <mergeCell ref="S357:V357"/>
    <mergeCell ref="AA357:AD357"/>
    <mergeCell ref="AQ357:AT357"/>
    <mergeCell ref="AY357:BB357"/>
    <mergeCell ref="AI357:AL357"/>
    <mergeCell ref="J319:J320"/>
    <mergeCell ref="R319:R320"/>
    <mergeCell ref="Z319:Z320"/>
    <mergeCell ref="AH319:AH320"/>
    <mergeCell ref="AX319:AX320"/>
    <mergeCell ref="BF319:BF320"/>
    <mergeCell ref="AP319:AP320"/>
    <mergeCell ref="C318:F318"/>
    <mergeCell ref="K318:N318"/>
    <mergeCell ref="S318:V318"/>
    <mergeCell ref="AA318:AD318"/>
    <mergeCell ref="AQ318:AT318"/>
    <mergeCell ref="AY318:BB318"/>
    <mergeCell ref="AI318:AL318"/>
    <mergeCell ref="AI279:AL279"/>
    <mergeCell ref="R280:R281"/>
    <mergeCell ref="Z280:Z281"/>
    <mergeCell ref="AH280:AH281"/>
    <mergeCell ref="AX280:AX281"/>
    <mergeCell ref="BF280:BF281"/>
    <mergeCell ref="AP280:AP281"/>
    <mergeCell ref="J280:J281"/>
    <mergeCell ref="C279:F279"/>
    <mergeCell ref="K279:N279"/>
    <mergeCell ref="S279:V279"/>
    <mergeCell ref="AA279:AD279"/>
    <mergeCell ref="AQ279:AT279"/>
    <mergeCell ref="AY279:BB279"/>
    <mergeCell ref="J241:J242"/>
    <mergeCell ref="R241:R242"/>
    <mergeCell ref="Z241:Z242"/>
    <mergeCell ref="AH241:AH242"/>
    <mergeCell ref="AX241:AX242"/>
    <mergeCell ref="BF241:BF242"/>
    <mergeCell ref="AP241:AP242"/>
    <mergeCell ref="C240:F240"/>
    <mergeCell ref="K240:N240"/>
    <mergeCell ref="S240:V240"/>
    <mergeCell ref="AA240:AD240"/>
    <mergeCell ref="AQ240:AT240"/>
    <mergeCell ref="AY240:BB240"/>
    <mergeCell ref="AI240:AL240"/>
    <mergeCell ref="J202:J203"/>
    <mergeCell ref="R202:R203"/>
    <mergeCell ref="Z202:Z203"/>
    <mergeCell ref="AH202:AH203"/>
    <mergeCell ref="AX202:AX203"/>
    <mergeCell ref="BF202:BF203"/>
    <mergeCell ref="AP202:AP203"/>
    <mergeCell ref="C201:F201"/>
    <mergeCell ref="K201:N201"/>
    <mergeCell ref="S201:V201"/>
    <mergeCell ref="AA201:AD201"/>
    <mergeCell ref="AQ201:AT201"/>
    <mergeCell ref="AY201:BB201"/>
    <mergeCell ref="AI201:AL201"/>
    <mergeCell ref="AI162:AL162"/>
    <mergeCell ref="R163:R164"/>
    <mergeCell ref="Z163:Z164"/>
    <mergeCell ref="AH163:AH164"/>
    <mergeCell ref="AX163:AX164"/>
    <mergeCell ref="BF163:BF164"/>
    <mergeCell ref="AP163:AP164"/>
    <mergeCell ref="J163:J164"/>
    <mergeCell ref="C162:F162"/>
    <mergeCell ref="K162:N162"/>
    <mergeCell ref="S162:V162"/>
    <mergeCell ref="AA162:AD162"/>
    <mergeCell ref="AQ162:AT162"/>
    <mergeCell ref="AY162:BB162"/>
    <mergeCell ref="J124:J125"/>
    <mergeCell ref="R124:R125"/>
    <mergeCell ref="Z124:Z125"/>
    <mergeCell ref="AH124:AH125"/>
    <mergeCell ref="AX124:AX125"/>
    <mergeCell ref="BF124:BF125"/>
    <mergeCell ref="AP124:AP125"/>
    <mergeCell ref="AX85:AX86"/>
    <mergeCell ref="BF85:BF86"/>
    <mergeCell ref="AP85:AP86"/>
    <mergeCell ref="C123:F123"/>
    <mergeCell ref="K123:N123"/>
    <mergeCell ref="S123:V123"/>
    <mergeCell ref="AA123:AD123"/>
    <mergeCell ref="AQ123:AT123"/>
    <mergeCell ref="AY123:BB123"/>
    <mergeCell ref="AI123:AL123"/>
    <mergeCell ref="BF46:BF47"/>
    <mergeCell ref="C84:F84"/>
    <mergeCell ref="K84:N84"/>
    <mergeCell ref="S84:V84"/>
    <mergeCell ref="AA84:AD84"/>
    <mergeCell ref="AQ84:AT84"/>
    <mergeCell ref="AY84:BB84"/>
    <mergeCell ref="J46:J47"/>
    <mergeCell ref="R46:R47"/>
    <mergeCell ref="Z46:Z47"/>
    <mergeCell ref="AH46:AH47"/>
    <mergeCell ref="AX46:AX47"/>
    <mergeCell ref="J85:J86"/>
    <mergeCell ref="R85:R86"/>
    <mergeCell ref="Z85:Z86"/>
    <mergeCell ref="AH85:AH86"/>
    <mergeCell ref="R7:R8"/>
    <mergeCell ref="AH7:AH8"/>
    <mergeCell ref="AX7:AX8"/>
    <mergeCell ref="BF7:BF8"/>
    <mergeCell ref="AY6:BB6"/>
    <mergeCell ref="AQ45:AT45"/>
    <mergeCell ref="AY45:BB45"/>
    <mergeCell ref="C6:F6"/>
    <mergeCell ref="K6:N6"/>
    <mergeCell ref="S6:V6"/>
    <mergeCell ref="AA6:AD6"/>
    <mergeCell ref="AQ6:AT6"/>
    <mergeCell ref="Z7:Z8"/>
    <mergeCell ref="J7:J8"/>
    <mergeCell ref="C45:F45"/>
    <mergeCell ref="K45:N45"/>
    <mergeCell ref="S45:V45"/>
    <mergeCell ref="AA45:AD45"/>
    <mergeCell ref="AI6:AL6"/>
    <mergeCell ref="AP7:AP8"/>
    <mergeCell ref="AI45:AL45"/>
    <mergeCell ref="BG6:BJ6"/>
    <mergeCell ref="BN7:BN8"/>
    <mergeCell ref="BG45:BJ45"/>
    <mergeCell ref="BN46:BN47"/>
    <mergeCell ref="BG84:BJ84"/>
    <mergeCell ref="AP46:AP47"/>
    <mergeCell ref="AI84:AL84"/>
    <mergeCell ref="BN85:BN86"/>
    <mergeCell ref="BG123:BJ123"/>
    <mergeCell ref="BN124:BN125"/>
    <mergeCell ref="BG162:BJ162"/>
    <mergeCell ref="BV319:BV320"/>
    <mergeCell ref="BO357:BR357"/>
    <mergeCell ref="BN163:BN164"/>
    <mergeCell ref="BG201:BJ201"/>
    <mergeCell ref="BN202:BN203"/>
    <mergeCell ref="BG240:BJ240"/>
    <mergeCell ref="BN241:BN242"/>
    <mergeCell ref="BG279:BJ279"/>
    <mergeCell ref="BN280:BN281"/>
    <mergeCell ref="BG318:BJ318"/>
    <mergeCell ref="BN319:BN320"/>
    <mergeCell ref="BV358:BV359"/>
    <mergeCell ref="BO396:BR396"/>
    <mergeCell ref="BV397:BV398"/>
    <mergeCell ref="BG357:BJ357"/>
    <mergeCell ref="BN358:BN359"/>
    <mergeCell ref="BG396:BJ396"/>
    <mergeCell ref="BN397:BN398"/>
    <mergeCell ref="BO6:BR6"/>
    <mergeCell ref="BV7:BV8"/>
    <mergeCell ref="BO45:BR45"/>
    <mergeCell ref="BV46:BV47"/>
    <mergeCell ref="BO84:BR84"/>
    <mergeCell ref="BV85:BV86"/>
    <mergeCell ref="BO123:BR123"/>
    <mergeCell ref="BV124:BV125"/>
    <mergeCell ref="BO162:BR162"/>
    <mergeCell ref="BV163:BV164"/>
    <mergeCell ref="BO201:BR201"/>
    <mergeCell ref="BV202:BV203"/>
    <mergeCell ref="BO240:BR240"/>
    <mergeCell ref="BV241:BV242"/>
    <mergeCell ref="BO279:BR279"/>
    <mergeCell ref="BV280:BV281"/>
    <mergeCell ref="BO318:BR318"/>
  </mergeCells>
  <hyperlinks>
    <hyperlink ref="A1:B1" location="Index!L22" display="Back to Home"/>
    <hyperlink ref="A42:B42" location="Index!L22" display="Back to Home"/>
    <hyperlink ref="A81:B81" location="Index!L22" display="Back to Home"/>
    <hyperlink ref="A120:B120" location="Index!L22" display="Back to Home"/>
    <hyperlink ref="A159:B159" location="Index!L22" display="Back to Home"/>
    <hyperlink ref="A198:B198" location="Index!L22" display="Back to Home"/>
    <hyperlink ref="A237:B237" location="Index!L22" display="Back to Home"/>
    <hyperlink ref="A276:B276" location="Index!L22" display="Back to Home"/>
    <hyperlink ref="A315:B315" location="Index!L22" display="Back to Home"/>
    <hyperlink ref="A354:B354" location="Index!L22" display="Back to Home"/>
    <hyperlink ref="A393:B393" location="Index!L22" display="Back to Home"/>
    <hyperlink ref="A433:B433" location="Index!L22" display="Back to Home"/>
  </hyperlink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sheetPr codeName="Sheet6"/>
  <dimension ref="A1:AP122"/>
  <sheetViews>
    <sheetView showGridLines="0" topLeftCell="I1" workbookViewId="0">
      <pane ySplit="1" topLeftCell="A29" activePane="bottomLeft" state="frozen"/>
      <selection pane="bottomLeft" activeCell="N52" sqref="N52"/>
    </sheetView>
  </sheetViews>
  <sheetFormatPr defaultColWidth="12.28515625" defaultRowHeight="15"/>
  <cols>
    <col min="1" max="1" width="4.42578125" style="9" bestFit="1" customWidth="1"/>
    <col min="2" max="2" width="14" style="9" bestFit="1" customWidth="1"/>
    <col min="3" max="3" width="8" style="9" bestFit="1" customWidth="1"/>
    <col min="4" max="4" width="5.85546875" style="9" bestFit="1" customWidth="1"/>
    <col min="5" max="5" width="5.42578125" style="9" bestFit="1" customWidth="1"/>
    <col min="6" max="6" width="4.5703125" style="9" bestFit="1" customWidth="1"/>
    <col min="7" max="7" width="7.5703125" style="9" bestFit="1" customWidth="1"/>
    <col min="8" max="8" width="6.28515625" style="9" bestFit="1" customWidth="1"/>
    <col min="9" max="9" width="6" style="9" bestFit="1" customWidth="1"/>
    <col min="10" max="10" width="4.140625" style="9" bestFit="1" customWidth="1"/>
    <col min="11" max="11" width="13.7109375" style="9" bestFit="1" customWidth="1"/>
    <col min="12" max="12" width="14" style="9" bestFit="1" customWidth="1"/>
    <col min="13" max="13" width="6.85546875" style="9" bestFit="1" customWidth="1"/>
    <col min="14" max="14" width="5.28515625" style="9" bestFit="1" customWidth="1"/>
    <col min="15" max="15" width="7" style="9" bestFit="1" customWidth="1"/>
    <col min="16" max="16" width="14" style="9" bestFit="1" customWidth="1"/>
    <col min="17" max="17" width="6.85546875" style="9" customWidth="1"/>
    <col min="18" max="18" width="5.28515625" style="9" bestFit="1" customWidth="1"/>
    <col min="19" max="19" width="7" style="9" customWidth="1"/>
    <col min="20" max="20" width="36.7109375" style="19" bestFit="1" customWidth="1"/>
    <col min="21" max="21" width="18.28515625" customWidth="1"/>
    <col min="22" max="22" width="11.7109375" style="568" bestFit="1" customWidth="1"/>
    <col min="23" max="23" width="11.85546875" style="527" bestFit="1" customWidth="1"/>
    <col min="24" max="24" width="5.7109375" style="527" bestFit="1" customWidth="1"/>
    <col min="25" max="25" width="5.28515625" style="527" bestFit="1" customWidth="1"/>
    <col min="26" max="26" width="6" style="527" bestFit="1" customWidth="1"/>
    <col min="27" max="27" width="5.5703125" style="527" bestFit="1" customWidth="1"/>
    <col min="28" max="28" width="8.42578125" style="527" bestFit="1" customWidth="1"/>
    <col min="29" max="29" width="11.85546875" style="527" bestFit="1" customWidth="1"/>
    <col min="30" max="30" width="5.7109375" style="527" bestFit="1" customWidth="1"/>
    <col min="31" max="31" width="5.28515625" style="527" bestFit="1" customWidth="1"/>
    <col min="32" max="32" width="6" style="527" bestFit="1" customWidth="1"/>
    <col min="33" max="33" width="5.5703125" style="527" bestFit="1" customWidth="1"/>
    <col min="34" max="34" width="8.42578125" style="527" bestFit="1" customWidth="1"/>
    <col min="35" max="35" width="11.7109375" style="646" customWidth="1"/>
    <col min="36" max="36" width="7.42578125" style="646" bestFit="1" customWidth="1"/>
    <col min="37" max="37" width="9.42578125" style="65" bestFit="1" customWidth="1"/>
    <col min="38" max="38" width="6.140625" style="65" customWidth="1"/>
    <col min="39" max="39" width="4.85546875" style="342" hidden="1" customWidth="1"/>
    <col min="40" max="40" width="3.28515625" style="9" hidden="1" customWidth="1"/>
    <col min="41" max="41" width="2.140625" style="9" hidden="1" customWidth="1"/>
    <col min="42" max="42" width="4.42578125" style="9" hidden="1" customWidth="1"/>
    <col min="43" max="16384" width="12.28515625" style="9"/>
  </cols>
  <sheetData>
    <row r="1" spans="1:42" ht="15.75" thickBot="1">
      <c r="A1" s="1023" t="s">
        <v>219</v>
      </c>
      <c r="B1" s="1023"/>
      <c r="J1" s="65"/>
      <c r="V1" s="1023" t="s">
        <v>219</v>
      </c>
      <c r="W1" s="1023"/>
    </row>
    <row r="2" spans="1:42" ht="15.75" thickBot="1">
      <c r="A2" s="519"/>
      <c r="B2" s="519"/>
      <c r="J2" s="65"/>
      <c r="V2" s="528"/>
      <c r="W2" s="528"/>
    </row>
    <row r="3" spans="1:42" ht="15.75" thickBot="1">
      <c r="A3" s="834"/>
      <c r="B3" s="835"/>
      <c r="C3" s="836"/>
      <c r="D3" s="835" t="s">
        <v>221</v>
      </c>
      <c r="E3" s="836"/>
      <c r="F3" s="836"/>
      <c r="G3" s="836"/>
      <c r="H3" s="837"/>
      <c r="J3" s="1063" t="s">
        <v>108</v>
      </c>
      <c r="K3" s="1064"/>
      <c r="L3" s="1064"/>
      <c r="M3" s="1064"/>
      <c r="N3" s="1064"/>
      <c r="O3" s="1064"/>
      <c r="P3" s="1064"/>
      <c r="Q3" s="1064"/>
      <c r="R3" s="1064"/>
      <c r="S3" s="1064"/>
      <c r="T3" s="1065"/>
      <c r="V3" s="529" t="s">
        <v>35</v>
      </c>
      <c r="W3" s="530" t="s">
        <v>36</v>
      </c>
      <c r="X3" s="531" t="s">
        <v>101</v>
      </c>
      <c r="Y3" s="531" t="s">
        <v>145</v>
      </c>
      <c r="Z3" s="531" t="s">
        <v>70</v>
      </c>
      <c r="AA3" s="531" t="s">
        <v>142</v>
      </c>
      <c r="AB3" s="530" t="s">
        <v>144</v>
      </c>
      <c r="AC3" s="530" t="s">
        <v>36</v>
      </c>
      <c r="AD3" s="531" t="s">
        <v>101</v>
      </c>
      <c r="AE3" s="531" t="s">
        <v>145</v>
      </c>
      <c r="AF3" s="531" t="s">
        <v>70</v>
      </c>
      <c r="AG3" s="531" t="s">
        <v>142</v>
      </c>
      <c r="AH3" s="656" t="s">
        <v>144</v>
      </c>
      <c r="AI3" s="1051" t="s">
        <v>37</v>
      </c>
      <c r="AJ3" s="1052"/>
      <c r="AK3" s="1053"/>
      <c r="AM3" s="342">
        <v>0.1</v>
      </c>
      <c r="AN3" s="9" t="str">
        <f>LEFT(AM3,1)</f>
        <v>0</v>
      </c>
      <c r="AO3" s="9" t="str">
        <f>RIGHT(AM3,1)</f>
        <v>1</v>
      </c>
      <c r="AP3" s="9">
        <f>AN3*6+AO3</f>
        <v>1</v>
      </c>
    </row>
    <row r="4" spans="1:42" ht="15.75" thickBot="1">
      <c r="A4" s="830" t="s">
        <v>114</v>
      </c>
      <c r="B4" s="841" t="s">
        <v>67</v>
      </c>
      <c r="C4" s="841" t="s">
        <v>96</v>
      </c>
      <c r="D4" s="842" t="s">
        <v>97</v>
      </c>
      <c r="E4" s="842" t="s">
        <v>98</v>
      </c>
      <c r="F4" s="842" t="s">
        <v>99</v>
      </c>
      <c r="G4" s="842" t="s">
        <v>100</v>
      </c>
      <c r="H4" s="843" t="s">
        <v>134</v>
      </c>
      <c r="J4" s="1066" t="s">
        <v>77</v>
      </c>
      <c r="K4" s="1054" t="s">
        <v>102</v>
      </c>
      <c r="L4" s="1061" t="s">
        <v>103</v>
      </c>
      <c r="M4" s="1068" t="s">
        <v>103</v>
      </c>
      <c r="N4" s="1068"/>
      <c r="O4" s="1069"/>
      <c r="P4" s="1061" t="s">
        <v>104</v>
      </c>
      <c r="Q4" s="1068" t="s">
        <v>104</v>
      </c>
      <c r="R4" s="1068"/>
      <c r="S4" s="1070"/>
      <c r="T4" s="1059" t="s">
        <v>65</v>
      </c>
      <c r="V4" s="532" t="s">
        <v>47</v>
      </c>
      <c r="W4" s="533" t="s">
        <v>38</v>
      </c>
      <c r="X4" s="533">
        <f>IF(Scoresheet!C118=0,"",+Scoresheet!C118)</f>
        <v>104</v>
      </c>
      <c r="Y4" s="533">
        <f>IF(Scoresheet!AA79=0,"",+Scoresheet!AA79)</f>
        <v>10</v>
      </c>
      <c r="Z4" s="534">
        <f>IF(Scoresheet!BG79=0,"",+Scoresheet!BG79)</f>
        <v>19.3</v>
      </c>
      <c r="AA4" s="533">
        <f>IF(SUM(X4:Z4)=0,"",IF(Y4=10,120,VLOOKUP(Z4,$AM$3:$AP$122,4,FALSE)))</f>
        <v>120</v>
      </c>
      <c r="AB4" s="535">
        <f>(X4/AA4)*6</f>
        <v>5.2</v>
      </c>
      <c r="AC4" s="536" t="s">
        <v>48</v>
      </c>
      <c r="AD4" s="536">
        <f>+X54</f>
        <v>112</v>
      </c>
      <c r="AE4" s="536">
        <f t="shared" ref="AE4:AF4" si="0">+Y54</f>
        <v>8</v>
      </c>
      <c r="AF4" s="537">
        <f t="shared" si="0"/>
        <v>20</v>
      </c>
      <c r="AG4" s="536">
        <f>IF(SUM(AD4:AF4)=0,"",IF(AE4=10,120,VLOOKUP(AF4,$AM$3:$AP$122,4,FALSE)))</f>
        <v>120</v>
      </c>
      <c r="AH4" s="649">
        <f>(AD4/AG4)*6</f>
        <v>5.6</v>
      </c>
      <c r="AI4" s="665" t="str">
        <f>+TimeTable!K6</f>
        <v>RAMPUR</v>
      </c>
      <c r="AJ4" s="652" t="s">
        <v>146</v>
      </c>
      <c r="AK4" s="666" t="str">
        <f>+TimeTable!M6</f>
        <v>8 Runs</v>
      </c>
      <c r="AM4" s="342">
        <v>0.2</v>
      </c>
      <c r="AN4" s="9" t="str">
        <f t="shared" ref="AN4:AN61" si="1">LEFT(AM4,1)</f>
        <v>0</v>
      </c>
      <c r="AO4" s="9" t="str">
        <f t="shared" ref="AO4:AO67" si="2">RIGHT(AM4,1)</f>
        <v>2</v>
      </c>
      <c r="AP4" s="9">
        <f t="shared" ref="AP4:AP67" si="3">AN4*6+AO4</f>
        <v>2</v>
      </c>
    </row>
    <row r="5" spans="1:42" ht="15.75" thickBot="1">
      <c r="A5" s="63">
        <v>1</v>
      </c>
      <c r="B5" s="149" t="s">
        <v>45</v>
      </c>
      <c r="C5" s="149">
        <f>COUNTIFS($L$6:$L$20,"FUDEDA",$M$6:$M$20,"&gt;0")+COUNTIFS($P$6:$P$20,"FUDEDA",$Q$6:$Q$20,"&gt;0")</f>
        <v>5</v>
      </c>
      <c r="D5" s="149">
        <f>SUMPRODUCT(($L$6:$L$20="fudeda")*($M$6:$M$20&gt;$Q$6:$Q$20))+SUMPRODUCT(($P$6:$P$20="fudeda")*($Q$6:$Q$20&gt;$M$6:$M$20))</f>
        <v>4</v>
      </c>
      <c r="E5" s="149">
        <f>SUMPRODUCT(($L$6:$L$20="fudeda")*($M$6:$M$20&lt;$Q$6:$Q$20))+SUMPRODUCT(($P$6:$P$20="fudeda")*($Q$6:$Q$20&lt;$M$6:$M$20))</f>
        <v>1</v>
      </c>
      <c r="F5" s="149">
        <f>SUMPRODUCT(($L$6:$L$20="fudeda")*($M$6:$M$20=$Q$6:$Q$20)*($M$6:$M$20&lt;&gt;"")*($Q$6:$Q$20&lt;&gt;""))+SUMPRODUCT(($P$6:$P$20="fudeda")*($M$6:$M$20=$Q$6:$Q$20)*($M$6:$M$20&lt;&gt;"")*($Q$6:$Q$20&lt;&gt;""))</f>
        <v>0</v>
      </c>
      <c r="G5" s="149">
        <f>(D5*2)+(F5*1)</f>
        <v>8</v>
      </c>
      <c r="H5" s="838">
        <f>AB31-AH31</f>
        <v>3.1071755725190835</v>
      </c>
      <c r="J5" s="1067"/>
      <c r="K5" s="1055"/>
      <c r="L5" s="1062"/>
      <c r="M5" s="344" t="s">
        <v>101</v>
      </c>
      <c r="N5" s="344" t="s">
        <v>214</v>
      </c>
      <c r="O5" s="345" t="s">
        <v>70</v>
      </c>
      <c r="P5" s="1062"/>
      <c r="Q5" s="344" t="s">
        <v>101</v>
      </c>
      <c r="R5" s="344" t="s">
        <v>214</v>
      </c>
      <c r="S5" s="346" t="s">
        <v>70</v>
      </c>
      <c r="T5" s="1060"/>
      <c r="V5" s="539" t="s">
        <v>52</v>
      </c>
      <c r="W5" s="30" t="s">
        <v>38</v>
      </c>
      <c r="X5" s="30">
        <f>IF(Scoresheet!D118=0,"",+Scoresheet!D118)</f>
        <v>46</v>
      </c>
      <c r="Y5" s="30">
        <f>IF(Scoresheet!AB235=0,"",+Scoresheet!AB235)</f>
        <v>1</v>
      </c>
      <c r="Z5" s="540">
        <f>IF(Scoresheet!BH235=0,"",+Scoresheet!BH235)</f>
        <v>5</v>
      </c>
      <c r="AA5" s="30">
        <f t="shared" ref="AA5:AA8" si="4">IF(SUM(X5:Z5)=0,"",IF(Y5=10,120,VLOOKUP(Z5,$AM$3:$AP$122,4,FALSE)))</f>
        <v>30</v>
      </c>
      <c r="AB5" s="541">
        <f t="shared" ref="AB5:AB8" si="5">(X5/AA5)*6</f>
        <v>9.2000000000000011</v>
      </c>
      <c r="AC5" s="17" t="s">
        <v>50</v>
      </c>
      <c r="AD5" s="17">
        <f>+X45</f>
        <v>45</v>
      </c>
      <c r="AE5" s="17">
        <f t="shared" ref="AE5:AF5" si="6">+Y45</f>
        <v>10</v>
      </c>
      <c r="AF5" s="542">
        <f t="shared" si="6"/>
        <v>17.100000000000001</v>
      </c>
      <c r="AG5" s="17">
        <f t="shared" ref="AG5:AG8" si="7">IF(SUM(AD5:AF5)=0,"",IF(AE5=10,120,VLOOKUP(AF5,$AM$3:$AP$122,4,FALSE)))</f>
        <v>120</v>
      </c>
      <c r="AH5" s="657">
        <f t="shared" ref="AH5:AH8" si="8">(AD5/AG5)*6</f>
        <v>2.25</v>
      </c>
      <c r="AI5" s="663" t="str">
        <f>+TimeTable!K10</f>
        <v>BHRAMPURI</v>
      </c>
      <c r="AJ5" s="651" t="s">
        <v>146</v>
      </c>
      <c r="AK5" s="653" t="str">
        <f>+TimeTable!M10</f>
        <v>9 Wickets</v>
      </c>
      <c r="AM5" s="342">
        <v>0.3</v>
      </c>
      <c r="AN5" s="9" t="str">
        <f t="shared" si="1"/>
        <v>0</v>
      </c>
      <c r="AO5" s="9" t="str">
        <f t="shared" si="2"/>
        <v>3</v>
      </c>
      <c r="AP5" s="9">
        <f t="shared" si="3"/>
        <v>3</v>
      </c>
    </row>
    <row r="6" spans="1:42">
      <c r="A6" s="347">
        <v>2</v>
      </c>
      <c r="B6" s="839" t="s">
        <v>48</v>
      </c>
      <c r="C6" s="839">
        <f>COUNTIFS($L$6:$L$20,"rampur",$M$6:$M$20,"&gt;0")+COUNTIFS($P$6:$P$20,"rampur",$Q$6:$Q$20,"&gt;0")</f>
        <v>5</v>
      </c>
      <c r="D6" s="839">
        <f>SUMPRODUCT(($L$6:$L$20="rampur")*($M$6:$M$20&gt;$Q$6:$Q$20))+SUMPRODUCT(($P$6:$P$20="rampur")*($Q$6:$Q$20&gt;$M$6:$M$20))</f>
        <v>4</v>
      </c>
      <c r="E6" s="839">
        <f>SUMPRODUCT(($L$6:$L$20="rampur")*($M$6:$M$20&lt;$Q$6:$Q$20))+SUMPRODUCT(($P$6:$P$20="rampur")*($Q$6:$Q$20&lt;$M$6:$M$20))</f>
        <v>1</v>
      </c>
      <c r="F6" s="839">
        <f>SUMPRODUCT(($L$6:$L$20="rampur")*($M$6:$M$20=$Q$6:$Q$20)*($M$6:$M$20&lt;&gt;"")*($Q$6:$Q$20&lt;&gt;""))+SUMPRODUCT(($P$6:$P$20="rampur")*($M$6:$M$20=$Q$6:$Q$20)*($M$6:$M$20&lt;&gt;"")*($Q$6:$Q$20&lt;&gt;""))</f>
        <v>0</v>
      </c>
      <c r="G6" s="839">
        <f>(D6*2)+(F6*1)</f>
        <v>8</v>
      </c>
      <c r="H6" s="840">
        <f>AB61-AH61</f>
        <v>0.18747252747252752</v>
      </c>
      <c r="J6" s="348">
        <v>1</v>
      </c>
      <c r="K6" s="349" t="s">
        <v>47</v>
      </c>
      <c r="L6" s="350" t="s">
        <v>38</v>
      </c>
      <c r="M6" s="351">
        <f>+X4</f>
        <v>104</v>
      </c>
      <c r="N6" s="351">
        <f>+Y4</f>
        <v>10</v>
      </c>
      <c r="O6" s="352">
        <f>+Z4</f>
        <v>19.3</v>
      </c>
      <c r="P6" s="353" t="s">
        <v>48</v>
      </c>
      <c r="Q6" s="354">
        <f>+X54</f>
        <v>112</v>
      </c>
      <c r="R6" s="354">
        <f t="shared" ref="R6:S6" si="9">+Y54</f>
        <v>8</v>
      </c>
      <c r="S6" s="355">
        <f t="shared" si="9"/>
        <v>20</v>
      </c>
      <c r="T6" s="999" t="s">
        <v>456</v>
      </c>
      <c r="V6" s="544" t="s">
        <v>56</v>
      </c>
      <c r="W6" s="30" t="s">
        <v>38</v>
      </c>
      <c r="X6" s="30">
        <f>IF(Scoresheet!E118=0,"",+Scoresheet!E118)</f>
        <v>116</v>
      </c>
      <c r="Y6" s="30">
        <f>IF(Scoresheet!AD196=0,"",+Scoresheet!AD196)</f>
        <v>9</v>
      </c>
      <c r="Z6" s="540">
        <f>IF(Scoresheet!BJ196=0,"",+Scoresheet!BJ196)</f>
        <v>20</v>
      </c>
      <c r="AA6" s="30">
        <f t="shared" si="4"/>
        <v>120</v>
      </c>
      <c r="AB6" s="541">
        <f t="shared" si="5"/>
        <v>5.8</v>
      </c>
      <c r="AC6" s="11" t="s">
        <v>42</v>
      </c>
      <c r="AD6" s="11">
        <f>+X17</f>
        <v>119</v>
      </c>
      <c r="AE6" s="11">
        <f t="shared" ref="AE6:AF6" si="10">+Y17</f>
        <v>5</v>
      </c>
      <c r="AF6" s="545">
        <f t="shared" si="10"/>
        <v>17.399999999999999</v>
      </c>
      <c r="AG6" s="11">
        <f t="shared" si="7"/>
        <v>106</v>
      </c>
      <c r="AH6" s="658">
        <f t="shared" si="8"/>
        <v>6.7358490566037741</v>
      </c>
      <c r="AI6" s="663" t="str">
        <f>+TimeTable!K19</f>
        <v>DHANAL</v>
      </c>
      <c r="AJ6" s="651" t="s">
        <v>146</v>
      </c>
      <c r="AK6" s="653" t="str">
        <f>+TimeTable!M19</f>
        <v>3 Runs</v>
      </c>
      <c r="AM6" s="342">
        <v>0.4</v>
      </c>
      <c r="AN6" s="9" t="str">
        <f t="shared" si="1"/>
        <v>0</v>
      </c>
      <c r="AO6" s="9" t="str">
        <f t="shared" si="2"/>
        <v>4</v>
      </c>
      <c r="AP6" s="9">
        <f t="shared" si="3"/>
        <v>4</v>
      </c>
    </row>
    <row r="7" spans="1:42">
      <c r="A7" s="347">
        <v>3</v>
      </c>
      <c r="B7" s="145" t="s">
        <v>38</v>
      </c>
      <c r="C7" s="145">
        <f>COUNTIFS($L$6:$L$20,"Bhrampuri",$M$6:$M$20,"&gt;0")+COUNTIFS($P$6:$P$20,"Bhrampuri",$Q$6:$Q$20,"&gt;0")</f>
        <v>5</v>
      </c>
      <c r="D7" s="145">
        <f>SUMPRODUCT(($L$6:$L$20="Bhrampuri")*($M$6:$M$20&gt;$Q$6:$Q$20))+SUMPRODUCT(($P$6:$P$20="bhrampuri")*($Q$6:$Q$20&gt;$M$6:$M$20))</f>
        <v>3</v>
      </c>
      <c r="E7" s="145">
        <f>SUMPRODUCT(($L$6:$L$20="Bhrampuri")*($M$6:$M$20&lt;$Q$6:$Q$20))+SUMPRODUCT(($P$6:$P$20="bhrampuri")*($Q$6:$Q$20&lt;$M$6:$M$20))</f>
        <v>2</v>
      </c>
      <c r="F7" s="145">
        <f>SUMPRODUCT(($L$6:$L$20="bhrampuri")*($M$6:$M$20=$Q$6:$Q$20)*($M$6:$M$20&lt;&gt;"")*($Q$6:$Q$20&lt;&gt;""))+SUMPRODUCT(($P$6:$P$20="bhrampuri")*($M$6:$M$20=$Q$6:$Q$20)*($M$6:$M$20&lt;&gt;"")*($Q$6:$Q$20&lt;&gt;""))</f>
        <v>0</v>
      </c>
      <c r="G7" s="145">
        <f>(D7*2)+(F7*1)</f>
        <v>6</v>
      </c>
      <c r="H7" s="824">
        <f>AB11-AH11</f>
        <v>1.4730144038873139</v>
      </c>
      <c r="J7" s="356">
        <v>2</v>
      </c>
      <c r="K7" s="349" t="s">
        <v>47</v>
      </c>
      <c r="L7" s="357" t="s">
        <v>49</v>
      </c>
      <c r="M7" s="358">
        <f>+X34</f>
        <v>144</v>
      </c>
      <c r="N7" s="358">
        <f t="shared" ref="N7:O7" si="11">+Y34</f>
        <v>6</v>
      </c>
      <c r="O7" s="359">
        <f t="shared" si="11"/>
        <v>20</v>
      </c>
      <c r="P7" s="360" t="s">
        <v>50</v>
      </c>
      <c r="Q7" s="361">
        <f>+X44</f>
        <v>63</v>
      </c>
      <c r="R7" s="361">
        <f t="shared" ref="R7:S7" si="12">+Y44</f>
        <v>10</v>
      </c>
      <c r="S7" s="362">
        <f t="shared" si="12"/>
        <v>14.2</v>
      </c>
      <c r="T7" s="1000" t="s">
        <v>457</v>
      </c>
      <c r="V7" s="544" t="s">
        <v>57</v>
      </c>
      <c r="W7" s="30" t="s">
        <v>38</v>
      </c>
      <c r="X7" s="30">
        <f>IF(Scoresheet!F118=0,"",+Scoresheet!F118)</f>
        <v>108</v>
      </c>
      <c r="Y7" s="30">
        <f>IF(+Scoresheet!AD157=0,"",+Scoresheet!AD157)</f>
        <v>3</v>
      </c>
      <c r="Z7" s="540">
        <f>IF(Scoresheet!BJ157=0,"",+Scoresheet!BJ157)</f>
        <v>13.4</v>
      </c>
      <c r="AA7" s="30">
        <f t="shared" si="4"/>
        <v>82</v>
      </c>
      <c r="AB7" s="541">
        <f t="shared" si="5"/>
        <v>7.9024390243902438</v>
      </c>
      <c r="AC7" s="15" t="s">
        <v>49</v>
      </c>
      <c r="AD7" s="15">
        <f>+X37</f>
        <v>105</v>
      </c>
      <c r="AE7" s="15">
        <f t="shared" ref="AE7:AF7" si="13">+Y37</f>
        <v>8</v>
      </c>
      <c r="AF7" s="547">
        <f t="shared" si="13"/>
        <v>20</v>
      </c>
      <c r="AG7" s="15">
        <f t="shared" si="7"/>
        <v>120</v>
      </c>
      <c r="AH7" s="659">
        <f t="shared" si="8"/>
        <v>5.25</v>
      </c>
      <c r="AI7" s="663" t="str">
        <f>+TimeTable!K21</f>
        <v>BHRAMPURI</v>
      </c>
      <c r="AJ7" s="651" t="s">
        <v>146</v>
      </c>
      <c r="AK7" s="653" t="str">
        <f>+TimeTable!M21</f>
        <v>7 Wickets</v>
      </c>
      <c r="AM7" s="342">
        <v>0.5</v>
      </c>
      <c r="AN7" s="9" t="str">
        <f t="shared" si="1"/>
        <v>0</v>
      </c>
      <c r="AO7" s="9" t="str">
        <f t="shared" si="2"/>
        <v>5</v>
      </c>
      <c r="AP7" s="9">
        <f t="shared" si="3"/>
        <v>5</v>
      </c>
    </row>
    <row r="8" spans="1:42">
      <c r="A8" s="347">
        <v>4</v>
      </c>
      <c r="B8" s="150" t="s">
        <v>42</v>
      </c>
      <c r="C8" s="150">
        <f>COUNTIFS($L$6:$L$20,"DHANAL",$M$6:$M$20,"&gt;0")+COUNTIFS($P$6:$P$20,"DHANAL",$Q$6:$Q$20,"&gt;0")</f>
        <v>5</v>
      </c>
      <c r="D8" s="150">
        <f>SUMPRODUCT(($L$6:$L$20="dhanal")*($M$6:$M$20&gt;$Q$6:$Q$20))+SUMPRODUCT(($P$6:$P$20="dhanal")*($Q$6:$Q$20&gt;$M$6:$M$20))</f>
        <v>3</v>
      </c>
      <c r="E8" s="150">
        <f>SUMPRODUCT(($L$6:$L$20="dhanal")*($M$6:$M$20&lt;$Q$6:$Q$20))+SUMPRODUCT(($P$6:$P$20="dhanal")*($Q$6:$Q$20&lt;$M$6:$M$20))</f>
        <v>2</v>
      </c>
      <c r="F8" s="150">
        <f>SUMPRODUCT(($L$6:$L$20="dhanal")*($M$6:$M$20=$Q$6:$Q$20)*($M$6:$M$20&lt;&gt;"")*($Q$6:$Q$20&lt;&gt;""))+SUMPRODUCT(($P$6:$P$20="dhanal")*($M$6:$M$20=$Q$6:$Q$20)*($M$6:$M$20&lt;&gt;"")*($Q$6:$Q$20&lt;&gt;""))</f>
        <v>0</v>
      </c>
      <c r="G8" s="150">
        <f>(D8*2)+(F8*1)</f>
        <v>6</v>
      </c>
      <c r="H8" s="823">
        <f>AB21-AH21</f>
        <v>0.54258833825620734</v>
      </c>
      <c r="J8" s="356">
        <v>3</v>
      </c>
      <c r="K8" s="349" t="s">
        <v>51</v>
      </c>
      <c r="L8" s="363" t="s">
        <v>45</v>
      </c>
      <c r="M8" s="364">
        <f>+X24</f>
        <v>114</v>
      </c>
      <c r="N8" s="364">
        <f t="shared" ref="N8:O8" si="14">+Y24</f>
        <v>3</v>
      </c>
      <c r="O8" s="365">
        <f t="shared" si="14"/>
        <v>12.2</v>
      </c>
      <c r="P8" s="366" t="s">
        <v>42</v>
      </c>
      <c r="Q8" s="367">
        <f>+X14</f>
        <v>113</v>
      </c>
      <c r="R8" s="367">
        <f t="shared" ref="R8:S8" si="15">+Y14</f>
        <v>8</v>
      </c>
      <c r="S8" s="368">
        <f t="shared" si="15"/>
        <v>20</v>
      </c>
      <c r="T8" s="1001" t="s">
        <v>469</v>
      </c>
      <c r="V8" s="544" t="s">
        <v>59</v>
      </c>
      <c r="W8" s="30" t="s">
        <v>38</v>
      </c>
      <c r="X8" s="30">
        <f>IF(Scoresheet!G118=0,"",+Scoresheet!G118)</f>
        <v>114</v>
      </c>
      <c r="Y8" s="30">
        <f>IF(Scoresheet!AD40=0,"",+Scoresheet!AD40)</f>
        <v>8</v>
      </c>
      <c r="Z8" s="540">
        <f>IF(Scoresheet!BJ40=0,"",+Scoresheet!BJ40)</f>
        <v>20</v>
      </c>
      <c r="AA8" s="30">
        <f t="shared" si="4"/>
        <v>120</v>
      </c>
      <c r="AB8" s="541">
        <f t="shared" si="5"/>
        <v>5.6999999999999993</v>
      </c>
      <c r="AC8" s="13" t="s">
        <v>45</v>
      </c>
      <c r="AD8" s="13">
        <f>+X27</f>
        <v>81</v>
      </c>
      <c r="AE8" s="13">
        <f t="shared" ref="AE8:AF8" si="16">+Y27</f>
        <v>10</v>
      </c>
      <c r="AF8" s="549">
        <f t="shared" si="16"/>
        <v>17</v>
      </c>
      <c r="AG8" s="13">
        <f t="shared" si="7"/>
        <v>120</v>
      </c>
      <c r="AH8" s="660">
        <f t="shared" si="8"/>
        <v>4.0500000000000007</v>
      </c>
      <c r="AI8" s="663" t="str">
        <f>+TimeTable!K24</f>
        <v>BHRAMPURI</v>
      </c>
      <c r="AJ8" s="651" t="s">
        <v>146</v>
      </c>
      <c r="AK8" s="653" t="str">
        <f>+TimeTable!M24</f>
        <v>33 Runs</v>
      </c>
      <c r="AM8" s="342">
        <v>0.6</v>
      </c>
      <c r="AN8" s="9" t="str">
        <f t="shared" si="1"/>
        <v>0</v>
      </c>
      <c r="AO8" s="9" t="str">
        <f t="shared" si="2"/>
        <v>6</v>
      </c>
      <c r="AP8" s="9">
        <f t="shared" si="3"/>
        <v>6</v>
      </c>
    </row>
    <row r="9" spans="1:42">
      <c r="A9" s="347">
        <v>5</v>
      </c>
      <c r="B9" s="147" t="s">
        <v>49</v>
      </c>
      <c r="C9" s="147">
        <f>COUNTIFS($L$6:$L$20,"khodamli",$M$6:$M$20,"&gt;0")+COUNTIFS($P$6:$P$20,"khodamli",$Q$6:$Q$20,"&gt;0")</f>
        <v>5</v>
      </c>
      <c r="D9" s="147">
        <f>SUMPRODUCT(($L$6:$L$20="khodamli")*($M$6:$M$20&gt;$Q$6:$Q$20))+SUMPRODUCT(($P$6:$P$20="khodamli")*($Q$6:$Q$20&gt;$M$6:$M$20))</f>
        <v>1</v>
      </c>
      <c r="E9" s="147">
        <f>SUMPRODUCT(($L$6:$L$20="khodamli")*($M$6:$M$20&lt;$Q$6:$Q$20))+SUMPRODUCT(($P$6:$P$20="khodamli")*($Q$6:$Q$20&lt;$M$6:$M$20))</f>
        <v>4</v>
      </c>
      <c r="F9" s="147">
        <f>SUMPRODUCT(($L$6:$L$20="khodamli")*($M$6:$M$20=$Q$6:$Q$20)*($M$6:$M$20&lt;&gt;"")*($Q$6:$Q$20&lt;&gt;""))+SUMPRODUCT(($P$6:$P$20="khodamli")*($M$6:$M$20=$Q$6:$Q$20)*($M$6:$M$20&lt;&gt;"")*($Q$6:$Q$20&lt;&gt;""))</f>
        <v>0</v>
      </c>
      <c r="G9" s="147">
        <f t="shared" ref="G9:G10" si="17">(D9*2)+(F9*1)</f>
        <v>2</v>
      </c>
      <c r="H9" s="825">
        <f>AB41-AH41</f>
        <v>-0.85999999999999943</v>
      </c>
      <c r="J9" s="356">
        <v>4</v>
      </c>
      <c r="K9" s="349" t="s">
        <v>52</v>
      </c>
      <c r="L9" s="350" t="s">
        <v>38</v>
      </c>
      <c r="M9" s="351">
        <f>+X5</f>
        <v>46</v>
      </c>
      <c r="N9" s="351">
        <f>+Y5</f>
        <v>1</v>
      </c>
      <c r="O9" s="352">
        <f>+Z5</f>
        <v>5</v>
      </c>
      <c r="P9" s="360" t="s">
        <v>50</v>
      </c>
      <c r="Q9" s="361">
        <f>+X45</f>
        <v>45</v>
      </c>
      <c r="R9" s="361">
        <f t="shared" ref="R9:S9" si="18">+Y45</f>
        <v>10</v>
      </c>
      <c r="S9" s="362">
        <f t="shared" si="18"/>
        <v>17.100000000000001</v>
      </c>
      <c r="T9" s="999" t="s">
        <v>458</v>
      </c>
      <c r="V9" s="551"/>
      <c r="W9" s="136"/>
      <c r="X9" s="136"/>
      <c r="Y9" s="136"/>
      <c r="Z9" s="552"/>
      <c r="AA9" s="136"/>
      <c r="AB9" s="553"/>
      <c r="AC9" s="123"/>
      <c r="AD9" s="123"/>
      <c r="AE9" s="123"/>
      <c r="AF9" s="554"/>
      <c r="AG9" s="123"/>
      <c r="AH9" s="650"/>
      <c r="AI9" s="663"/>
      <c r="AJ9" s="651"/>
      <c r="AK9" s="653"/>
      <c r="AM9" s="342">
        <v>1.1000000000000001</v>
      </c>
      <c r="AN9" s="9" t="str">
        <f t="shared" si="1"/>
        <v>1</v>
      </c>
      <c r="AO9" s="9" t="str">
        <f t="shared" si="2"/>
        <v>1</v>
      </c>
      <c r="AP9" s="9">
        <f t="shared" si="3"/>
        <v>7</v>
      </c>
    </row>
    <row r="10" spans="1:42" ht="15.75" thickBot="1">
      <c r="A10" s="64">
        <v>6</v>
      </c>
      <c r="B10" s="790" t="s">
        <v>50</v>
      </c>
      <c r="C10" s="790">
        <f>COUNTIFS($L$6:$L$20,"navi hadol",$M$6:$M$20,"&gt;0")+COUNTIFS($P$6:$P$20,"navi hadol",$Q$6:$Q$20,"&gt;0")</f>
        <v>5</v>
      </c>
      <c r="D10" s="790">
        <f>SUMPRODUCT(($L$6:$L$20="navi hadol")*($M$6:$M$20&gt;$Q$6:$Q$20))+SUMPRODUCT(($P$6:$P$20="navi hadol")*($Q$6:$Q$20&gt;$M$6:$M$20))</f>
        <v>0</v>
      </c>
      <c r="E10" s="790">
        <f>SUMPRODUCT(($L$6:$L$20="navi hadol")*($M$6:$M$20&lt;$Q$6:$Q$20))+SUMPRODUCT(($P$6:$P$20="navi hadol")*($Q$6:$Q$20&lt;$M$6:$M$20))</f>
        <v>5</v>
      </c>
      <c r="F10" s="790">
        <f>SUMPRODUCT(($L$6:$L$20="navi hadol")*($M$6:$M$20=$Q$6:$Q$20)*($M$6:$M$20&lt;&gt;"")*($Q$6:$Q$20&lt;&gt;""))+SUMPRODUCT(($P$6:$P$20="navi hadol")*($M$6:$M$20=$Q$6:$Q$20)*($M$6:$M$20&lt;&gt;"")*($Q$6:$Q$20&lt;&gt;""))</f>
        <v>0</v>
      </c>
      <c r="G10" s="790">
        <f t="shared" si="17"/>
        <v>0</v>
      </c>
      <c r="H10" s="826">
        <f>AB51-AH51</f>
        <v>-4.9710101010101004</v>
      </c>
      <c r="J10" s="356">
        <v>5</v>
      </c>
      <c r="K10" s="349" t="s">
        <v>53</v>
      </c>
      <c r="L10" s="363" t="s">
        <v>45</v>
      </c>
      <c r="M10" s="364">
        <f>+X25</f>
        <v>66</v>
      </c>
      <c r="N10" s="364">
        <f t="shared" ref="N10:O10" si="19">+Y25</f>
        <v>2</v>
      </c>
      <c r="O10" s="365">
        <f t="shared" si="19"/>
        <v>6.2</v>
      </c>
      <c r="P10" s="360" t="s">
        <v>50</v>
      </c>
      <c r="Q10" s="361">
        <f>+X46</f>
        <v>65</v>
      </c>
      <c r="R10" s="361">
        <f t="shared" ref="R10:S10" si="20">+Y46</f>
        <v>9</v>
      </c>
      <c r="S10" s="362">
        <f t="shared" si="20"/>
        <v>20</v>
      </c>
      <c r="T10" s="1001" t="s">
        <v>459</v>
      </c>
      <c r="V10" s="556"/>
      <c r="W10" s="557"/>
      <c r="X10" s="557"/>
      <c r="Y10" s="557"/>
      <c r="Z10" s="558"/>
      <c r="AA10" s="557"/>
      <c r="AB10" s="559"/>
      <c r="AC10" s="560"/>
      <c r="AD10" s="560"/>
      <c r="AE10" s="560"/>
      <c r="AF10" s="561"/>
      <c r="AG10" s="560"/>
      <c r="AH10" s="661"/>
      <c r="AI10" s="663"/>
      <c r="AJ10" s="651"/>
      <c r="AK10" s="653"/>
      <c r="AM10" s="342">
        <v>1.2</v>
      </c>
      <c r="AN10" s="9" t="str">
        <f t="shared" si="1"/>
        <v>1</v>
      </c>
      <c r="AO10" s="9" t="str">
        <f t="shared" si="2"/>
        <v>2</v>
      </c>
      <c r="AP10" s="9">
        <f t="shared" si="3"/>
        <v>8</v>
      </c>
    </row>
    <row r="11" spans="1:42" ht="15.75" thickBot="1">
      <c r="J11" s="356">
        <v>6</v>
      </c>
      <c r="K11" s="349" t="s">
        <v>53</v>
      </c>
      <c r="L11" s="357" t="s">
        <v>49</v>
      </c>
      <c r="M11" s="358">
        <f>+X35</f>
        <v>115</v>
      </c>
      <c r="N11" s="358">
        <f t="shared" ref="N11:O11" si="21">+Y35</f>
        <v>9</v>
      </c>
      <c r="O11" s="359">
        <f t="shared" si="21"/>
        <v>20</v>
      </c>
      <c r="P11" s="366" t="s">
        <v>42</v>
      </c>
      <c r="Q11" s="367">
        <f>+X15</f>
        <v>116</v>
      </c>
      <c r="R11" s="367">
        <f t="shared" ref="R11:S11" si="22">+Y15</f>
        <v>5</v>
      </c>
      <c r="S11" s="368">
        <f t="shared" si="22"/>
        <v>17.399999999999999</v>
      </c>
      <c r="T11" s="1002" t="s">
        <v>470</v>
      </c>
      <c r="V11" s="563"/>
      <c r="W11" s="531" t="s">
        <v>143</v>
      </c>
      <c r="X11" s="531">
        <f>SUM(X4:X8)</f>
        <v>488</v>
      </c>
      <c r="Y11" s="531"/>
      <c r="Z11" s="564"/>
      <c r="AA11" s="531">
        <f>SUM(AA4:AA8)</f>
        <v>472</v>
      </c>
      <c r="AB11" s="565">
        <f>(X11/AA11)*6</f>
        <v>6.203389830508474</v>
      </c>
      <c r="AC11" s="531"/>
      <c r="AD11" s="531">
        <f>SUM(AD4:AD8)</f>
        <v>462</v>
      </c>
      <c r="AE11" s="566"/>
      <c r="AF11" s="531"/>
      <c r="AG11" s="531">
        <f>SUM(AG4:AG8)</f>
        <v>586</v>
      </c>
      <c r="AH11" s="662">
        <f>(AD11/AG11)*6</f>
        <v>4.7303754266211602</v>
      </c>
      <c r="AI11" s="664"/>
      <c r="AJ11" s="654"/>
      <c r="AK11" s="655"/>
      <c r="AM11" s="342">
        <v>1.3</v>
      </c>
      <c r="AN11" s="9" t="str">
        <f t="shared" si="1"/>
        <v>1</v>
      </c>
      <c r="AO11" s="9" t="str">
        <f t="shared" si="2"/>
        <v>3</v>
      </c>
      <c r="AP11" s="9">
        <f t="shared" si="3"/>
        <v>9</v>
      </c>
    </row>
    <row r="12" spans="1:42" ht="15.75" thickBot="1">
      <c r="A12" s="520"/>
      <c r="B12" s="456"/>
      <c r="C12" s="521"/>
      <c r="D12" s="456" t="s">
        <v>220</v>
      </c>
      <c r="E12" s="521"/>
      <c r="F12" s="521"/>
      <c r="G12" s="521"/>
      <c r="H12" s="522"/>
      <c r="I12" s="19"/>
      <c r="J12" s="356">
        <v>7</v>
      </c>
      <c r="K12" s="349" t="s">
        <v>54</v>
      </c>
      <c r="L12" s="357" t="s">
        <v>49</v>
      </c>
      <c r="M12" s="358">
        <f>+X36</f>
        <v>98</v>
      </c>
      <c r="N12" s="358">
        <f t="shared" ref="N12:O12" si="23">+Y36</f>
        <v>9</v>
      </c>
      <c r="O12" s="359">
        <f t="shared" si="23"/>
        <v>20</v>
      </c>
      <c r="P12" s="353" t="s">
        <v>48</v>
      </c>
      <c r="Q12" s="354">
        <f>+X55</f>
        <v>129</v>
      </c>
      <c r="R12" s="354">
        <f t="shared" ref="R12:S12" si="24">+Y55</f>
        <v>8</v>
      </c>
      <c r="S12" s="355">
        <f t="shared" si="24"/>
        <v>20</v>
      </c>
      <c r="T12" s="1003" t="s">
        <v>460</v>
      </c>
      <c r="AI12" s="647"/>
      <c r="AJ12" s="652"/>
      <c r="AM12" s="342">
        <v>1.4</v>
      </c>
      <c r="AN12" s="9" t="str">
        <f t="shared" si="1"/>
        <v>1</v>
      </c>
      <c r="AO12" s="9" t="str">
        <f t="shared" si="2"/>
        <v>4</v>
      </c>
      <c r="AP12" s="9">
        <f t="shared" si="3"/>
        <v>10</v>
      </c>
    </row>
    <row r="13" spans="1:42" ht="15.75" thickBot="1">
      <c r="A13" s="715" t="s">
        <v>114</v>
      </c>
      <c r="B13" s="716" t="s">
        <v>67</v>
      </c>
      <c r="C13" s="716" t="s">
        <v>96</v>
      </c>
      <c r="D13" s="717" t="s">
        <v>97</v>
      </c>
      <c r="E13" s="717" t="s">
        <v>98</v>
      </c>
      <c r="F13" s="717" t="s">
        <v>99</v>
      </c>
      <c r="G13" s="717" t="s">
        <v>100</v>
      </c>
      <c r="H13" s="718" t="s">
        <v>134</v>
      </c>
      <c r="J13" s="356">
        <v>8</v>
      </c>
      <c r="K13" s="349" t="s">
        <v>55</v>
      </c>
      <c r="L13" s="366" t="s">
        <v>42</v>
      </c>
      <c r="M13" s="367">
        <f>+X16</f>
        <v>72</v>
      </c>
      <c r="N13" s="367">
        <f t="shared" ref="N13:O13" si="25">+Y16</f>
        <v>3</v>
      </c>
      <c r="O13" s="369">
        <f t="shared" si="25"/>
        <v>7.1</v>
      </c>
      <c r="P13" s="360" t="s">
        <v>50</v>
      </c>
      <c r="Q13" s="361">
        <f>+X47</f>
        <v>71</v>
      </c>
      <c r="R13" s="361">
        <f t="shared" ref="R13:S13" si="26">+Y47</f>
        <v>10</v>
      </c>
      <c r="S13" s="362">
        <f t="shared" si="26"/>
        <v>18.399999999999999</v>
      </c>
      <c r="T13" s="1002" t="s">
        <v>461</v>
      </c>
      <c r="V13" s="529" t="s">
        <v>35</v>
      </c>
      <c r="W13" s="530" t="s">
        <v>36</v>
      </c>
      <c r="X13" s="531" t="s">
        <v>101</v>
      </c>
      <c r="Y13" s="531" t="s">
        <v>145</v>
      </c>
      <c r="Z13" s="531" t="s">
        <v>70</v>
      </c>
      <c r="AA13" s="531" t="s">
        <v>142</v>
      </c>
      <c r="AB13" s="530" t="s">
        <v>144</v>
      </c>
      <c r="AC13" s="530" t="s">
        <v>36</v>
      </c>
      <c r="AD13" s="531" t="s">
        <v>101</v>
      </c>
      <c r="AE13" s="531" t="s">
        <v>145</v>
      </c>
      <c r="AF13" s="531" t="s">
        <v>70</v>
      </c>
      <c r="AG13" s="531" t="s">
        <v>142</v>
      </c>
      <c r="AH13" s="530" t="s">
        <v>144</v>
      </c>
      <c r="AI13" s="1051" t="s">
        <v>37</v>
      </c>
      <c r="AJ13" s="1052"/>
      <c r="AK13" s="1053"/>
      <c r="AM13" s="342">
        <v>1.5</v>
      </c>
      <c r="AN13" s="9" t="str">
        <f t="shared" si="1"/>
        <v>1</v>
      </c>
      <c r="AO13" s="9" t="str">
        <f t="shared" si="2"/>
        <v>5</v>
      </c>
      <c r="AP13" s="9">
        <f t="shared" si="3"/>
        <v>11</v>
      </c>
    </row>
    <row r="14" spans="1:42">
      <c r="A14" s="859">
        <v>1</v>
      </c>
      <c r="B14" s="910" t="s">
        <v>46</v>
      </c>
      <c r="C14" s="911">
        <f>COUNTIFS($L$26:$L$35,"mahor",$M$26:$M$35,"&gt;0")+COUNTIFS($P$26:$P$35,"mahor",$Q$26:$Q$35,"&gt;0")</f>
        <v>4</v>
      </c>
      <c r="D14" s="911">
        <f>SUMPRODUCT(($L$26:$L$35="mahor")*($M$26:$M$35&gt;$Q$26:$Q$35))+SUMPRODUCT(($P$26:$P$35="mahor")*($Q$26:$Q$35&gt;$M$26:$M$35))</f>
        <v>3</v>
      </c>
      <c r="E14" s="911">
        <f>SUMPRODUCT(($L$26:$L$35="mahor")*($M$26:$M$35&lt;$Q$26:$Q$35))+SUMPRODUCT(($P$26:$P$35="mahor")*($Q$26:$Q$35&lt;$M$26:$M$35))</f>
        <v>1</v>
      </c>
      <c r="F14" s="911">
        <f>SUMPRODUCT(($L$26:$L$35="mahor")*($M$26:$M$35=$Q$26:$Q$35)*($M$26:$M$35&lt;&gt;"")*($Q$26:$Q$35&lt;&gt;""))+SUMPRODUCT(($P$26:$P$35="mahor")*($M$26:$M$35=$Q$26:$Q$35)*($M$26:$M$35&lt;&gt;"")*($Q$26:$Q$35&lt;&gt;""))</f>
        <v>0</v>
      </c>
      <c r="G14" s="911">
        <f>(D14*2)+(F14*1)</f>
        <v>6</v>
      </c>
      <c r="H14" s="912">
        <f>AB97-AH97</f>
        <v>1.4599248927038619</v>
      </c>
      <c r="J14" s="356">
        <v>9</v>
      </c>
      <c r="K14" s="370" t="s">
        <v>56</v>
      </c>
      <c r="L14" s="363" t="s">
        <v>45</v>
      </c>
      <c r="M14" s="364">
        <f>+X26</f>
        <v>162</v>
      </c>
      <c r="N14" s="364">
        <f t="shared" ref="N14:O14" si="27">+Y26</f>
        <v>7</v>
      </c>
      <c r="O14" s="365">
        <f t="shared" si="27"/>
        <v>20</v>
      </c>
      <c r="P14" s="353" t="s">
        <v>48</v>
      </c>
      <c r="Q14" s="354">
        <f>+X56</f>
        <v>72</v>
      </c>
      <c r="R14" s="354">
        <f t="shared" ref="R14:S14" si="28">+Y56</f>
        <v>10</v>
      </c>
      <c r="S14" s="355">
        <f t="shared" si="28"/>
        <v>13.4</v>
      </c>
      <c r="T14" s="1001" t="s">
        <v>462</v>
      </c>
      <c r="V14" s="532" t="s">
        <v>51</v>
      </c>
      <c r="W14" s="569" t="s">
        <v>42</v>
      </c>
      <c r="X14" s="569">
        <f>IF(Scoresheet!$C$196=0,"",+Scoresheet!$C$196)</f>
        <v>113</v>
      </c>
      <c r="Y14" s="569">
        <f>IF(Scoresheet!AA40=0,"",+Scoresheet!AA40)</f>
        <v>8</v>
      </c>
      <c r="Z14" s="570">
        <f>IF(Scoresheet!BG40=0,"",+Scoresheet!BG40)</f>
        <v>20</v>
      </c>
      <c r="AA14" s="569">
        <f>IF(SUM(X14:Z14)=0,"",IF(Y14=10,120,VLOOKUP(Z14,$AM$3:$AP$122,4,FALSE)))</f>
        <v>120</v>
      </c>
      <c r="AB14" s="571">
        <f>(X14/AA14)*6</f>
        <v>5.65</v>
      </c>
      <c r="AC14" s="572" t="s">
        <v>45</v>
      </c>
      <c r="AD14" s="572">
        <f>+X24</f>
        <v>114</v>
      </c>
      <c r="AE14" s="572">
        <f t="shared" ref="AE14:AF14" si="29">+Y24</f>
        <v>3</v>
      </c>
      <c r="AF14" s="572">
        <f t="shared" si="29"/>
        <v>12.2</v>
      </c>
      <c r="AG14" s="572">
        <f>IF(SUM(AD14:AF14)=0,"",IF(AE14=10,120,VLOOKUP(AF14,$AM$3:$AP$122,4,FALSE)))</f>
        <v>74</v>
      </c>
      <c r="AH14" s="573">
        <f>(AD14/AG14)*6</f>
        <v>9.2432432432432439</v>
      </c>
      <c r="AI14" s="665" t="str">
        <f>+TimeTable!K9</f>
        <v>FUDEDA</v>
      </c>
      <c r="AJ14" s="652" t="s">
        <v>146</v>
      </c>
      <c r="AK14" s="666" t="str">
        <f>+TimeTable!M9</f>
        <v>7 Wickets</v>
      </c>
      <c r="AM14" s="342">
        <v>2</v>
      </c>
      <c r="AN14" s="9" t="str">
        <f t="shared" si="1"/>
        <v>2</v>
      </c>
      <c r="AP14" s="9">
        <f>AN14*6+AO14</f>
        <v>12</v>
      </c>
    </row>
    <row r="15" spans="1:42">
      <c r="A15" s="860">
        <v>2</v>
      </c>
      <c r="B15" s="913" t="s">
        <v>43</v>
      </c>
      <c r="C15" s="143">
        <f>COUNTIFS($L$26:$L$35,"satlasana",$M$26:$M$35,"&gt;0")+COUNTIFS($P$26:$P$35,"satlasana",$Q$26:$Q$35,"&gt;0")</f>
        <v>4</v>
      </c>
      <c r="D15" s="143">
        <f>SUMPRODUCT(($L$26:$L$35="satlasana")*($M$26:$M$35&gt;$Q$26:$Q$35))+SUMPRODUCT(($P$26:$P$35="satlasana")*($Q$26:$Q$35&gt;$M$26:$M$35))</f>
        <v>3</v>
      </c>
      <c r="E15" s="143">
        <f>SUMPRODUCT(($L$26:$L$35="satlasana")*($M$26:$M$35&lt;$Q$26:$Q$35))+SUMPRODUCT(($P$26:$P$35="satlasana")*($Q$26:$Q$35&lt;$M$26:$M$35))</f>
        <v>1</v>
      </c>
      <c r="F15" s="143">
        <f>SUMPRODUCT(($L$26:$L$35="satlasana")*($M$26:$M$35=$Q$26:$Q$35)*($M$26:$M$35&lt;&gt;"")*($Q$26:$Q$35&lt;&gt;""))+SUMPRODUCT(($P$26:$P$35="satlasana")*($M$26:$M$35=$Q$26:$Q$35)*($M$26:$M$35&lt;&gt;"")*($Q$26:$Q$35&lt;&gt;""))</f>
        <v>0</v>
      </c>
      <c r="G15" s="143">
        <f>(D15*2)+(F15*1)</f>
        <v>6</v>
      </c>
      <c r="H15" s="914">
        <f>AB106-AH106</f>
        <v>0.65236051502145997</v>
      </c>
      <c r="J15" s="356">
        <v>10</v>
      </c>
      <c r="K15" s="370" t="s">
        <v>56</v>
      </c>
      <c r="L15" s="366" t="s">
        <v>42</v>
      </c>
      <c r="M15" s="367">
        <f>+X17</f>
        <v>119</v>
      </c>
      <c r="N15" s="367">
        <f t="shared" ref="N15:O15" si="30">+Y17</f>
        <v>5</v>
      </c>
      <c r="O15" s="369">
        <f t="shared" si="30"/>
        <v>17.399999999999999</v>
      </c>
      <c r="P15" s="350" t="s">
        <v>38</v>
      </c>
      <c r="Q15" s="351">
        <f t="shared" ref="Q15:S16" si="31">+X6</f>
        <v>116</v>
      </c>
      <c r="R15" s="351">
        <f t="shared" si="31"/>
        <v>9</v>
      </c>
      <c r="S15" s="371">
        <f t="shared" si="31"/>
        <v>20</v>
      </c>
      <c r="T15" s="1002" t="s">
        <v>463</v>
      </c>
      <c r="V15" s="539" t="s">
        <v>53</v>
      </c>
      <c r="W15" s="11" t="s">
        <v>42</v>
      </c>
      <c r="X15" s="11">
        <f>IF(Scoresheet!$D$196=0,"",+Scoresheet!$D$196)</f>
        <v>116</v>
      </c>
      <c r="Y15" s="11">
        <f>IF(Scoresheet!AB157=0,"",+Scoresheet!AB157)</f>
        <v>5</v>
      </c>
      <c r="Z15" s="574">
        <f>IF(Scoresheet!BH157=0,"",+Scoresheet!BH157)</f>
        <v>17.399999999999999</v>
      </c>
      <c r="AA15" s="11">
        <f t="shared" ref="AA15:AA18" si="32">IF(SUM(X15:Z15)=0,"",IF(Y15=10,120,VLOOKUP(Z15,$AM$3:$AP$122,4,FALSE)))</f>
        <v>106</v>
      </c>
      <c r="AB15" s="546">
        <f t="shared" ref="AB15:AB18" si="33">(X15/AA15)*6</f>
        <v>6.566037735849056</v>
      </c>
      <c r="AC15" s="15" t="s">
        <v>49</v>
      </c>
      <c r="AD15" s="15">
        <f>+X35</f>
        <v>115</v>
      </c>
      <c r="AE15" s="15">
        <f t="shared" ref="AE15:AF15" si="34">+Y35</f>
        <v>9</v>
      </c>
      <c r="AF15" s="15">
        <f t="shared" si="34"/>
        <v>20</v>
      </c>
      <c r="AG15" s="15">
        <f t="shared" ref="AG15:AG18" si="35">IF(SUM(AD15:AF15)=0,"",IF(AE15=10,120,VLOOKUP(AF15,$AM$3:$AP$122,4,FALSE)))</f>
        <v>120</v>
      </c>
      <c r="AH15" s="548">
        <f t="shared" ref="AH15:AH18" si="36">(AD15/AG15)*6</f>
        <v>5.75</v>
      </c>
      <c r="AI15" s="663" t="str">
        <f>+TimeTable!K13</f>
        <v>DHANAL</v>
      </c>
      <c r="AJ15" s="651" t="s">
        <v>146</v>
      </c>
      <c r="AK15" s="653" t="str">
        <f>+TimeTable!M13</f>
        <v>5 Wickets</v>
      </c>
      <c r="AM15" s="342">
        <v>2.1</v>
      </c>
      <c r="AN15" s="9" t="str">
        <f t="shared" si="1"/>
        <v>2</v>
      </c>
      <c r="AO15" s="9" t="str">
        <f t="shared" si="2"/>
        <v>1</v>
      </c>
      <c r="AP15" s="9">
        <f t="shared" si="3"/>
        <v>13</v>
      </c>
    </row>
    <row r="16" spans="1:42">
      <c r="A16" s="860">
        <v>3</v>
      </c>
      <c r="B16" s="862" t="s">
        <v>41</v>
      </c>
      <c r="C16" s="153">
        <f>COUNTIFS($L$26:$L$35,"bhalusana",$M$26:$M$35,"&gt;0")+COUNTIFS($P$26:$P$35,"bhalusana",$Q$26:$Q$35,"&gt;0")</f>
        <v>4</v>
      </c>
      <c r="D16" s="153">
        <f>SUMPRODUCT(($L$26:$L$35="Bhalusana")*($M$26:$M$35&gt;$Q$26:$Q$35))+SUMPRODUCT(($P$26:$P$35="bhalusana")*($Q$26:$Q$35&gt;$M$26:$M$35))</f>
        <v>2</v>
      </c>
      <c r="E16" s="153">
        <f>SUMPRODUCT(($L$26:$L$35="Bhalusana")*($M$26:$M$35&lt;$Q$26:$Q$35))+SUMPRODUCT(($P$26:$P$35="bhalusana")*($Q$26:$Q$35&lt;$M$26:$M$35))</f>
        <v>2</v>
      </c>
      <c r="F16" s="153">
        <f>SUMPRODUCT(($L$26:$L$35="bhalusana")*($M$26:$M$35=$Q$26:$Q$35)*($M$26:$M$35&lt;&gt;"")*($Q$26:$Q$35&lt;&gt;""))+SUMPRODUCT(($P$26:$P$35="bhalusana")*($M$26:$M$35=$Q$26:$Q$35)*($M$26:$M$35&lt;&gt;"")*($Q$26:$Q$35&lt;&gt;""))</f>
        <v>0</v>
      </c>
      <c r="G16" s="153">
        <f>(D16*2)+(F16*1)</f>
        <v>4</v>
      </c>
      <c r="H16" s="827">
        <f>AB70-AH70</f>
        <v>-0.17331081081081123</v>
      </c>
      <c r="J16" s="356">
        <v>11</v>
      </c>
      <c r="K16" s="370" t="s">
        <v>57</v>
      </c>
      <c r="L16" s="357" t="s">
        <v>49</v>
      </c>
      <c r="M16" s="358">
        <f>+X37</f>
        <v>105</v>
      </c>
      <c r="N16" s="358">
        <f t="shared" ref="N16:O16" si="37">+Y37</f>
        <v>8</v>
      </c>
      <c r="O16" s="359">
        <f t="shared" si="37"/>
        <v>20</v>
      </c>
      <c r="P16" s="350" t="s">
        <v>38</v>
      </c>
      <c r="Q16" s="351">
        <f t="shared" si="31"/>
        <v>108</v>
      </c>
      <c r="R16" s="351">
        <f t="shared" si="31"/>
        <v>3</v>
      </c>
      <c r="S16" s="371">
        <f t="shared" si="31"/>
        <v>13.4</v>
      </c>
      <c r="T16" s="999" t="s">
        <v>464</v>
      </c>
      <c r="V16" s="539" t="s">
        <v>55</v>
      </c>
      <c r="W16" s="11" t="s">
        <v>42</v>
      </c>
      <c r="X16" s="11">
        <f>IF(Scoresheet!$E$196=0,"",+Scoresheet!$E$196)</f>
        <v>72</v>
      </c>
      <c r="Y16" s="11">
        <f>IF(Scoresheet!AD235=0,"",+Scoresheet!AD235)</f>
        <v>3</v>
      </c>
      <c r="Z16" s="574">
        <f>IF(Scoresheet!BJ235=0,"",+Scoresheet!BJ235)</f>
        <v>7.1</v>
      </c>
      <c r="AA16" s="11">
        <f t="shared" si="32"/>
        <v>43</v>
      </c>
      <c r="AB16" s="546">
        <f t="shared" si="33"/>
        <v>10.046511627906977</v>
      </c>
      <c r="AC16" s="17" t="s">
        <v>50</v>
      </c>
      <c r="AD16" s="17">
        <f>+X47</f>
        <v>71</v>
      </c>
      <c r="AE16" s="17">
        <f t="shared" ref="AE16:AF16" si="38">+Y47</f>
        <v>10</v>
      </c>
      <c r="AF16" s="17">
        <f t="shared" si="38"/>
        <v>18.399999999999999</v>
      </c>
      <c r="AG16" s="17">
        <f t="shared" si="35"/>
        <v>120</v>
      </c>
      <c r="AH16" s="543">
        <f t="shared" si="36"/>
        <v>3.55</v>
      </c>
      <c r="AI16" s="663" t="str">
        <f>+TimeTable!K16</f>
        <v>DHANAL</v>
      </c>
      <c r="AJ16" s="651" t="s">
        <v>146</v>
      </c>
      <c r="AK16" s="653" t="str">
        <f>+TimeTable!M16</f>
        <v>7 Wickets</v>
      </c>
      <c r="AM16" s="342">
        <v>2.2000000000000002</v>
      </c>
      <c r="AN16" s="9" t="str">
        <f t="shared" si="1"/>
        <v>2</v>
      </c>
      <c r="AO16" s="9" t="str">
        <f t="shared" si="2"/>
        <v>2</v>
      </c>
      <c r="AP16" s="9">
        <f t="shared" si="3"/>
        <v>14</v>
      </c>
    </row>
    <row r="17" spans="1:42">
      <c r="A17" s="860">
        <v>4</v>
      </c>
      <c r="B17" s="863" t="s">
        <v>44</v>
      </c>
      <c r="C17" s="144">
        <f>COUNTIFS($L$26:$L$35,"dobhada",$M$26:$M$35,"&gt;0")+COUNTIFS($P$26:$P$35,"dobhada",$Q$26:$Q$35,"&gt;0")</f>
        <v>4</v>
      </c>
      <c r="D17" s="144">
        <f>SUMPRODUCT(($L$26:$L$35="dobhada")*($M$26:$M$35&gt;$Q$26:$Q$35))+SUMPRODUCT(($P$26:$P$35="dobhada")*($Q$26:$Q$35&gt;$M$26:$M$35))</f>
        <v>2</v>
      </c>
      <c r="E17" s="144">
        <f>SUMPRODUCT(($L$26:$L$35="dobhada")*($M$26:$M$35&lt;$Q$26:$Q$35))+SUMPRODUCT(($P$26:$P$35="dobhada")*($Q$26:$Q$35&lt;$M$26:$M$35))</f>
        <v>2</v>
      </c>
      <c r="F17" s="144">
        <f>SUMPRODUCT(($L$26:$L$35="dobhada")*($M$26:$M$35=$Q$26:$Q$35)*($M$26:$M$35&lt;&gt;"")*($Q$26:$Q$35&lt;&gt;""))+SUMPRODUCT(($P$26:$P$35="dobhada")*($M$26:$M$35=$Q$26:$Q$35)*($M$26:$M$35&lt;&gt;"")*($Q$26:$Q$35&lt;&gt;""))</f>
        <v>0</v>
      </c>
      <c r="G17" s="144">
        <f>(D17*2)+(F17*1)</f>
        <v>4</v>
      </c>
      <c r="H17" s="828">
        <f>AB88-AH88</f>
        <v>-0.25810737527115002</v>
      </c>
      <c r="J17" s="356">
        <v>12</v>
      </c>
      <c r="K17" s="370" t="s">
        <v>58</v>
      </c>
      <c r="L17" s="353" t="s">
        <v>48</v>
      </c>
      <c r="M17" s="354">
        <f>+X57</f>
        <v>73</v>
      </c>
      <c r="N17" s="354">
        <f t="shared" ref="N17:O17" si="39">+Y57</f>
        <v>1</v>
      </c>
      <c r="O17" s="372">
        <f t="shared" si="39"/>
        <v>11</v>
      </c>
      <c r="P17" s="360" t="s">
        <v>50</v>
      </c>
      <c r="Q17" s="361">
        <f>+X48</f>
        <v>69</v>
      </c>
      <c r="R17" s="361">
        <f t="shared" ref="R17:S17" si="40">+Y48</f>
        <v>10</v>
      </c>
      <c r="S17" s="362">
        <f t="shared" si="40"/>
        <v>18.100000000000001</v>
      </c>
      <c r="T17" s="1003" t="s">
        <v>465</v>
      </c>
      <c r="V17" s="575" t="str">
        <f>+V6</f>
        <v>13-May Sun</v>
      </c>
      <c r="W17" s="11" t="s">
        <v>42</v>
      </c>
      <c r="X17" s="11">
        <f>IF(Scoresheet!$F$196=0,"",+Scoresheet!$F$196)</f>
        <v>119</v>
      </c>
      <c r="Y17" s="11">
        <f>IF(Scoresheet!AC118=0,"",+Scoresheet!AC118)</f>
        <v>5</v>
      </c>
      <c r="Z17" s="574">
        <f>IF(Scoresheet!BI118=0,"",+Scoresheet!BI118)</f>
        <v>17.399999999999999</v>
      </c>
      <c r="AA17" s="11">
        <f t="shared" si="32"/>
        <v>106</v>
      </c>
      <c r="AB17" s="546">
        <f t="shared" si="33"/>
        <v>6.7358490566037741</v>
      </c>
      <c r="AC17" s="30" t="s">
        <v>38</v>
      </c>
      <c r="AD17" s="30">
        <f>+X6</f>
        <v>116</v>
      </c>
      <c r="AE17" s="30">
        <f t="shared" ref="AE17:AF17" si="41">+Y6</f>
        <v>9</v>
      </c>
      <c r="AF17" s="30">
        <f t="shared" si="41"/>
        <v>20</v>
      </c>
      <c r="AG17" s="30">
        <f t="shared" si="35"/>
        <v>120</v>
      </c>
      <c r="AH17" s="541">
        <f t="shared" si="36"/>
        <v>5.8</v>
      </c>
      <c r="AI17" s="663" t="str">
        <f>+AI6</f>
        <v>DHANAL</v>
      </c>
      <c r="AJ17" s="651" t="s">
        <v>146</v>
      </c>
      <c r="AK17" s="653" t="str">
        <f>+AK6</f>
        <v>3 Runs</v>
      </c>
      <c r="AM17" s="342">
        <v>2.2999999999999998</v>
      </c>
      <c r="AN17" s="9" t="str">
        <f t="shared" si="1"/>
        <v>2</v>
      </c>
      <c r="AO17" s="9" t="str">
        <f t="shared" si="2"/>
        <v>3</v>
      </c>
      <c r="AP17" s="9">
        <f t="shared" si="3"/>
        <v>15</v>
      </c>
    </row>
    <row r="18" spans="1:42" ht="15.75" thickBot="1">
      <c r="A18" s="861">
        <v>5</v>
      </c>
      <c r="B18" s="864" t="s">
        <v>39</v>
      </c>
      <c r="C18" s="719">
        <f>COUNTIFS($L$26:$L$35,"Chandap",$M$26:$M$35,"&gt;0")+COUNTIFS($P$26:$P$35,"Chandap",$Q$26:$Q$35,"&gt;0")</f>
        <v>4</v>
      </c>
      <c r="D18" s="719">
        <f>SUMPRODUCT(($L$26:$L$35="chandap")*($M$26:$M$35&gt;$Q$26:$Q$35))+SUMPRODUCT(($P$26:$P$35="chandap")*($Q$26:$Q$35&gt;$M$26:$M$35))</f>
        <v>0</v>
      </c>
      <c r="E18" s="719">
        <f>SUMPRODUCT(($L$26:$L$35="chandap")*($M$26:$M$35&lt;$Q$26:$Q$35))+SUMPRODUCT(($P$26:$P$35="chandap")*($Q$26:$Q$35&lt;$M$26:$M$35))</f>
        <v>4</v>
      </c>
      <c r="F18" s="719">
        <f>SUMPRODUCT(($L$26:$L$35="chandap")*($M$26:$M$35=$Q$26:$Q$35)*($M$26:$M$35&lt;&gt;"")*($Q$26:$Q$35&lt;&gt;""))+SUMPRODUCT(($P$26:$P$35="chandap")*($M$26:$M$35=$Q$26:$Q$35)*($M$26:$M$35&lt;&gt;"")*($Q$26:$Q$35&lt;&gt;""))</f>
        <v>0</v>
      </c>
      <c r="G18" s="719">
        <f>(D18*2)+(F18*1)</f>
        <v>0</v>
      </c>
      <c r="H18" s="829">
        <f>AB79-AH79</f>
        <v>-1.66860151187905</v>
      </c>
      <c r="J18" s="356">
        <v>13</v>
      </c>
      <c r="K18" s="370" t="s">
        <v>59</v>
      </c>
      <c r="L18" s="363" t="s">
        <v>45</v>
      </c>
      <c r="M18" s="364">
        <f>+X27</f>
        <v>81</v>
      </c>
      <c r="N18" s="364">
        <f t="shared" ref="N18:O18" si="42">+Y27</f>
        <v>10</v>
      </c>
      <c r="O18" s="365">
        <f t="shared" si="42"/>
        <v>17</v>
      </c>
      <c r="P18" s="350" t="s">
        <v>38</v>
      </c>
      <c r="Q18" s="351">
        <f>+X8</f>
        <v>114</v>
      </c>
      <c r="R18" s="351">
        <f>+Y8</f>
        <v>8</v>
      </c>
      <c r="S18" s="371">
        <f>+Z8</f>
        <v>20</v>
      </c>
      <c r="T18" s="1001" t="s">
        <v>466</v>
      </c>
      <c r="V18" s="544" t="s">
        <v>59</v>
      </c>
      <c r="W18" s="11" t="s">
        <v>42</v>
      </c>
      <c r="X18" s="11">
        <f>IF(Scoresheet!$G$196=0,"",+Scoresheet!$G$196)</f>
        <v>101</v>
      </c>
      <c r="Y18" s="11">
        <f>IF(Scoresheet!AE79=0,"",+Scoresheet!AE79)</f>
        <v>10</v>
      </c>
      <c r="Z18" s="574">
        <f>IF(Scoresheet!BK79=0,"",+Scoresheet!BK79)</f>
        <v>20</v>
      </c>
      <c r="AA18" s="11">
        <f t="shared" si="32"/>
        <v>120</v>
      </c>
      <c r="AB18" s="546">
        <f t="shared" si="33"/>
        <v>5.05</v>
      </c>
      <c r="AC18" s="27" t="s">
        <v>48</v>
      </c>
      <c r="AD18" s="27">
        <f>+X58</f>
        <v>117</v>
      </c>
      <c r="AE18" s="27">
        <f t="shared" ref="AE18:AF18" si="43">+Y58</f>
        <v>10</v>
      </c>
      <c r="AF18" s="27">
        <f t="shared" si="43"/>
        <v>20</v>
      </c>
      <c r="AG18" s="27">
        <f t="shared" si="35"/>
        <v>120</v>
      </c>
      <c r="AH18" s="576">
        <f t="shared" si="36"/>
        <v>5.85</v>
      </c>
      <c r="AI18" s="663" t="str">
        <f>+TimeTable!K25</f>
        <v>RAMPUR</v>
      </c>
      <c r="AJ18" s="651" t="s">
        <v>146</v>
      </c>
      <c r="AK18" s="653" t="str">
        <f>+TimeTable!M25</f>
        <v>16 Runs</v>
      </c>
      <c r="AM18" s="342">
        <v>2.4</v>
      </c>
      <c r="AN18" s="9" t="str">
        <f t="shared" si="1"/>
        <v>2</v>
      </c>
      <c r="AO18" s="9" t="str">
        <f t="shared" si="2"/>
        <v>4</v>
      </c>
      <c r="AP18" s="9">
        <f t="shared" si="3"/>
        <v>16</v>
      </c>
    </row>
    <row r="19" spans="1:42">
      <c r="J19" s="356">
        <v>14</v>
      </c>
      <c r="K19" s="370" t="s">
        <v>59</v>
      </c>
      <c r="L19" s="353" t="s">
        <v>48</v>
      </c>
      <c r="M19" s="354">
        <f>+X58</f>
        <v>117</v>
      </c>
      <c r="N19" s="354">
        <f t="shared" ref="N19:O19" si="44">+Y58</f>
        <v>10</v>
      </c>
      <c r="O19" s="372">
        <f t="shared" si="44"/>
        <v>20</v>
      </c>
      <c r="P19" s="366" t="s">
        <v>42</v>
      </c>
      <c r="Q19" s="367">
        <f>+X18</f>
        <v>101</v>
      </c>
      <c r="R19" s="367">
        <f t="shared" ref="R19:S19" si="45">+Y18</f>
        <v>10</v>
      </c>
      <c r="S19" s="368">
        <f t="shared" si="45"/>
        <v>20</v>
      </c>
      <c r="T19" s="1002" t="s">
        <v>467</v>
      </c>
      <c r="V19" s="544"/>
      <c r="W19" s="123"/>
      <c r="X19" s="123"/>
      <c r="Y19" s="123"/>
      <c r="Z19" s="554"/>
      <c r="AA19" s="123"/>
      <c r="AB19" s="555"/>
      <c r="AC19" s="136"/>
      <c r="AD19" s="136"/>
      <c r="AE19" s="136"/>
      <c r="AF19" s="136"/>
      <c r="AG19" s="136"/>
      <c r="AH19" s="553"/>
      <c r="AI19" s="663"/>
      <c r="AJ19" s="651"/>
      <c r="AK19" s="653"/>
      <c r="AM19" s="342">
        <v>2.5</v>
      </c>
      <c r="AN19" s="9" t="str">
        <f t="shared" si="1"/>
        <v>2</v>
      </c>
      <c r="AO19" s="9" t="str">
        <f t="shared" si="2"/>
        <v>5</v>
      </c>
      <c r="AP19" s="9">
        <f t="shared" si="3"/>
        <v>17</v>
      </c>
    </row>
    <row r="20" spans="1:42" ht="15.75" thickBot="1">
      <c r="J20" s="373">
        <v>15</v>
      </c>
      <c r="K20" s="374" t="s">
        <v>60</v>
      </c>
      <c r="L20" s="375" t="s">
        <v>45</v>
      </c>
      <c r="M20" s="376">
        <f>+X28</f>
        <v>53</v>
      </c>
      <c r="N20" s="376">
        <f t="shared" ref="N20:O20" si="46">+Y28</f>
        <v>5</v>
      </c>
      <c r="O20" s="377">
        <f t="shared" si="46"/>
        <v>6.5</v>
      </c>
      <c r="P20" s="378" t="s">
        <v>49</v>
      </c>
      <c r="Q20" s="379">
        <f>+X38</f>
        <v>52</v>
      </c>
      <c r="R20" s="379">
        <f t="shared" ref="R20:S20" si="47">+Y38</f>
        <v>10</v>
      </c>
      <c r="S20" s="380">
        <f t="shared" si="47"/>
        <v>16.100000000000001</v>
      </c>
      <c r="T20" s="1004" t="s">
        <v>468</v>
      </c>
      <c r="V20" s="577"/>
      <c r="W20" s="560"/>
      <c r="X20" s="560"/>
      <c r="Y20" s="560"/>
      <c r="Z20" s="561"/>
      <c r="AA20" s="560"/>
      <c r="AB20" s="562"/>
      <c r="AC20" s="557"/>
      <c r="AD20" s="557"/>
      <c r="AE20" s="557"/>
      <c r="AF20" s="557"/>
      <c r="AG20" s="557"/>
      <c r="AH20" s="559"/>
      <c r="AI20" s="663"/>
      <c r="AJ20" s="651"/>
      <c r="AK20" s="653"/>
      <c r="AM20" s="342">
        <v>3</v>
      </c>
      <c r="AN20" s="9" t="str">
        <f t="shared" si="1"/>
        <v>3</v>
      </c>
      <c r="AP20" s="9">
        <f t="shared" si="3"/>
        <v>18</v>
      </c>
    </row>
    <row r="21" spans="1:42" ht="15.75" thickBot="1">
      <c r="J21" s="65"/>
      <c r="K21" s="65"/>
      <c r="L21" s="65"/>
      <c r="M21" s="65"/>
      <c r="N21" s="65"/>
      <c r="O21" s="65"/>
      <c r="P21" s="65"/>
      <c r="Q21" s="65"/>
      <c r="R21" s="65"/>
      <c r="S21" s="65"/>
      <c r="V21" s="529"/>
      <c r="W21" s="531" t="s">
        <v>143</v>
      </c>
      <c r="X21" s="531">
        <f>SUM(X14:X18)</f>
        <v>521</v>
      </c>
      <c r="Y21" s="531"/>
      <c r="Z21" s="564"/>
      <c r="AA21" s="531">
        <f>SUM(AA14:AA18)</f>
        <v>495</v>
      </c>
      <c r="AB21" s="565">
        <f>(X21/AA21)*6</f>
        <v>6.3151515151515145</v>
      </c>
      <c r="AC21" s="531"/>
      <c r="AD21" s="531">
        <f>SUM(AD14:AD18)</f>
        <v>533</v>
      </c>
      <c r="AE21" s="531"/>
      <c r="AF21" s="564"/>
      <c r="AG21" s="531">
        <f>SUM(AG14:AG18)</f>
        <v>554</v>
      </c>
      <c r="AH21" s="567">
        <f>(AD21/AG21)*6</f>
        <v>5.7725631768953072</v>
      </c>
      <c r="AI21" s="664"/>
      <c r="AJ21" s="654"/>
      <c r="AK21" s="655"/>
      <c r="AM21" s="342">
        <v>3.1</v>
      </c>
      <c r="AN21" s="9" t="str">
        <f t="shared" si="1"/>
        <v>3</v>
      </c>
      <c r="AO21" s="9" t="str">
        <f t="shared" si="2"/>
        <v>1</v>
      </c>
      <c r="AP21" s="9">
        <f t="shared" si="3"/>
        <v>19</v>
      </c>
    </row>
    <row r="22" spans="1:42" ht="15.75" thickBot="1">
      <c r="W22" s="578"/>
      <c r="X22" s="578"/>
      <c r="Y22" s="578"/>
      <c r="Z22" s="578"/>
      <c r="AA22" s="578"/>
      <c r="AB22" s="578"/>
      <c r="AC22" s="578"/>
      <c r="AD22" s="578"/>
      <c r="AE22" s="578"/>
      <c r="AF22" s="578"/>
      <c r="AG22" s="578"/>
      <c r="AH22" s="578"/>
      <c r="AI22" s="647"/>
      <c r="AJ22" s="651"/>
      <c r="AM22" s="342">
        <v>3.2</v>
      </c>
      <c r="AN22" s="9" t="str">
        <f t="shared" si="1"/>
        <v>3</v>
      </c>
      <c r="AO22" s="9" t="str">
        <f t="shared" si="2"/>
        <v>2</v>
      </c>
      <c r="AP22" s="9">
        <f t="shared" si="3"/>
        <v>20</v>
      </c>
    </row>
    <row r="23" spans="1:42" ht="15.75" thickBot="1">
      <c r="J23" s="1063" t="s">
        <v>109</v>
      </c>
      <c r="K23" s="1064"/>
      <c r="L23" s="1064"/>
      <c r="M23" s="1064"/>
      <c r="N23" s="1064"/>
      <c r="O23" s="1064"/>
      <c r="P23" s="1064"/>
      <c r="Q23" s="1064"/>
      <c r="R23" s="1064"/>
      <c r="S23" s="1064"/>
      <c r="T23" s="1065"/>
      <c r="V23" s="529" t="s">
        <v>35</v>
      </c>
      <c r="W23" s="530" t="s">
        <v>36</v>
      </c>
      <c r="X23" s="531" t="s">
        <v>101</v>
      </c>
      <c r="Y23" s="531" t="s">
        <v>145</v>
      </c>
      <c r="Z23" s="531" t="s">
        <v>70</v>
      </c>
      <c r="AA23" s="531" t="s">
        <v>142</v>
      </c>
      <c r="AB23" s="530" t="s">
        <v>144</v>
      </c>
      <c r="AC23" s="530" t="s">
        <v>36</v>
      </c>
      <c r="AD23" s="531" t="s">
        <v>101</v>
      </c>
      <c r="AE23" s="531" t="s">
        <v>145</v>
      </c>
      <c r="AF23" s="531" t="s">
        <v>70</v>
      </c>
      <c r="AG23" s="531" t="s">
        <v>142</v>
      </c>
      <c r="AH23" s="530" t="s">
        <v>144</v>
      </c>
      <c r="AI23" s="1051" t="s">
        <v>37</v>
      </c>
      <c r="AJ23" s="1052"/>
      <c r="AK23" s="1053"/>
      <c r="AM23" s="342">
        <v>3.3</v>
      </c>
      <c r="AN23" s="9" t="str">
        <f t="shared" si="1"/>
        <v>3</v>
      </c>
      <c r="AO23" s="9" t="str">
        <f t="shared" si="2"/>
        <v>3</v>
      </c>
      <c r="AP23" s="9">
        <f t="shared" si="3"/>
        <v>21</v>
      </c>
    </row>
    <row r="24" spans="1:42">
      <c r="J24" s="1066" t="s">
        <v>77</v>
      </c>
      <c r="K24" s="1054" t="s">
        <v>102</v>
      </c>
      <c r="L24" s="1061" t="s">
        <v>103</v>
      </c>
      <c r="M24" s="1056" t="s">
        <v>103</v>
      </c>
      <c r="N24" s="1056"/>
      <c r="O24" s="1057"/>
      <c r="P24" s="1061" t="s">
        <v>104</v>
      </c>
      <c r="Q24" s="1056" t="s">
        <v>104</v>
      </c>
      <c r="R24" s="1056"/>
      <c r="S24" s="1058"/>
      <c r="T24" s="1059" t="s">
        <v>65</v>
      </c>
      <c r="V24" s="579" t="str">
        <f>+V14</f>
        <v>08-May Tue</v>
      </c>
      <c r="W24" s="572" t="s">
        <v>45</v>
      </c>
      <c r="X24" s="572">
        <f>IF(Scoresheet!$C$40=0,"",+Scoresheet!$C$40)</f>
        <v>114</v>
      </c>
      <c r="Y24" s="572">
        <f>IF(Scoresheet!AA196=0,"",+Scoresheet!AA196)</f>
        <v>3</v>
      </c>
      <c r="Z24" s="580">
        <f>IF(Scoresheet!BG196=0,"",+Scoresheet!BG196)</f>
        <v>12.2</v>
      </c>
      <c r="AA24" s="572">
        <f>IF(SUM(X24:Z24)=0,"",IF(Y24=10,120,VLOOKUP(Z24,$AM$3:$AP$122,4,FALSE)))</f>
        <v>74</v>
      </c>
      <c r="AB24" s="573">
        <f>(X24/AA24)*6</f>
        <v>9.2432432432432439</v>
      </c>
      <c r="AC24" s="569" t="s">
        <v>42</v>
      </c>
      <c r="AD24" s="569">
        <f>+X14</f>
        <v>113</v>
      </c>
      <c r="AE24" s="569">
        <f t="shared" ref="AE24:AF24" si="48">+Y14</f>
        <v>8</v>
      </c>
      <c r="AF24" s="569">
        <f t="shared" si="48"/>
        <v>20</v>
      </c>
      <c r="AG24" s="569">
        <f>IF(SUM(AD24:AF24)=0,"",IF(AE24=10,120,VLOOKUP(AF24,$AM$3:$AP$122,4,FALSE)))</f>
        <v>120</v>
      </c>
      <c r="AH24" s="571">
        <f>(AD24/AG24)*6</f>
        <v>5.65</v>
      </c>
      <c r="AI24" s="665" t="str">
        <f>+AI14</f>
        <v>FUDEDA</v>
      </c>
      <c r="AJ24" s="652" t="s">
        <v>146</v>
      </c>
      <c r="AK24" s="666" t="str">
        <f>+AK14</f>
        <v>7 Wickets</v>
      </c>
      <c r="AM24" s="342">
        <v>3.4</v>
      </c>
      <c r="AN24" s="9" t="str">
        <f t="shared" si="1"/>
        <v>3</v>
      </c>
      <c r="AO24" s="9" t="str">
        <f t="shared" si="2"/>
        <v>4</v>
      </c>
      <c r="AP24" s="9">
        <f t="shared" si="3"/>
        <v>22</v>
      </c>
    </row>
    <row r="25" spans="1:42" ht="15.75" thickBot="1">
      <c r="J25" s="1067"/>
      <c r="K25" s="1055"/>
      <c r="L25" s="1062"/>
      <c r="M25" s="381" t="s">
        <v>101</v>
      </c>
      <c r="N25" s="381" t="s">
        <v>214</v>
      </c>
      <c r="O25" s="382" t="s">
        <v>70</v>
      </c>
      <c r="P25" s="1062"/>
      <c r="Q25" s="381" t="s">
        <v>101</v>
      </c>
      <c r="R25" s="381" t="s">
        <v>214</v>
      </c>
      <c r="S25" s="383" t="s">
        <v>70</v>
      </c>
      <c r="T25" s="1060"/>
      <c r="V25" s="539" t="s">
        <v>53</v>
      </c>
      <c r="W25" s="13" t="s">
        <v>45</v>
      </c>
      <c r="X25" s="13">
        <f>IF(Scoresheet!$D$40=0,"",+Scoresheet!$D$40)</f>
        <v>66</v>
      </c>
      <c r="Y25" s="13">
        <f>IF(Scoresheet!AC235=0,"",+Scoresheet!AC235)</f>
        <v>2</v>
      </c>
      <c r="Z25" s="549">
        <f>IF(Scoresheet!BI235=0,"",+Scoresheet!BI235)</f>
        <v>6.2</v>
      </c>
      <c r="AA25" s="13">
        <f t="shared" ref="AA25:AA28" si="49">IF(SUM(X25:Z25)=0,"",IF(Y25=10,120,VLOOKUP(Z25,$AM$3:$AP$122,4,FALSE)))</f>
        <v>38</v>
      </c>
      <c r="AB25" s="550">
        <f t="shared" ref="AB25:AB28" si="50">(X25/AA25)*6</f>
        <v>10.421052631578949</v>
      </c>
      <c r="AC25" s="17" t="s">
        <v>50</v>
      </c>
      <c r="AD25" s="17">
        <f>+X46</f>
        <v>65</v>
      </c>
      <c r="AE25" s="17">
        <f t="shared" ref="AE25:AF25" si="51">+Y46</f>
        <v>9</v>
      </c>
      <c r="AF25" s="17">
        <f t="shared" si="51"/>
        <v>20</v>
      </c>
      <c r="AG25" s="17">
        <f t="shared" ref="AG25:AG29" si="52">IF(SUM(AD25:AF25)=0,"",IF(AE25=10,120,VLOOKUP(AF25,$AM$3:$AP$122,4,FALSE)))</f>
        <v>120</v>
      </c>
      <c r="AH25" s="543">
        <f t="shared" ref="AH25:AH29" si="53">(AD25/AG25)*6</f>
        <v>3.25</v>
      </c>
      <c r="AI25" s="663" t="str">
        <f>+TimeTable!K12</f>
        <v>FUDEDA</v>
      </c>
      <c r="AJ25" s="651" t="s">
        <v>146</v>
      </c>
      <c r="AK25" s="653" t="str">
        <f>+TimeTable!M12</f>
        <v>8 Wickets</v>
      </c>
      <c r="AM25" s="342">
        <v>3.5</v>
      </c>
      <c r="AN25" s="9" t="str">
        <f t="shared" si="1"/>
        <v>3</v>
      </c>
      <c r="AO25" s="9" t="str">
        <f t="shared" si="2"/>
        <v>5</v>
      </c>
      <c r="AP25" s="9">
        <f t="shared" si="3"/>
        <v>23</v>
      </c>
    </row>
    <row r="26" spans="1:42">
      <c r="J26" s="24">
        <v>1</v>
      </c>
      <c r="K26" s="384" t="s">
        <v>40</v>
      </c>
      <c r="L26" s="385" t="s">
        <v>39</v>
      </c>
      <c r="M26" s="386">
        <f>+X73</f>
        <v>117</v>
      </c>
      <c r="N26" s="386">
        <f t="shared" ref="N26:O26" si="54">+Y73</f>
        <v>9</v>
      </c>
      <c r="O26" s="387">
        <f t="shared" si="54"/>
        <v>20</v>
      </c>
      <c r="P26" s="388" t="s">
        <v>41</v>
      </c>
      <c r="Q26" s="389">
        <f>+X64</f>
        <v>118</v>
      </c>
      <c r="R26" s="389">
        <f t="shared" ref="R26:S26" si="55">+Y64</f>
        <v>4</v>
      </c>
      <c r="S26" s="390">
        <f t="shared" si="55"/>
        <v>17.100000000000001</v>
      </c>
      <c r="T26" s="1005" t="s">
        <v>471</v>
      </c>
      <c r="V26" s="544" t="s">
        <v>56</v>
      </c>
      <c r="W26" s="13" t="s">
        <v>45</v>
      </c>
      <c r="X26" s="13">
        <f>IF(Scoresheet!$E$40=0,"",+Scoresheet!$E$40)</f>
        <v>162</v>
      </c>
      <c r="Y26" s="13">
        <f>IF(Scoresheet!AC79=0,"",+Scoresheet!AC79)</f>
        <v>7</v>
      </c>
      <c r="Z26" s="549">
        <f>IF(Scoresheet!BI79=0,"",+Scoresheet!BI79)</f>
        <v>20</v>
      </c>
      <c r="AA26" s="13">
        <f t="shared" si="49"/>
        <v>120</v>
      </c>
      <c r="AB26" s="550">
        <f t="shared" si="50"/>
        <v>8.1000000000000014</v>
      </c>
      <c r="AC26" s="27" t="s">
        <v>48</v>
      </c>
      <c r="AD26" s="27">
        <f>+X56</f>
        <v>72</v>
      </c>
      <c r="AE26" s="27">
        <f t="shared" ref="AE26:AF26" si="56">+Y56</f>
        <v>10</v>
      </c>
      <c r="AF26" s="27">
        <f t="shared" si="56"/>
        <v>13.4</v>
      </c>
      <c r="AG26" s="27">
        <f t="shared" si="52"/>
        <v>120</v>
      </c>
      <c r="AH26" s="576">
        <f t="shared" si="53"/>
        <v>3.5999999999999996</v>
      </c>
      <c r="AI26" s="663" t="str">
        <f>+TimeTable!K18</f>
        <v>FUDEDA</v>
      </c>
      <c r="AJ26" s="651" t="s">
        <v>146</v>
      </c>
      <c r="AK26" s="653" t="str">
        <f>+TimeTable!M18</f>
        <v>90 Runs</v>
      </c>
      <c r="AM26" s="342">
        <v>4</v>
      </c>
      <c r="AN26" s="9" t="str">
        <f t="shared" si="1"/>
        <v>4</v>
      </c>
      <c r="AP26" s="9">
        <f t="shared" si="3"/>
        <v>24</v>
      </c>
    </row>
    <row r="27" spans="1:42">
      <c r="J27" s="25">
        <v>2</v>
      </c>
      <c r="K27" s="349" t="s">
        <v>40</v>
      </c>
      <c r="L27" s="391" t="s">
        <v>43</v>
      </c>
      <c r="M27" s="392">
        <f>+X100</f>
        <v>125</v>
      </c>
      <c r="N27" s="392">
        <f t="shared" ref="N27:O27" si="57">+Y100</f>
        <v>10</v>
      </c>
      <c r="O27" s="393">
        <f t="shared" si="57"/>
        <v>18.2</v>
      </c>
      <c r="P27" s="394" t="s">
        <v>44</v>
      </c>
      <c r="Q27" s="395">
        <f>+X82</f>
        <v>114</v>
      </c>
      <c r="R27" s="395">
        <f t="shared" ref="R27:S27" si="58">+Y82</f>
        <v>10</v>
      </c>
      <c r="S27" s="396">
        <f t="shared" si="58"/>
        <v>19.399999999999999</v>
      </c>
      <c r="T27" s="1006" t="s">
        <v>472</v>
      </c>
      <c r="V27" s="575" t="str">
        <f>+V8</f>
        <v>16-May Wed</v>
      </c>
      <c r="W27" s="13" t="s">
        <v>45</v>
      </c>
      <c r="X27" s="13">
        <f>IF(Scoresheet!$F$40=0,"",+Scoresheet!$F$40)</f>
        <v>81</v>
      </c>
      <c r="Y27" s="13">
        <f>IF(Scoresheet!AE118=0,"",+Scoresheet!AE118)</f>
        <v>10</v>
      </c>
      <c r="Z27" s="549">
        <f>IF(Scoresheet!BK118=0,"",+Scoresheet!BK118)</f>
        <v>17</v>
      </c>
      <c r="AA27" s="13">
        <f t="shared" si="49"/>
        <v>120</v>
      </c>
      <c r="AB27" s="550">
        <f t="shared" si="50"/>
        <v>4.0500000000000007</v>
      </c>
      <c r="AC27" s="30" t="s">
        <v>38</v>
      </c>
      <c r="AD27" s="30">
        <f>+X8</f>
        <v>114</v>
      </c>
      <c r="AE27" s="30">
        <f t="shared" ref="AE27:AF27" si="59">+Y8</f>
        <v>8</v>
      </c>
      <c r="AF27" s="30">
        <f t="shared" si="59"/>
        <v>20</v>
      </c>
      <c r="AG27" s="30">
        <f t="shared" si="52"/>
        <v>120</v>
      </c>
      <c r="AH27" s="541">
        <f t="shared" si="53"/>
        <v>5.6999999999999993</v>
      </c>
      <c r="AI27" s="663" t="str">
        <f>+AI8</f>
        <v>BHRAMPURI</v>
      </c>
      <c r="AJ27" s="651" t="s">
        <v>146</v>
      </c>
      <c r="AK27" s="653" t="str">
        <f>+AK8</f>
        <v>33 Runs</v>
      </c>
      <c r="AM27" s="342">
        <v>4.0999999999999996</v>
      </c>
      <c r="AN27" s="9" t="str">
        <f t="shared" si="1"/>
        <v>4</v>
      </c>
      <c r="AO27" s="9" t="str">
        <f t="shared" si="2"/>
        <v>1</v>
      </c>
      <c r="AP27" s="9">
        <f t="shared" si="3"/>
        <v>25</v>
      </c>
    </row>
    <row r="28" spans="1:42">
      <c r="J28" s="25">
        <v>3</v>
      </c>
      <c r="K28" s="349" t="s">
        <v>51</v>
      </c>
      <c r="L28" s="391" t="s">
        <v>43</v>
      </c>
      <c r="M28" s="392">
        <f>+X101</f>
        <v>134</v>
      </c>
      <c r="N28" s="392">
        <f t="shared" ref="N28:O28" si="60">+Y101</f>
        <v>9</v>
      </c>
      <c r="O28" s="393">
        <f t="shared" si="60"/>
        <v>20</v>
      </c>
      <c r="P28" s="691" t="s">
        <v>46</v>
      </c>
      <c r="Q28" s="692">
        <f>+X91</f>
        <v>135</v>
      </c>
      <c r="R28" s="692">
        <f t="shared" ref="R28:S28" si="61">+Y91</f>
        <v>3</v>
      </c>
      <c r="S28" s="694">
        <f t="shared" si="61"/>
        <v>17.399999999999999</v>
      </c>
      <c r="T28" s="1007" t="s">
        <v>473</v>
      </c>
      <c r="V28" s="575" t="s">
        <v>60</v>
      </c>
      <c r="W28" s="13" t="s">
        <v>45</v>
      </c>
      <c r="X28" s="13">
        <f>IF(Scoresheet!$G$40=0,"",+Scoresheet!$G$40)</f>
        <v>53</v>
      </c>
      <c r="Y28" s="13">
        <f>IF(Scoresheet!AE157=0,"",+Scoresheet!AE157)</f>
        <v>5</v>
      </c>
      <c r="Z28" s="549">
        <f>IF(Scoresheet!BK157=0,"",+Scoresheet!BK157)</f>
        <v>6.5</v>
      </c>
      <c r="AA28" s="13">
        <f t="shared" si="49"/>
        <v>41</v>
      </c>
      <c r="AB28" s="550">
        <f t="shared" si="50"/>
        <v>7.7560975609756095</v>
      </c>
      <c r="AC28" s="15" t="s">
        <v>49</v>
      </c>
      <c r="AD28" s="15">
        <f>+X38</f>
        <v>52</v>
      </c>
      <c r="AE28" s="15">
        <f t="shared" ref="AE28:AF28" si="62">+Y38</f>
        <v>10</v>
      </c>
      <c r="AF28" s="15">
        <f t="shared" si="62"/>
        <v>16.100000000000001</v>
      </c>
      <c r="AG28" s="15">
        <f t="shared" si="52"/>
        <v>120</v>
      </c>
      <c r="AH28" s="548">
        <f t="shared" si="53"/>
        <v>2.6</v>
      </c>
      <c r="AI28" s="663" t="str">
        <f>+TimeTable!K27</f>
        <v>FUDEDA</v>
      </c>
      <c r="AJ28" s="651" t="s">
        <v>146</v>
      </c>
      <c r="AK28" s="653" t="str">
        <f>+TimeTable!M27</f>
        <v>5 Wickets</v>
      </c>
      <c r="AM28" s="342">
        <v>4.2</v>
      </c>
      <c r="AN28" s="9" t="str">
        <f t="shared" si="1"/>
        <v>4</v>
      </c>
      <c r="AO28" s="9" t="str">
        <f t="shared" si="2"/>
        <v>2</v>
      </c>
      <c r="AP28" s="9">
        <f t="shared" si="3"/>
        <v>26</v>
      </c>
    </row>
    <row r="29" spans="1:42">
      <c r="J29" s="25">
        <v>4</v>
      </c>
      <c r="K29" s="349" t="s">
        <v>52</v>
      </c>
      <c r="L29" s="385" t="s">
        <v>39</v>
      </c>
      <c r="M29" s="386">
        <f>+X74</f>
        <v>135</v>
      </c>
      <c r="N29" s="386">
        <f t="shared" ref="N29:O29" si="63">+Y74</f>
        <v>9</v>
      </c>
      <c r="O29" s="387">
        <f t="shared" si="63"/>
        <v>20</v>
      </c>
      <c r="P29" s="394" t="s">
        <v>44</v>
      </c>
      <c r="Q29" s="395">
        <f>+X83</f>
        <v>145</v>
      </c>
      <c r="R29" s="395">
        <f t="shared" ref="R29:S29" si="64">+Y83</f>
        <v>6</v>
      </c>
      <c r="S29" s="396">
        <f t="shared" si="64"/>
        <v>20</v>
      </c>
      <c r="T29" s="1008" t="s">
        <v>474</v>
      </c>
      <c r="V29" s="575" t="s">
        <v>62</v>
      </c>
      <c r="W29" s="13" t="s">
        <v>45</v>
      </c>
      <c r="X29" s="13">
        <f>IF(Scoresheet!$H$40=0,"",+Scoresheet!$H$40)</f>
        <v>126</v>
      </c>
      <c r="Y29" s="13">
        <f>IF(Scoresheet!AE430=0,"",+Scoresheet!AE430)</f>
        <v>7</v>
      </c>
      <c r="Z29" s="549">
        <f>IF(Scoresheet!BK430=0,"",+Scoresheet!BK430)</f>
        <v>19</v>
      </c>
      <c r="AA29" s="13">
        <f t="shared" ref="AA29" si="65">IF(SUM(X29:Z29)=0,"",IF(Y29=10,120,VLOOKUP(Z29,$AM$3:$AP$122,4,FALSE)))</f>
        <v>114</v>
      </c>
      <c r="AB29" s="550">
        <f t="shared" ref="AB29" si="66">(X29/AA29)*6</f>
        <v>6.6315789473684212</v>
      </c>
      <c r="AC29" s="600" t="s">
        <v>43</v>
      </c>
      <c r="AD29" s="600">
        <f>+X104</f>
        <v>124</v>
      </c>
      <c r="AE29" s="600">
        <f t="shared" ref="AE29:AF29" si="67">+Y104</f>
        <v>10</v>
      </c>
      <c r="AF29" s="609">
        <f t="shared" si="67"/>
        <v>19.100000000000001</v>
      </c>
      <c r="AG29" s="925">
        <f t="shared" si="52"/>
        <v>120</v>
      </c>
      <c r="AH29" s="610">
        <f t="shared" si="53"/>
        <v>6.2000000000000011</v>
      </c>
      <c r="AI29" s="663" t="str">
        <f>+TimeTable!G31</f>
        <v>FUDEDA</v>
      </c>
      <c r="AJ29" s="651" t="s">
        <v>146</v>
      </c>
      <c r="AK29" s="653" t="str">
        <f>+TimeTable!M31</f>
        <v>3 Wickets</v>
      </c>
      <c r="AM29" s="342">
        <v>4.3</v>
      </c>
      <c r="AN29" s="9" t="str">
        <f t="shared" si="1"/>
        <v>4</v>
      </c>
      <c r="AO29" s="9" t="str">
        <f t="shared" si="2"/>
        <v>3</v>
      </c>
      <c r="AP29" s="9">
        <f t="shared" si="3"/>
        <v>27</v>
      </c>
    </row>
    <row r="30" spans="1:42" ht="15.75" thickBot="1">
      <c r="J30" s="25">
        <v>5</v>
      </c>
      <c r="K30" s="349" t="s">
        <v>54</v>
      </c>
      <c r="L30" s="691" t="s">
        <v>46</v>
      </c>
      <c r="M30" s="692">
        <f>+X92</f>
        <v>119</v>
      </c>
      <c r="N30" s="692">
        <f t="shared" ref="N30:O30" si="68">+Y92</f>
        <v>10</v>
      </c>
      <c r="O30" s="693">
        <f t="shared" si="68"/>
        <v>19.5</v>
      </c>
      <c r="P30" s="394" t="s">
        <v>44</v>
      </c>
      <c r="Q30" s="395">
        <f>+X84</f>
        <v>121</v>
      </c>
      <c r="R30" s="395">
        <f t="shared" ref="R30:S30" si="69">+Y84</f>
        <v>7</v>
      </c>
      <c r="S30" s="396">
        <f t="shared" si="69"/>
        <v>20</v>
      </c>
      <c r="T30" s="1008" t="s">
        <v>475</v>
      </c>
      <c r="V30" s="581" t="s">
        <v>453</v>
      </c>
      <c r="W30" s="13" t="s">
        <v>45</v>
      </c>
      <c r="X30" s="13">
        <f>IF(Scoresheet!$I$40=0,"",+Scoresheet!$I$40)</f>
        <v>84</v>
      </c>
      <c r="Y30" s="13">
        <f>IF(Scoresheet!AF352=0,"",+Scoresheet!AF352)</f>
        <v>6</v>
      </c>
      <c r="Z30" s="549">
        <f>IF(Scoresheet!BL352=0,"",+Scoresheet!BL352)</f>
        <v>16</v>
      </c>
      <c r="AA30" s="13">
        <f t="shared" ref="AA30" si="70">IF(SUM(X30:Z30)=0,"",IF(Y30=10,120,VLOOKUP(Z30,$AM$3:$AP$122,4,FALSE)))</f>
        <v>96</v>
      </c>
      <c r="AB30" s="550">
        <f t="shared" ref="AB30" si="71">(X30/AA30)*6</f>
        <v>5.25</v>
      </c>
      <c r="AC30" s="698" t="s">
        <v>46</v>
      </c>
      <c r="AD30" s="698">
        <f>+X96</f>
        <v>82</v>
      </c>
      <c r="AE30" s="698">
        <f>+Y96</f>
        <v>10</v>
      </c>
      <c r="AF30" s="703">
        <f>+Z96</f>
        <v>17.100000000000001</v>
      </c>
      <c r="AG30" s="698">
        <f t="shared" ref="AG30" si="72">IF(SUM(AD30:AF30)=0,"",IF(AE30=10,120,VLOOKUP(AF30,$AM$3:$AP$122,4,FALSE)))</f>
        <v>120</v>
      </c>
      <c r="AH30" s="698">
        <f t="shared" ref="AH30" si="73">(AD30/AG30)*6</f>
        <v>4.0999999999999996</v>
      </c>
      <c r="AI30" s="663" t="str">
        <f>+TimeTable!K35</f>
        <v>FUDEDA</v>
      </c>
      <c r="AJ30" s="651" t="s">
        <v>146</v>
      </c>
      <c r="AK30" s="653" t="str">
        <f>+TimeTable!M35</f>
        <v>4 Wickets</v>
      </c>
      <c r="AM30" s="342">
        <v>4.4000000000000004</v>
      </c>
      <c r="AN30" s="9" t="str">
        <f t="shared" si="1"/>
        <v>4</v>
      </c>
      <c r="AO30" s="9" t="str">
        <f t="shared" si="2"/>
        <v>4</v>
      </c>
      <c r="AP30" s="9">
        <f t="shared" si="3"/>
        <v>28</v>
      </c>
    </row>
    <row r="31" spans="1:42" ht="15.75" thickBot="1">
      <c r="J31" s="25">
        <v>6</v>
      </c>
      <c r="K31" s="349" t="s">
        <v>55</v>
      </c>
      <c r="L31" s="391" t="s">
        <v>43</v>
      </c>
      <c r="M31" s="392">
        <f>+X102</f>
        <v>152</v>
      </c>
      <c r="N31" s="392">
        <f t="shared" ref="N31:O31" si="74">+Y102</f>
        <v>9</v>
      </c>
      <c r="O31" s="393">
        <f t="shared" si="74"/>
        <v>20</v>
      </c>
      <c r="P31" s="385" t="s">
        <v>39</v>
      </c>
      <c r="Q31" s="386">
        <f>+X75</f>
        <v>118</v>
      </c>
      <c r="R31" s="386">
        <f t="shared" ref="R31:S31" si="75">+Y75</f>
        <v>7</v>
      </c>
      <c r="S31" s="397">
        <f t="shared" si="75"/>
        <v>20</v>
      </c>
      <c r="T31" s="1006" t="s">
        <v>476</v>
      </c>
      <c r="V31" s="563"/>
      <c r="W31" s="531" t="s">
        <v>143</v>
      </c>
      <c r="X31" s="531">
        <f>SUM(X24:X28)</f>
        <v>476</v>
      </c>
      <c r="Y31" s="531"/>
      <c r="Z31" s="564"/>
      <c r="AA31" s="531">
        <f>SUM(AA24:AA28)</f>
        <v>393</v>
      </c>
      <c r="AB31" s="565">
        <f>(X31/AA31)*6</f>
        <v>7.2671755725190836</v>
      </c>
      <c r="AC31" s="531"/>
      <c r="AD31" s="531">
        <f>SUM(AD24:AD28)</f>
        <v>416</v>
      </c>
      <c r="AE31" s="531"/>
      <c r="AF31" s="564"/>
      <c r="AG31" s="531">
        <f>SUM(AG24:AG28)</f>
        <v>600</v>
      </c>
      <c r="AH31" s="567">
        <f>(AD31/AG31)*6</f>
        <v>4.16</v>
      </c>
      <c r="AI31" s="664"/>
      <c r="AJ31" s="654"/>
      <c r="AK31" s="655"/>
      <c r="AM31" s="342">
        <v>4.5</v>
      </c>
      <c r="AN31" s="9" t="str">
        <f t="shared" si="1"/>
        <v>4</v>
      </c>
      <c r="AO31" s="9" t="str">
        <f t="shared" si="2"/>
        <v>5</v>
      </c>
      <c r="AP31" s="9">
        <f t="shared" si="3"/>
        <v>29</v>
      </c>
    </row>
    <row r="32" spans="1:42" ht="15.75" thickBot="1">
      <c r="J32" s="25">
        <v>7</v>
      </c>
      <c r="K32" s="370" t="s">
        <v>57</v>
      </c>
      <c r="L32" s="388" t="s">
        <v>41</v>
      </c>
      <c r="M32" s="389">
        <f>+X65</f>
        <v>129</v>
      </c>
      <c r="N32" s="389">
        <f t="shared" ref="N32:O32" si="76">+Y65</f>
        <v>3</v>
      </c>
      <c r="O32" s="398">
        <f t="shared" si="76"/>
        <v>20</v>
      </c>
      <c r="P32" s="691" t="s">
        <v>46</v>
      </c>
      <c r="Q32" s="692">
        <f>+X93</f>
        <v>162</v>
      </c>
      <c r="R32" s="692">
        <f t="shared" ref="R32:S32" si="77">+Y93</f>
        <v>3</v>
      </c>
      <c r="S32" s="694">
        <f t="shared" si="77"/>
        <v>20</v>
      </c>
      <c r="T32" s="1007" t="s">
        <v>477</v>
      </c>
      <c r="W32" s="578"/>
      <c r="X32" s="578"/>
      <c r="Y32" s="578"/>
      <c r="Z32" s="578"/>
      <c r="AA32" s="578"/>
      <c r="AB32" s="578"/>
      <c r="AC32" s="578"/>
      <c r="AD32" s="578"/>
      <c r="AE32" s="578"/>
      <c r="AF32" s="578"/>
      <c r="AG32" s="578"/>
      <c r="AH32" s="578"/>
      <c r="AI32" s="647"/>
      <c r="AJ32" s="651"/>
      <c r="AM32" s="342">
        <v>5</v>
      </c>
      <c r="AN32" s="9" t="str">
        <f t="shared" si="1"/>
        <v>5</v>
      </c>
      <c r="AP32" s="9">
        <f t="shared" si="3"/>
        <v>30</v>
      </c>
    </row>
    <row r="33" spans="1:42" ht="15.75" thickBot="1">
      <c r="J33" s="25">
        <v>8</v>
      </c>
      <c r="K33" s="370" t="s">
        <v>58</v>
      </c>
      <c r="L33" s="394" t="s">
        <v>44</v>
      </c>
      <c r="M33" s="395">
        <f>+X85</f>
        <v>121</v>
      </c>
      <c r="N33" s="395">
        <f t="shared" ref="N33:O33" si="78">+Y85</f>
        <v>10</v>
      </c>
      <c r="O33" s="399">
        <f t="shared" si="78"/>
        <v>20</v>
      </c>
      <c r="P33" s="388" t="s">
        <v>41</v>
      </c>
      <c r="Q33" s="389">
        <f>+X66</f>
        <v>122</v>
      </c>
      <c r="R33" s="389">
        <f t="shared" ref="R33:S33" si="79">+Y66</f>
        <v>1</v>
      </c>
      <c r="S33" s="390">
        <f t="shared" si="79"/>
        <v>16.5</v>
      </c>
      <c r="T33" s="1005" t="s">
        <v>478</v>
      </c>
      <c r="V33" s="529" t="s">
        <v>35</v>
      </c>
      <c r="W33" s="530" t="s">
        <v>36</v>
      </c>
      <c r="X33" s="531" t="s">
        <v>101</v>
      </c>
      <c r="Y33" s="531" t="s">
        <v>145</v>
      </c>
      <c r="Z33" s="531" t="s">
        <v>70</v>
      </c>
      <c r="AA33" s="531" t="s">
        <v>142</v>
      </c>
      <c r="AB33" s="530" t="s">
        <v>144</v>
      </c>
      <c r="AC33" s="530" t="s">
        <v>36</v>
      </c>
      <c r="AD33" s="531" t="s">
        <v>101</v>
      </c>
      <c r="AE33" s="531" t="s">
        <v>145</v>
      </c>
      <c r="AF33" s="531" t="s">
        <v>70</v>
      </c>
      <c r="AG33" s="531" t="s">
        <v>142</v>
      </c>
      <c r="AH33" s="530" t="s">
        <v>144</v>
      </c>
      <c r="AI33" s="1051" t="s">
        <v>37</v>
      </c>
      <c r="AJ33" s="1052"/>
      <c r="AK33" s="1053"/>
      <c r="AM33" s="342">
        <v>5.0999999999999996</v>
      </c>
      <c r="AN33" s="9" t="str">
        <f t="shared" si="1"/>
        <v>5</v>
      </c>
      <c r="AO33" s="9" t="str">
        <f t="shared" si="2"/>
        <v>1</v>
      </c>
      <c r="AP33" s="9">
        <f t="shared" si="3"/>
        <v>31</v>
      </c>
    </row>
    <row r="34" spans="1:42">
      <c r="J34" s="25">
        <v>9</v>
      </c>
      <c r="K34" s="370" t="s">
        <v>60</v>
      </c>
      <c r="L34" s="391" t="s">
        <v>43</v>
      </c>
      <c r="M34" s="392">
        <f>+X103</f>
        <v>149</v>
      </c>
      <c r="N34" s="392">
        <f t="shared" ref="N34:O34" si="80">+Y103</f>
        <v>9</v>
      </c>
      <c r="O34" s="393">
        <f t="shared" si="80"/>
        <v>20</v>
      </c>
      <c r="P34" s="388" t="s">
        <v>41</v>
      </c>
      <c r="Q34" s="389">
        <f>+X67</f>
        <v>126</v>
      </c>
      <c r="R34" s="389">
        <f t="shared" ref="R34:S34" si="81">+Y67</f>
        <v>10</v>
      </c>
      <c r="S34" s="390">
        <f t="shared" si="81"/>
        <v>18</v>
      </c>
      <c r="T34" s="1006" t="s">
        <v>479</v>
      </c>
      <c r="V34" s="532" t="s">
        <v>47</v>
      </c>
      <c r="W34" s="582" t="s">
        <v>49</v>
      </c>
      <c r="X34" s="582">
        <f>IF(Scoresheet!$C$157=0,"",+Scoresheet!$C$157)</f>
        <v>144</v>
      </c>
      <c r="Y34" s="582">
        <f>IF(Scoresheet!AA235=0,"",+Scoresheet!AA235)</f>
        <v>6</v>
      </c>
      <c r="Z34" s="583">
        <f>IF(Scoresheet!BG235=0,"",+Scoresheet!BG235)</f>
        <v>20</v>
      </c>
      <c r="AA34" s="582">
        <f>IF(SUM(X34:Z34)=0,"",IF(Y34=10,120,VLOOKUP(Z34,$AM$3:$AP$122,4,FALSE)))</f>
        <v>120</v>
      </c>
      <c r="AB34" s="584">
        <f>(X34/AA34)*6</f>
        <v>7.1999999999999993</v>
      </c>
      <c r="AC34" s="585" t="s">
        <v>50</v>
      </c>
      <c r="AD34" s="585">
        <f>+X44</f>
        <v>63</v>
      </c>
      <c r="AE34" s="585">
        <f t="shared" ref="AE34:AF34" si="82">+Y44</f>
        <v>10</v>
      </c>
      <c r="AF34" s="585">
        <f t="shared" si="82"/>
        <v>14.2</v>
      </c>
      <c r="AG34" s="585">
        <f>IF(SUM(AD34:AF34)=0,"",IF(AE34=10,120,VLOOKUP(AF34,$AM$3:$AP$122,4,FALSE)))</f>
        <v>120</v>
      </c>
      <c r="AH34" s="587">
        <f>(AD34/AG34)*6</f>
        <v>3.1500000000000004</v>
      </c>
      <c r="AI34" s="665" t="str">
        <f>+TimeTable!K7</f>
        <v>KHODAMLI</v>
      </c>
      <c r="AJ34" s="652" t="s">
        <v>146</v>
      </c>
      <c r="AK34" s="666" t="str">
        <f>+TimeTable!M7</f>
        <v>81 Runs</v>
      </c>
      <c r="AM34" s="342">
        <v>5.2</v>
      </c>
      <c r="AN34" s="9" t="str">
        <f t="shared" si="1"/>
        <v>5</v>
      </c>
      <c r="AO34" s="9" t="str">
        <f t="shared" si="2"/>
        <v>2</v>
      </c>
      <c r="AP34" s="9">
        <f t="shared" si="3"/>
        <v>32</v>
      </c>
    </row>
    <row r="35" spans="1:42" ht="15.75" thickBot="1">
      <c r="J35" s="37">
        <v>10</v>
      </c>
      <c r="K35" s="400" t="s">
        <v>61</v>
      </c>
      <c r="L35" s="695" t="s">
        <v>46</v>
      </c>
      <c r="M35" s="696">
        <f>+X94</f>
        <v>143</v>
      </c>
      <c r="N35" s="696">
        <f t="shared" ref="N35:O35" si="83">+Y94</f>
        <v>6</v>
      </c>
      <c r="O35" s="697">
        <f t="shared" si="83"/>
        <v>20</v>
      </c>
      <c r="P35" s="401" t="s">
        <v>39</v>
      </c>
      <c r="Q35" s="402">
        <f>+X76</f>
        <v>75</v>
      </c>
      <c r="R35" s="402">
        <f t="shared" ref="R35:S35" si="84">+Y76</f>
        <v>10</v>
      </c>
      <c r="S35" s="403">
        <f t="shared" si="84"/>
        <v>17.2</v>
      </c>
      <c r="T35" s="1009" t="s">
        <v>480</v>
      </c>
      <c r="V35" s="575" t="str">
        <f>+V15</f>
        <v>10-May Thu</v>
      </c>
      <c r="W35" s="15" t="s">
        <v>49</v>
      </c>
      <c r="X35" s="15">
        <f>IF(Scoresheet!$D$157=0,"",+Scoresheet!$D$157)</f>
        <v>115</v>
      </c>
      <c r="Y35" s="15">
        <f>IF(Scoresheet!AB196=0,"",+Scoresheet!AB196)</f>
        <v>9</v>
      </c>
      <c r="Z35" s="547">
        <f>IF(Scoresheet!BH196=0,"",+Scoresheet!BH196)</f>
        <v>20</v>
      </c>
      <c r="AA35" s="15">
        <f t="shared" ref="AA35:AA38" si="85">IF(SUM(X35:Z35)=0,"",IF(Y35=10,120,VLOOKUP(Z35,$AM$3:$AP$122,4,FALSE)))</f>
        <v>120</v>
      </c>
      <c r="AB35" s="548">
        <f t="shared" ref="AB35:AB38" si="86">(X35/AA35)*6</f>
        <v>5.75</v>
      </c>
      <c r="AC35" s="11" t="s">
        <v>42</v>
      </c>
      <c r="AD35" s="11">
        <f>+X15</f>
        <v>116</v>
      </c>
      <c r="AE35" s="11">
        <f t="shared" ref="AE35:AF35" si="87">+Y15</f>
        <v>5</v>
      </c>
      <c r="AF35" s="11">
        <f t="shared" si="87"/>
        <v>17.399999999999999</v>
      </c>
      <c r="AG35" s="11">
        <f t="shared" ref="AG35:AG38" si="88">IF(SUM(AD35:AF35)=0,"",IF(AE35=10,120,VLOOKUP(AF35,$AM$3:$AP$122,4,FALSE)))</f>
        <v>106</v>
      </c>
      <c r="AH35" s="546">
        <f t="shared" ref="AH35:AH38" si="89">(AD35/AG35)*6</f>
        <v>6.566037735849056</v>
      </c>
      <c r="AI35" s="663" t="str">
        <f>+AI15</f>
        <v>DHANAL</v>
      </c>
      <c r="AJ35" s="651" t="s">
        <v>146</v>
      </c>
      <c r="AK35" s="653" t="str">
        <f>+AK15</f>
        <v>5 Wickets</v>
      </c>
      <c r="AM35" s="342">
        <v>5.3</v>
      </c>
      <c r="AN35" s="9" t="str">
        <f t="shared" si="1"/>
        <v>5</v>
      </c>
      <c r="AO35" s="9" t="str">
        <f t="shared" si="2"/>
        <v>3</v>
      </c>
      <c r="AP35" s="9">
        <f t="shared" si="3"/>
        <v>33</v>
      </c>
    </row>
    <row r="36" spans="1:42">
      <c r="V36" s="539" t="s">
        <v>54</v>
      </c>
      <c r="W36" s="15" t="s">
        <v>49</v>
      </c>
      <c r="X36" s="15">
        <f>IF(Scoresheet!$E$157=0,"",+Scoresheet!$E$157)</f>
        <v>98</v>
      </c>
      <c r="Y36" s="15">
        <f>IF(Scoresheet!AB79=0,"",+Scoresheet!AB79)</f>
        <v>9</v>
      </c>
      <c r="Z36" s="547">
        <f>IF(Scoresheet!BH79=0,"",+Scoresheet!BH79)</f>
        <v>20</v>
      </c>
      <c r="AA36" s="15">
        <f t="shared" si="85"/>
        <v>120</v>
      </c>
      <c r="AB36" s="548">
        <f t="shared" si="86"/>
        <v>4.9000000000000004</v>
      </c>
      <c r="AC36" s="27" t="s">
        <v>48</v>
      </c>
      <c r="AD36" s="27">
        <f>+X55</f>
        <v>129</v>
      </c>
      <c r="AE36" s="27">
        <f t="shared" ref="AE36:AF36" si="90">+Y55</f>
        <v>8</v>
      </c>
      <c r="AF36" s="27">
        <f t="shared" si="90"/>
        <v>20</v>
      </c>
      <c r="AG36" s="27">
        <f t="shared" si="88"/>
        <v>120</v>
      </c>
      <c r="AH36" s="576">
        <f t="shared" si="89"/>
        <v>6.4499999999999993</v>
      </c>
      <c r="AI36" s="663" t="str">
        <f>+TimeTable!K15</f>
        <v>RAMPUR</v>
      </c>
      <c r="AJ36" s="651" t="s">
        <v>146</v>
      </c>
      <c r="AK36" s="653" t="str">
        <f>+TimeTable!M15</f>
        <v>31 Runs</v>
      </c>
      <c r="AM36" s="342">
        <v>5.4</v>
      </c>
      <c r="AN36" s="9" t="str">
        <f t="shared" si="1"/>
        <v>5</v>
      </c>
      <c r="AO36" s="9" t="str">
        <f t="shared" si="2"/>
        <v>4</v>
      </c>
      <c r="AP36" s="9">
        <f t="shared" si="3"/>
        <v>34</v>
      </c>
    </row>
    <row r="37" spans="1:42" ht="15.75" thickBot="1">
      <c r="K37" s="65"/>
      <c r="L37" s="65"/>
      <c r="M37" s="65"/>
      <c r="N37" s="65"/>
      <c r="O37" s="65"/>
      <c r="P37" s="65"/>
      <c r="Q37" s="65"/>
      <c r="R37" s="65"/>
      <c r="V37" s="575" t="str">
        <f>+V7</f>
        <v>14-May Mon</v>
      </c>
      <c r="W37" s="15" t="s">
        <v>49</v>
      </c>
      <c r="X37" s="15">
        <f>IF(Scoresheet!$F$157=0,"",+Scoresheet!$F$157)</f>
        <v>105</v>
      </c>
      <c r="Y37" s="15">
        <f>IF(Scoresheet!AD118=0,"",+Scoresheet!AD118)</f>
        <v>8</v>
      </c>
      <c r="Z37" s="547">
        <f>IF(Scoresheet!BJ118=0,"",+Scoresheet!BJ118)</f>
        <v>20</v>
      </c>
      <c r="AA37" s="15">
        <f t="shared" si="85"/>
        <v>120</v>
      </c>
      <c r="AB37" s="548">
        <f t="shared" si="86"/>
        <v>5.25</v>
      </c>
      <c r="AC37" s="30" t="s">
        <v>38</v>
      </c>
      <c r="AD37" s="30">
        <f>+X7</f>
        <v>108</v>
      </c>
      <c r="AE37" s="30">
        <f t="shared" ref="AE37:AF37" si="91">+Y7</f>
        <v>3</v>
      </c>
      <c r="AF37" s="30">
        <f t="shared" si="91"/>
        <v>13.4</v>
      </c>
      <c r="AG37" s="30">
        <f t="shared" si="88"/>
        <v>82</v>
      </c>
      <c r="AH37" s="541">
        <f t="shared" si="89"/>
        <v>7.9024390243902438</v>
      </c>
      <c r="AI37" s="663" t="str">
        <f>+AI7</f>
        <v>BHRAMPURI</v>
      </c>
      <c r="AJ37" s="651" t="s">
        <v>146</v>
      </c>
      <c r="AK37" s="653" t="str">
        <f>+AK7</f>
        <v>7 Wickets</v>
      </c>
      <c r="AM37" s="342">
        <v>5.5</v>
      </c>
      <c r="AN37" s="9" t="str">
        <f t="shared" si="1"/>
        <v>5</v>
      </c>
      <c r="AO37" s="9" t="str">
        <f t="shared" si="2"/>
        <v>5</v>
      </c>
      <c r="AP37" s="9">
        <f t="shared" si="3"/>
        <v>35</v>
      </c>
    </row>
    <row r="38" spans="1:42" ht="15.75" thickBot="1">
      <c r="J38" s="1063" t="s">
        <v>454</v>
      </c>
      <c r="K38" s="1064"/>
      <c r="L38" s="1064"/>
      <c r="M38" s="1064"/>
      <c r="N38" s="1064"/>
      <c r="O38" s="1064"/>
      <c r="P38" s="1064"/>
      <c r="Q38" s="1064"/>
      <c r="R38" s="1064"/>
      <c r="S38" s="1064"/>
      <c r="T38" s="1065"/>
      <c r="V38" s="575" t="str">
        <f>+V28</f>
        <v>17-May Thu</v>
      </c>
      <c r="W38" s="15" t="s">
        <v>49</v>
      </c>
      <c r="X38" s="15">
        <f>IF(Scoresheet!$G$157=0,"",+Scoresheet!$G$157)</f>
        <v>52</v>
      </c>
      <c r="Y38" s="15">
        <f>IF(Scoresheet!AE40=0,"",+Scoresheet!AE40)</f>
        <v>10</v>
      </c>
      <c r="Z38" s="547">
        <f>IF(Scoresheet!BK40=0,"",+Scoresheet!BK40)</f>
        <v>16.100000000000001</v>
      </c>
      <c r="AA38" s="15">
        <f t="shared" si="85"/>
        <v>120</v>
      </c>
      <c r="AB38" s="548">
        <f t="shared" si="86"/>
        <v>2.6</v>
      </c>
      <c r="AC38" s="13" t="s">
        <v>45</v>
      </c>
      <c r="AD38" s="13">
        <f>+X28</f>
        <v>53</v>
      </c>
      <c r="AE38" s="13">
        <f t="shared" ref="AE38:AF38" si="92">+Y28</f>
        <v>5</v>
      </c>
      <c r="AF38" s="13">
        <f t="shared" si="92"/>
        <v>6.5</v>
      </c>
      <c r="AG38" s="13">
        <f t="shared" si="88"/>
        <v>41</v>
      </c>
      <c r="AH38" s="550">
        <f t="shared" si="89"/>
        <v>7.7560975609756095</v>
      </c>
      <c r="AI38" s="663" t="str">
        <f>+AI28</f>
        <v>FUDEDA</v>
      </c>
      <c r="AJ38" s="651" t="s">
        <v>146</v>
      </c>
      <c r="AK38" s="653" t="str">
        <f>+AK28</f>
        <v>5 Wickets</v>
      </c>
      <c r="AM38" s="342">
        <v>6</v>
      </c>
      <c r="AN38" s="9" t="str">
        <f t="shared" si="1"/>
        <v>6</v>
      </c>
      <c r="AP38" s="9">
        <f t="shared" si="3"/>
        <v>36</v>
      </c>
    </row>
    <row r="39" spans="1:42" s="65" customFormat="1">
      <c r="A39" s="9"/>
      <c r="I39" s="9"/>
      <c r="J39" s="1066" t="s">
        <v>77</v>
      </c>
      <c r="K39" s="1054" t="s">
        <v>102</v>
      </c>
      <c r="L39" s="1061" t="s">
        <v>103</v>
      </c>
      <c r="M39" s="1056" t="s">
        <v>103</v>
      </c>
      <c r="N39" s="1056"/>
      <c r="O39" s="1058"/>
      <c r="P39" s="1061" t="s">
        <v>104</v>
      </c>
      <c r="Q39" s="1056" t="s">
        <v>104</v>
      </c>
      <c r="R39" s="1056"/>
      <c r="S39" s="1058"/>
      <c r="T39" s="1059" t="s">
        <v>65</v>
      </c>
      <c r="U39"/>
      <c r="V39" s="575"/>
      <c r="W39" s="136"/>
      <c r="X39" s="136"/>
      <c r="Y39" s="136"/>
      <c r="Z39" s="552"/>
      <c r="AA39" s="136"/>
      <c r="AB39" s="553"/>
      <c r="AC39" s="123"/>
      <c r="AD39" s="123"/>
      <c r="AE39" s="123"/>
      <c r="AF39" s="123"/>
      <c r="AG39" s="123"/>
      <c r="AH39" s="555"/>
      <c r="AI39" s="663"/>
      <c r="AJ39" s="651"/>
      <c r="AK39" s="653"/>
      <c r="AM39" s="342">
        <v>6.1</v>
      </c>
      <c r="AN39" s="9" t="str">
        <f t="shared" si="1"/>
        <v>6</v>
      </c>
      <c r="AO39" s="9" t="str">
        <f t="shared" si="2"/>
        <v>1</v>
      </c>
      <c r="AP39" s="9">
        <f t="shared" si="3"/>
        <v>37</v>
      </c>
    </row>
    <row r="40" spans="1:42" ht="15.75" thickBot="1">
      <c r="J40" s="1067"/>
      <c r="K40" s="1055"/>
      <c r="L40" s="1071"/>
      <c r="M40" s="953" t="s">
        <v>101</v>
      </c>
      <c r="N40" s="953" t="s">
        <v>214</v>
      </c>
      <c r="O40" s="954" t="s">
        <v>70</v>
      </c>
      <c r="P40" s="1071"/>
      <c r="Q40" s="953" t="s">
        <v>101</v>
      </c>
      <c r="R40" s="953" t="s">
        <v>214</v>
      </c>
      <c r="S40" s="954" t="s">
        <v>70</v>
      </c>
      <c r="T40" s="1060"/>
      <c r="V40" s="581"/>
      <c r="W40" s="557"/>
      <c r="X40" s="557"/>
      <c r="Y40" s="557"/>
      <c r="Z40" s="558"/>
      <c r="AA40" s="557"/>
      <c r="AB40" s="559"/>
      <c r="AC40" s="560"/>
      <c r="AD40" s="560"/>
      <c r="AE40" s="560"/>
      <c r="AF40" s="560"/>
      <c r="AG40" s="560"/>
      <c r="AH40" s="562"/>
      <c r="AI40" s="663"/>
      <c r="AJ40" s="651"/>
      <c r="AK40" s="653"/>
      <c r="AM40" s="342">
        <v>6.2</v>
      </c>
      <c r="AN40" s="9" t="str">
        <f t="shared" si="1"/>
        <v>6</v>
      </c>
      <c r="AO40" s="9" t="str">
        <f t="shared" si="2"/>
        <v>2</v>
      </c>
      <c r="AP40" s="9">
        <f t="shared" si="3"/>
        <v>38</v>
      </c>
    </row>
    <row r="41" spans="1:42" ht="15.75" thickBot="1">
      <c r="J41" s="24">
        <v>1</v>
      </c>
      <c r="K41" s="384" t="s">
        <v>62</v>
      </c>
      <c r="L41" s="950" t="s">
        <v>45</v>
      </c>
      <c r="M41" s="951">
        <f>+X29</f>
        <v>126</v>
      </c>
      <c r="N41" s="951">
        <f>+Y29</f>
        <v>7</v>
      </c>
      <c r="O41" s="952">
        <f>+Z29</f>
        <v>19</v>
      </c>
      <c r="P41" s="955" t="s">
        <v>43</v>
      </c>
      <c r="Q41" s="956">
        <f>+AD29</f>
        <v>124</v>
      </c>
      <c r="R41" s="956">
        <f>+AE29</f>
        <v>10</v>
      </c>
      <c r="S41" s="961">
        <f>+AF29</f>
        <v>19.100000000000001</v>
      </c>
      <c r="T41" s="1010" t="s">
        <v>481</v>
      </c>
      <c r="V41" s="563"/>
      <c r="W41" s="531" t="s">
        <v>143</v>
      </c>
      <c r="X41" s="531">
        <f>SUM(X34:X38)</f>
        <v>514</v>
      </c>
      <c r="Y41" s="531"/>
      <c r="Z41" s="564"/>
      <c r="AA41" s="531">
        <f>SUM(AA34:AA38)</f>
        <v>600</v>
      </c>
      <c r="AB41" s="565">
        <f>(X41/AA41)*6</f>
        <v>5.1400000000000006</v>
      </c>
      <c r="AC41" s="531"/>
      <c r="AD41" s="531">
        <f>SUM(AD34:AD38)</f>
        <v>469</v>
      </c>
      <c r="AE41" s="531"/>
      <c r="AF41" s="564"/>
      <c r="AG41" s="531">
        <f>SUM(AG34:AG38)</f>
        <v>469</v>
      </c>
      <c r="AH41" s="567">
        <f>(AD41/AG41)*6</f>
        <v>6</v>
      </c>
      <c r="AI41" s="664"/>
      <c r="AJ41" s="654"/>
      <c r="AK41" s="655"/>
      <c r="AM41" s="342">
        <v>6.3</v>
      </c>
      <c r="AN41" s="9" t="str">
        <f t="shared" si="1"/>
        <v>6</v>
      </c>
      <c r="AO41" s="9" t="str">
        <f t="shared" si="2"/>
        <v>3</v>
      </c>
      <c r="AP41" s="9">
        <f t="shared" si="3"/>
        <v>39</v>
      </c>
    </row>
    <row r="42" spans="1:42" ht="15.75" thickBot="1">
      <c r="J42" s="37">
        <v>2</v>
      </c>
      <c r="K42" s="957" t="s">
        <v>62</v>
      </c>
      <c r="L42" s="695" t="s">
        <v>46</v>
      </c>
      <c r="M42" s="696">
        <f>+X95</f>
        <v>139</v>
      </c>
      <c r="N42" s="696">
        <f>+Y95</f>
        <v>4</v>
      </c>
      <c r="O42" s="958">
        <f>+Z95</f>
        <v>18</v>
      </c>
      <c r="P42" s="959" t="s">
        <v>48</v>
      </c>
      <c r="Q42" s="960">
        <f>+X59</f>
        <v>138</v>
      </c>
      <c r="R42" s="960">
        <f>+Y59</f>
        <v>5</v>
      </c>
      <c r="S42" s="962">
        <f>+Z59</f>
        <v>20</v>
      </c>
      <c r="T42" s="1009" t="s">
        <v>482</v>
      </c>
      <c r="W42" s="578"/>
      <c r="X42" s="578"/>
      <c r="Y42" s="578"/>
      <c r="Z42" s="578"/>
      <c r="AA42" s="578"/>
      <c r="AB42" s="578"/>
      <c r="AC42" s="578"/>
      <c r="AD42" s="578"/>
      <c r="AE42" s="578"/>
      <c r="AF42" s="578"/>
      <c r="AG42" s="578"/>
      <c r="AH42" s="578"/>
      <c r="AI42" s="647"/>
      <c r="AJ42" s="651"/>
      <c r="AM42" s="342">
        <v>6.4</v>
      </c>
      <c r="AN42" s="9" t="str">
        <f t="shared" si="1"/>
        <v>6</v>
      </c>
      <c r="AO42" s="9" t="str">
        <f t="shared" si="2"/>
        <v>4</v>
      </c>
      <c r="AP42" s="9">
        <f t="shared" si="3"/>
        <v>40</v>
      </c>
    </row>
    <row r="43" spans="1:42" ht="15.75" thickBot="1">
      <c r="K43" s="65"/>
      <c r="L43" s="65"/>
      <c r="M43" s="65"/>
      <c r="N43" s="65"/>
      <c r="O43" s="65"/>
      <c r="P43" s="65"/>
      <c r="Q43" s="65"/>
      <c r="R43" s="65"/>
      <c r="V43" s="529" t="s">
        <v>35</v>
      </c>
      <c r="W43" s="530" t="s">
        <v>36</v>
      </c>
      <c r="X43" s="531" t="s">
        <v>101</v>
      </c>
      <c r="Y43" s="531" t="s">
        <v>145</v>
      </c>
      <c r="Z43" s="531" t="s">
        <v>70</v>
      </c>
      <c r="AA43" s="531" t="s">
        <v>142</v>
      </c>
      <c r="AB43" s="530" t="s">
        <v>144</v>
      </c>
      <c r="AC43" s="530" t="s">
        <v>36</v>
      </c>
      <c r="AD43" s="531" t="s">
        <v>101</v>
      </c>
      <c r="AE43" s="531" t="s">
        <v>145</v>
      </c>
      <c r="AF43" s="531" t="s">
        <v>70</v>
      </c>
      <c r="AG43" s="531" t="s">
        <v>142</v>
      </c>
      <c r="AH43" s="530" t="s">
        <v>144</v>
      </c>
      <c r="AI43" s="1051" t="s">
        <v>37</v>
      </c>
      <c r="AJ43" s="1052"/>
      <c r="AK43" s="1053"/>
      <c r="AM43" s="342">
        <v>6.5</v>
      </c>
      <c r="AN43" s="9" t="str">
        <f t="shared" si="1"/>
        <v>6</v>
      </c>
      <c r="AO43" s="9" t="str">
        <f t="shared" si="2"/>
        <v>5</v>
      </c>
      <c r="AP43" s="9">
        <f t="shared" si="3"/>
        <v>41</v>
      </c>
    </row>
    <row r="44" spans="1:42" ht="15.75" thickBot="1">
      <c r="K44" s="65"/>
      <c r="L44" s="65"/>
      <c r="M44" s="65"/>
      <c r="N44" s="65"/>
      <c r="O44" s="65"/>
      <c r="P44" s="65"/>
      <c r="Q44" s="65"/>
      <c r="R44" s="65"/>
      <c r="V44" s="579" t="str">
        <f>+V34</f>
        <v>07-May Mon</v>
      </c>
      <c r="W44" s="585" t="s">
        <v>50</v>
      </c>
      <c r="X44" s="585">
        <f>IF(Scoresheet!$C$235=0,"",+Scoresheet!$C$235)</f>
        <v>63</v>
      </c>
      <c r="Y44" s="585">
        <f>IF(Scoresheet!AA157=0,"",+Scoresheet!AA157)</f>
        <v>10</v>
      </c>
      <c r="Z44" s="586">
        <f>IF(Scoresheet!BG157=0,"",+Scoresheet!BG157)</f>
        <v>14.2</v>
      </c>
      <c r="AA44" s="585">
        <f>IF(SUM(X44:Z44)=0,"",IF(Y44=10,120,VLOOKUP(Z44,$AM$3:$AP$122,4,FALSE)))</f>
        <v>120</v>
      </c>
      <c r="AB44" s="587">
        <f>(X44/AA44)*6</f>
        <v>3.1500000000000004</v>
      </c>
      <c r="AC44" s="582" t="s">
        <v>49</v>
      </c>
      <c r="AD44" s="582">
        <f>+X34</f>
        <v>144</v>
      </c>
      <c r="AE44" s="582">
        <f t="shared" ref="AE44:AF44" si="93">+Y34</f>
        <v>6</v>
      </c>
      <c r="AF44" s="582">
        <f t="shared" si="93"/>
        <v>20</v>
      </c>
      <c r="AG44" s="582">
        <f>IF(SUM(AD44:AF44)=0,"",IF(AE44=10,120,VLOOKUP(AF44,$AM$3:$AP$122,4,FALSE)))</f>
        <v>120</v>
      </c>
      <c r="AH44" s="584">
        <f>(AD44/AG44)*6</f>
        <v>7.1999999999999993</v>
      </c>
      <c r="AI44" s="665" t="str">
        <f>+AI34</f>
        <v>KHODAMLI</v>
      </c>
      <c r="AJ44" s="652" t="s">
        <v>146</v>
      </c>
      <c r="AK44" s="666" t="str">
        <f>+AK34</f>
        <v>81 Runs</v>
      </c>
      <c r="AM44" s="342">
        <v>7</v>
      </c>
      <c r="AN44" s="9" t="str">
        <f t="shared" si="1"/>
        <v>7</v>
      </c>
      <c r="AP44" s="9">
        <f t="shared" si="3"/>
        <v>42</v>
      </c>
    </row>
    <row r="45" spans="1:42" ht="15.75" thickBot="1">
      <c r="J45" s="1063" t="s">
        <v>455</v>
      </c>
      <c r="K45" s="1064"/>
      <c r="L45" s="1064"/>
      <c r="M45" s="1064"/>
      <c r="N45" s="1064"/>
      <c r="O45" s="1064"/>
      <c r="P45" s="1064"/>
      <c r="Q45" s="1064"/>
      <c r="R45" s="1064"/>
      <c r="S45" s="1064"/>
      <c r="T45" s="1065"/>
      <c r="V45" s="575" t="str">
        <f>+V5</f>
        <v>09-May Wed</v>
      </c>
      <c r="W45" s="17" t="s">
        <v>50</v>
      </c>
      <c r="X45" s="17">
        <f>IF(Scoresheet!$D$235=0,"",+Scoresheet!$D$235)</f>
        <v>45</v>
      </c>
      <c r="Y45" s="17">
        <f>IF(Scoresheet!AB118=0,"",+Scoresheet!AB118)</f>
        <v>10</v>
      </c>
      <c r="Z45" s="542">
        <f>IF(Scoresheet!BH118=0,"",+Scoresheet!BH118)</f>
        <v>17.100000000000001</v>
      </c>
      <c r="AA45" s="17">
        <f t="shared" ref="AA45:AA48" si="94">IF(SUM(X45:Z45)=0,"",IF(Y45=10,120,VLOOKUP(Z45,$AM$3:$AP$122,4,FALSE)))</f>
        <v>120</v>
      </c>
      <c r="AB45" s="543">
        <f t="shared" ref="AB45:AB48" si="95">(X45/AA45)*6</f>
        <v>2.25</v>
      </c>
      <c r="AC45" s="30" t="s">
        <v>38</v>
      </c>
      <c r="AD45" s="30">
        <f>+X5</f>
        <v>46</v>
      </c>
      <c r="AE45" s="30">
        <f t="shared" ref="AE45:AF45" si="96">+Y5</f>
        <v>1</v>
      </c>
      <c r="AF45" s="30">
        <f t="shared" si="96"/>
        <v>5</v>
      </c>
      <c r="AG45" s="30">
        <f t="shared" ref="AG45:AG48" si="97">IF(SUM(AD45:AF45)=0,"",IF(AE45=10,120,VLOOKUP(AF45,$AM$3:$AP$122,4,FALSE)))</f>
        <v>30</v>
      </c>
      <c r="AH45" s="541">
        <f t="shared" ref="AH45:AH48" si="98">(AD45/AG45)*6</f>
        <v>9.2000000000000011</v>
      </c>
      <c r="AI45" s="663" t="str">
        <f>+AI5</f>
        <v>BHRAMPURI</v>
      </c>
      <c r="AJ45" s="651" t="s">
        <v>146</v>
      </c>
      <c r="AK45" s="653" t="str">
        <f>+AK5</f>
        <v>9 Wickets</v>
      </c>
      <c r="AM45" s="342">
        <v>7.1</v>
      </c>
      <c r="AN45" s="9" t="str">
        <f t="shared" si="1"/>
        <v>7</v>
      </c>
      <c r="AO45" s="9" t="str">
        <f t="shared" si="2"/>
        <v>1</v>
      </c>
      <c r="AP45" s="9">
        <f t="shared" si="3"/>
        <v>43</v>
      </c>
    </row>
    <row r="46" spans="1:42">
      <c r="J46" s="1066" t="s">
        <v>77</v>
      </c>
      <c r="K46" s="1054" t="s">
        <v>102</v>
      </c>
      <c r="L46" s="1061" t="s">
        <v>103</v>
      </c>
      <c r="M46" s="1056" t="s">
        <v>103</v>
      </c>
      <c r="N46" s="1056"/>
      <c r="O46" s="1058"/>
      <c r="P46" s="1061" t="s">
        <v>104</v>
      </c>
      <c r="Q46" s="1056" t="s">
        <v>104</v>
      </c>
      <c r="R46" s="1056"/>
      <c r="S46" s="1058"/>
      <c r="T46" s="1072" t="s">
        <v>65</v>
      </c>
      <c r="V46" s="588" t="str">
        <f>+V25</f>
        <v>10-May Thu</v>
      </c>
      <c r="W46" s="17" t="s">
        <v>50</v>
      </c>
      <c r="X46" s="17">
        <f>IF(Scoresheet!$E$235=0,"",+Scoresheet!$E$235)</f>
        <v>65</v>
      </c>
      <c r="Y46" s="17">
        <f>IF(Scoresheet!AB40=0,"",+Scoresheet!AB40)</f>
        <v>9</v>
      </c>
      <c r="Z46" s="542">
        <f>IF(Scoresheet!BH40=0,"",+Scoresheet!BH40)</f>
        <v>20</v>
      </c>
      <c r="AA46" s="17">
        <f t="shared" si="94"/>
        <v>120</v>
      </c>
      <c r="AB46" s="543">
        <f t="shared" si="95"/>
        <v>3.25</v>
      </c>
      <c r="AC46" s="13" t="s">
        <v>45</v>
      </c>
      <c r="AD46" s="13">
        <f>+X25</f>
        <v>66</v>
      </c>
      <c r="AE46" s="13">
        <f t="shared" ref="AE46:AF46" si="99">+Y25</f>
        <v>2</v>
      </c>
      <c r="AF46" s="13">
        <f t="shared" si="99"/>
        <v>6.2</v>
      </c>
      <c r="AG46" s="13">
        <f t="shared" si="97"/>
        <v>38</v>
      </c>
      <c r="AH46" s="550">
        <f t="shared" si="98"/>
        <v>10.421052631578949</v>
      </c>
      <c r="AI46" s="663" t="str">
        <f>+AI25</f>
        <v>FUDEDA</v>
      </c>
      <c r="AJ46" s="651" t="s">
        <v>146</v>
      </c>
      <c r="AK46" s="653" t="str">
        <f>+AK25</f>
        <v>8 Wickets</v>
      </c>
      <c r="AM46" s="342">
        <v>7.2</v>
      </c>
      <c r="AN46" s="9" t="str">
        <f t="shared" si="1"/>
        <v>7</v>
      </c>
      <c r="AO46" s="9" t="str">
        <f t="shared" si="2"/>
        <v>2</v>
      </c>
      <c r="AP46" s="9">
        <f t="shared" si="3"/>
        <v>44</v>
      </c>
    </row>
    <row r="47" spans="1:42" ht="15.75" thickBot="1">
      <c r="J47" s="1067"/>
      <c r="K47" s="1055"/>
      <c r="L47" s="1071"/>
      <c r="M47" s="953" t="s">
        <v>101</v>
      </c>
      <c r="N47" s="953" t="s">
        <v>214</v>
      </c>
      <c r="O47" s="954" t="s">
        <v>70</v>
      </c>
      <c r="P47" s="1071"/>
      <c r="Q47" s="953" t="s">
        <v>101</v>
      </c>
      <c r="R47" s="953" t="s">
        <v>214</v>
      </c>
      <c r="S47" s="954" t="s">
        <v>70</v>
      </c>
      <c r="T47" s="1073"/>
      <c r="V47" s="575" t="str">
        <f>+V16</f>
        <v>12-May Sat</v>
      </c>
      <c r="W47" s="17" t="s">
        <v>50</v>
      </c>
      <c r="X47" s="17">
        <f>IF(Scoresheet!$F$235=0,"",+Scoresheet!$F$235)</f>
        <v>71</v>
      </c>
      <c r="Y47" s="17">
        <f>IF(Scoresheet!AC196=0,"",+Scoresheet!AC196)</f>
        <v>10</v>
      </c>
      <c r="Z47" s="542">
        <f>IF(Scoresheet!BI196=0,"",+Scoresheet!BI196)</f>
        <v>18.399999999999999</v>
      </c>
      <c r="AA47" s="17">
        <f t="shared" si="94"/>
        <v>120</v>
      </c>
      <c r="AB47" s="543">
        <f t="shared" si="95"/>
        <v>3.55</v>
      </c>
      <c r="AC47" s="11" t="s">
        <v>42</v>
      </c>
      <c r="AD47" s="11">
        <f>+X16</f>
        <v>72</v>
      </c>
      <c r="AE47" s="11">
        <f t="shared" ref="AE47:AF47" si="100">+Y16</f>
        <v>3</v>
      </c>
      <c r="AF47" s="11">
        <f t="shared" si="100"/>
        <v>7.1</v>
      </c>
      <c r="AG47" s="11">
        <f t="shared" si="97"/>
        <v>43</v>
      </c>
      <c r="AH47" s="546">
        <f t="shared" si="98"/>
        <v>10.046511627906977</v>
      </c>
      <c r="AI47" s="663" t="str">
        <f>+AI16</f>
        <v>DHANAL</v>
      </c>
      <c r="AJ47" s="651" t="s">
        <v>146</v>
      </c>
      <c r="AK47" s="653" t="str">
        <f>+AK16</f>
        <v>7 Wickets</v>
      </c>
      <c r="AM47" s="342">
        <v>7.3</v>
      </c>
      <c r="AN47" s="9" t="str">
        <f t="shared" si="1"/>
        <v>7</v>
      </c>
      <c r="AO47" s="9" t="str">
        <f t="shared" si="2"/>
        <v>3</v>
      </c>
      <c r="AP47" s="9">
        <f t="shared" si="3"/>
        <v>45</v>
      </c>
    </row>
    <row r="48" spans="1:42" ht="15.75" thickBot="1">
      <c r="J48" s="994">
        <v>1</v>
      </c>
      <c r="K48" s="957" t="s">
        <v>453</v>
      </c>
      <c r="L48" s="963" t="s">
        <v>45</v>
      </c>
      <c r="M48" s="964">
        <f>+X30</f>
        <v>84</v>
      </c>
      <c r="N48" s="964">
        <f>+Y30</f>
        <v>6</v>
      </c>
      <c r="O48" s="965">
        <f>+Z30</f>
        <v>16</v>
      </c>
      <c r="P48" s="695" t="s">
        <v>46</v>
      </c>
      <c r="Q48" s="696">
        <f>+AD30</f>
        <v>82</v>
      </c>
      <c r="R48" s="696">
        <f>+AE30</f>
        <v>10</v>
      </c>
      <c r="S48" s="966">
        <f>+AF30</f>
        <v>17.100000000000001</v>
      </c>
      <c r="T48" s="1004" t="s">
        <v>484</v>
      </c>
      <c r="V48" s="544" t="s">
        <v>58</v>
      </c>
      <c r="W48" s="17" t="s">
        <v>50</v>
      </c>
      <c r="X48" s="17">
        <f>IF(Scoresheet!$G$235=0,"",+Scoresheet!$G$235)</f>
        <v>69</v>
      </c>
      <c r="Y48" s="17">
        <f>IF(Scoresheet!AD79=0,"",+Scoresheet!AD79)</f>
        <v>10</v>
      </c>
      <c r="Z48" s="542">
        <f>IF(Scoresheet!BJ79=0,"",+Scoresheet!BJ79)</f>
        <v>18.100000000000001</v>
      </c>
      <c r="AA48" s="17">
        <f t="shared" si="94"/>
        <v>120</v>
      </c>
      <c r="AB48" s="543">
        <f t="shared" si="95"/>
        <v>3.4499999999999997</v>
      </c>
      <c r="AC48" s="27" t="s">
        <v>48</v>
      </c>
      <c r="AD48" s="27">
        <f>+X57</f>
        <v>73</v>
      </c>
      <c r="AE48" s="27">
        <f t="shared" ref="AE48:AF48" si="101">+Y57</f>
        <v>1</v>
      </c>
      <c r="AF48" s="27">
        <f t="shared" si="101"/>
        <v>11</v>
      </c>
      <c r="AG48" s="27">
        <f t="shared" si="97"/>
        <v>66</v>
      </c>
      <c r="AH48" s="576">
        <f t="shared" si="98"/>
        <v>6.6363636363636358</v>
      </c>
      <c r="AI48" s="663" t="str">
        <f>+TimeTable!K22</f>
        <v>RAMPUR</v>
      </c>
      <c r="AJ48" s="651" t="s">
        <v>146</v>
      </c>
      <c r="AK48" s="653" t="str">
        <f>+TimeTable!M22</f>
        <v>9 Wickets</v>
      </c>
      <c r="AM48" s="342">
        <v>7.4</v>
      </c>
      <c r="AN48" s="9" t="str">
        <f t="shared" si="1"/>
        <v>7</v>
      </c>
      <c r="AO48" s="9" t="str">
        <f t="shared" si="2"/>
        <v>4</v>
      </c>
      <c r="AP48" s="9">
        <f t="shared" si="3"/>
        <v>46</v>
      </c>
    </row>
    <row r="49" spans="2:42">
      <c r="K49" s="65"/>
      <c r="L49" s="65"/>
      <c r="M49" s="65"/>
      <c r="N49" s="65"/>
      <c r="O49" s="65"/>
      <c r="P49" s="65"/>
      <c r="Q49" s="65"/>
      <c r="R49" s="65"/>
      <c r="V49" s="544"/>
      <c r="W49" s="123"/>
      <c r="X49" s="123"/>
      <c r="Y49" s="123"/>
      <c r="Z49" s="554"/>
      <c r="AA49" s="123"/>
      <c r="AB49" s="555"/>
      <c r="AC49" s="136"/>
      <c r="AD49" s="136"/>
      <c r="AE49" s="136"/>
      <c r="AF49" s="136"/>
      <c r="AG49" s="136"/>
      <c r="AH49" s="553"/>
      <c r="AI49" s="663"/>
      <c r="AJ49" s="651"/>
      <c r="AK49" s="653"/>
      <c r="AM49" s="342">
        <v>7.5</v>
      </c>
      <c r="AN49" s="9" t="str">
        <f t="shared" si="1"/>
        <v>7</v>
      </c>
      <c r="AO49" s="9" t="str">
        <f t="shared" si="2"/>
        <v>5</v>
      </c>
      <c r="AP49" s="9">
        <f t="shared" si="3"/>
        <v>47</v>
      </c>
    </row>
    <row r="50" spans="2:42" ht="15.75" thickBot="1">
      <c r="K50" s="65"/>
      <c r="L50" s="65"/>
      <c r="M50" s="65"/>
      <c r="N50" s="65"/>
      <c r="O50" s="65"/>
      <c r="P50" s="65"/>
      <c r="Q50" s="65"/>
      <c r="R50" s="65"/>
      <c r="V50" s="577"/>
      <c r="W50" s="560"/>
      <c r="X50" s="560"/>
      <c r="Y50" s="560"/>
      <c r="Z50" s="561"/>
      <c r="AA50" s="560"/>
      <c r="AB50" s="562"/>
      <c r="AC50" s="557"/>
      <c r="AD50" s="557"/>
      <c r="AE50" s="557"/>
      <c r="AF50" s="557"/>
      <c r="AG50" s="557"/>
      <c r="AH50" s="559"/>
      <c r="AI50" s="663"/>
      <c r="AJ50" s="651"/>
      <c r="AK50" s="653"/>
      <c r="AM50" s="342">
        <v>8</v>
      </c>
      <c r="AN50" s="9" t="str">
        <f t="shared" si="1"/>
        <v>8</v>
      </c>
      <c r="AP50" s="9">
        <f t="shared" si="3"/>
        <v>48</v>
      </c>
    </row>
    <row r="51" spans="2:42" ht="15.75" thickBot="1">
      <c r="K51" s="65"/>
      <c r="L51" s="65"/>
      <c r="M51" s="65"/>
      <c r="N51" s="65"/>
      <c r="O51" s="65"/>
      <c r="P51" s="65"/>
      <c r="Q51" s="65"/>
      <c r="R51" s="65"/>
      <c r="V51" s="529"/>
      <c r="W51" s="531" t="s">
        <v>143</v>
      </c>
      <c r="X51" s="531">
        <f>SUM(X44:X48)</f>
        <v>313</v>
      </c>
      <c r="Y51" s="531"/>
      <c r="Z51" s="564"/>
      <c r="AA51" s="531">
        <f>SUM(AA44:AA48)</f>
        <v>600</v>
      </c>
      <c r="AB51" s="565">
        <f>(X51/AA51)*6</f>
        <v>3.13</v>
      </c>
      <c r="AC51" s="531"/>
      <c r="AD51" s="531">
        <f>SUM(AD44:AD48)</f>
        <v>401</v>
      </c>
      <c r="AE51" s="531"/>
      <c r="AF51" s="564"/>
      <c r="AG51" s="531">
        <f>SUM(AG44:AG48)</f>
        <v>297</v>
      </c>
      <c r="AH51" s="567">
        <f>(AD51/AG51)*6</f>
        <v>8.1010101010101003</v>
      </c>
      <c r="AI51" s="664"/>
      <c r="AJ51" s="654"/>
      <c r="AK51" s="655"/>
      <c r="AM51" s="342">
        <v>8.1</v>
      </c>
      <c r="AN51" s="9" t="str">
        <f t="shared" si="1"/>
        <v>8</v>
      </c>
      <c r="AO51" s="9" t="str">
        <f t="shared" si="2"/>
        <v>1</v>
      </c>
      <c r="AP51" s="9">
        <f t="shared" si="3"/>
        <v>49</v>
      </c>
    </row>
    <row r="52" spans="2:42" ht="15.75" thickBot="1">
      <c r="K52" s="65"/>
      <c r="L52" s="65"/>
      <c r="M52" s="65"/>
      <c r="N52" s="65"/>
      <c r="O52" s="65"/>
      <c r="P52" s="65"/>
      <c r="Q52" s="65"/>
      <c r="R52" s="65"/>
      <c r="W52" s="578"/>
      <c r="X52" s="578"/>
      <c r="Y52" s="578"/>
      <c r="Z52" s="578"/>
      <c r="AA52" s="578"/>
      <c r="AB52" s="578"/>
      <c r="AC52" s="578"/>
      <c r="AD52" s="578"/>
      <c r="AE52" s="578"/>
      <c r="AF52" s="578"/>
      <c r="AG52" s="578"/>
      <c r="AH52" s="578"/>
      <c r="AI52" s="647"/>
      <c r="AJ52" s="651"/>
      <c r="AM52" s="342">
        <v>8.1999999999999993</v>
      </c>
      <c r="AN52" s="9" t="str">
        <f t="shared" si="1"/>
        <v>8</v>
      </c>
      <c r="AO52" s="9" t="str">
        <f t="shared" si="2"/>
        <v>2</v>
      </c>
      <c r="AP52" s="9">
        <f t="shared" si="3"/>
        <v>50</v>
      </c>
    </row>
    <row r="53" spans="2:42" ht="15.75" thickBot="1">
      <c r="K53" s="65"/>
      <c r="L53" s="65"/>
      <c r="M53" s="65"/>
      <c r="N53" s="65"/>
      <c r="O53" s="65"/>
      <c r="P53" s="65"/>
      <c r="Q53" s="65"/>
      <c r="R53" s="65"/>
      <c r="V53" s="529" t="s">
        <v>35</v>
      </c>
      <c r="W53" s="530" t="s">
        <v>36</v>
      </c>
      <c r="X53" s="531" t="s">
        <v>101</v>
      </c>
      <c r="Y53" s="531" t="s">
        <v>145</v>
      </c>
      <c r="Z53" s="531" t="s">
        <v>70</v>
      </c>
      <c r="AA53" s="531" t="s">
        <v>142</v>
      </c>
      <c r="AB53" s="530" t="s">
        <v>144</v>
      </c>
      <c r="AC53" s="530" t="s">
        <v>36</v>
      </c>
      <c r="AD53" s="531" t="s">
        <v>101</v>
      </c>
      <c r="AE53" s="531" t="s">
        <v>145</v>
      </c>
      <c r="AF53" s="531" t="s">
        <v>70</v>
      </c>
      <c r="AG53" s="531" t="s">
        <v>142</v>
      </c>
      <c r="AH53" s="530" t="s">
        <v>144</v>
      </c>
      <c r="AI53" s="1051" t="s">
        <v>37</v>
      </c>
      <c r="AJ53" s="1052"/>
      <c r="AK53" s="1053"/>
      <c r="AM53" s="342">
        <v>8.3000000000000007</v>
      </c>
      <c r="AN53" s="9" t="str">
        <f t="shared" si="1"/>
        <v>8</v>
      </c>
      <c r="AO53" s="9" t="str">
        <f t="shared" si="2"/>
        <v>3</v>
      </c>
      <c r="AP53" s="9">
        <f t="shared" si="3"/>
        <v>51</v>
      </c>
    </row>
    <row r="54" spans="2:42">
      <c r="K54" s="65"/>
      <c r="L54" s="65"/>
      <c r="M54" s="65"/>
      <c r="N54" s="65"/>
      <c r="O54" s="65"/>
      <c r="P54" s="65"/>
      <c r="Q54" s="65"/>
      <c r="R54" s="65"/>
      <c r="V54" s="532" t="str">
        <f>+V4</f>
        <v>07-May Mon</v>
      </c>
      <c r="W54" s="536" t="s">
        <v>48</v>
      </c>
      <c r="X54" s="536">
        <f>IF(Scoresheet!$C$79=0,"",+Scoresheet!$C$79)</f>
        <v>112</v>
      </c>
      <c r="Y54" s="536">
        <f>IF(Scoresheet!AA118=0,"",+Scoresheet!AA118)</f>
        <v>8</v>
      </c>
      <c r="Z54" s="537">
        <f>IF(Scoresheet!BG118=0,"",+Scoresheet!BG118)</f>
        <v>20</v>
      </c>
      <c r="AA54" s="536">
        <f>IF(SUM(X54:Z54)=0,"",IF(Y54=10,120,VLOOKUP(Z54,$AM$3:$AP$122,4,FALSE)))</f>
        <v>120</v>
      </c>
      <c r="AB54" s="538">
        <f>(X54/AA54)*6</f>
        <v>5.6</v>
      </c>
      <c r="AC54" s="533" t="s">
        <v>38</v>
      </c>
      <c r="AD54" s="533">
        <f>+X4</f>
        <v>104</v>
      </c>
      <c r="AE54" s="533">
        <f t="shared" ref="AE54:AF54" si="102">+Y4</f>
        <v>10</v>
      </c>
      <c r="AF54" s="533">
        <f t="shared" si="102"/>
        <v>19.3</v>
      </c>
      <c r="AG54" s="533">
        <f>IF(SUM(AD54:AF54)=0,"",IF(AE54=10,120,VLOOKUP(AF54,$AM$3:$AP$122,4,FALSE)))</f>
        <v>120</v>
      </c>
      <c r="AH54" s="535">
        <f>(AD54/AG54)*6</f>
        <v>5.2</v>
      </c>
      <c r="AI54" s="665" t="str">
        <f>+AI4</f>
        <v>RAMPUR</v>
      </c>
      <c r="AJ54" s="652" t="s">
        <v>146</v>
      </c>
      <c r="AK54" s="666" t="str">
        <f>+AK4</f>
        <v>8 Runs</v>
      </c>
      <c r="AM54" s="342">
        <v>8.4</v>
      </c>
      <c r="AN54" s="9" t="str">
        <f t="shared" si="1"/>
        <v>8</v>
      </c>
      <c r="AO54" s="9" t="str">
        <f t="shared" si="2"/>
        <v>4</v>
      </c>
      <c r="AP54" s="9">
        <f t="shared" si="3"/>
        <v>52</v>
      </c>
    </row>
    <row r="55" spans="2:42">
      <c r="K55" s="65"/>
      <c r="L55" s="65"/>
      <c r="M55" s="65"/>
      <c r="N55" s="65"/>
      <c r="O55" s="65"/>
      <c r="P55" s="65"/>
      <c r="Q55" s="65"/>
      <c r="R55" s="65"/>
      <c r="V55" s="575" t="str">
        <f>+V36</f>
        <v>11-May Fri</v>
      </c>
      <c r="W55" s="27" t="s">
        <v>48</v>
      </c>
      <c r="X55" s="27">
        <f>IF(Scoresheet!$D$79=0,"",+Scoresheet!$D$79)</f>
        <v>129</v>
      </c>
      <c r="Y55" s="27">
        <f>IF(Scoresheet!AC157=0,"",+Scoresheet!AC157)</f>
        <v>8</v>
      </c>
      <c r="Z55" s="589">
        <f>IF(Scoresheet!BI157=0,"",+Scoresheet!BI157)</f>
        <v>20</v>
      </c>
      <c r="AA55" s="27">
        <f t="shared" ref="AA55:AA58" si="103">IF(SUM(X55:Z55)=0,"",IF(Y55=10,120,VLOOKUP(Z55,$AM$3:$AP$122,4,FALSE)))</f>
        <v>120</v>
      </c>
      <c r="AB55" s="576">
        <f t="shared" ref="AB55:AB58" si="104">(X55/AA55)*6</f>
        <v>6.4499999999999993</v>
      </c>
      <c r="AC55" s="15" t="s">
        <v>49</v>
      </c>
      <c r="AD55" s="15">
        <f>+X36</f>
        <v>98</v>
      </c>
      <c r="AE55" s="15">
        <f t="shared" ref="AE55:AF55" si="105">+Y36</f>
        <v>9</v>
      </c>
      <c r="AF55" s="15">
        <f t="shared" si="105"/>
        <v>20</v>
      </c>
      <c r="AG55" s="15">
        <f t="shared" ref="AG55:AG59" si="106">IF(SUM(AD55:AF55)=0,"",IF(AE55=10,120,VLOOKUP(AF55,$AM$3:$AP$122,4,FALSE)))</f>
        <v>120</v>
      </c>
      <c r="AH55" s="548">
        <f t="shared" ref="AH55:AH59" si="107">(AD55/AG55)*6</f>
        <v>4.9000000000000004</v>
      </c>
      <c r="AI55" s="663" t="str">
        <f>+AI36</f>
        <v>RAMPUR</v>
      </c>
      <c r="AJ55" s="651" t="s">
        <v>146</v>
      </c>
      <c r="AK55" s="653">
        <f>+TimeTable!M57</f>
        <v>0</v>
      </c>
      <c r="AM55" s="342">
        <v>8.5</v>
      </c>
      <c r="AN55" s="9" t="str">
        <f t="shared" si="1"/>
        <v>8</v>
      </c>
      <c r="AO55" s="9" t="str">
        <f t="shared" si="2"/>
        <v>5</v>
      </c>
      <c r="AP55" s="9">
        <f t="shared" si="3"/>
        <v>53</v>
      </c>
    </row>
    <row r="56" spans="2:42">
      <c r="B56" s="404"/>
      <c r="K56" s="65"/>
      <c r="L56" s="65"/>
      <c r="M56" s="65"/>
      <c r="N56" s="65"/>
      <c r="O56" s="65"/>
      <c r="P56" s="65"/>
      <c r="Q56" s="65"/>
      <c r="R56" s="65"/>
      <c r="V56" s="575" t="str">
        <f>+V26</f>
        <v>13-May Sun</v>
      </c>
      <c r="W56" s="27" t="s">
        <v>48</v>
      </c>
      <c r="X56" s="27">
        <f>IF(Scoresheet!$E$79=0,"",+Scoresheet!$E$79)</f>
        <v>72</v>
      </c>
      <c r="Y56" s="27">
        <f>IF(Scoresheet!AC40=0,"",+Scoresheet!AC40)</f>
        <v>10</v>
      </c>
      <c r="Z56" s="589">
        <f>IF(Scoresheet!BI40=0,"",+Scoresheet!BI40)</f>
        <v>13.4</v>
      </c>
      <c r="AA56" s="27">
        <f t="shared" si="103"/>
        <v>120</v>
      </c>
      <c r="AB56" s="576">
        <f t="shared" si="104"/>
        <v>3.5999999999999996</v>
      </c>
      <c r="AC56" s="13" t="s">
        <v>45</v>
      </c>
      <c r="AD56" s="13">
        <f>+X26</f>
        <v>162</v>
      </c>
      <c r="AE56" s="13">
        <f t="shared" ref="AE56:AF56" si="108">+Y26</f>
        <v>7</v>
      </c>
      <c r="AF56" s="13">
        <f t="shared" si="108"/>
        <v>20</v>
      </c>
      <c r="AG56" s="13">
        <f t="shared" si="106"/>
        <v>120</v>
      </c>
      <c r="AH56" s="550">
        <f t="shared" si="107"/>
        <v>8.1000000000000014</v>
      </c>
      <c r="AI56" s="663" t="str">
        <f>+AI26</f>
        <v>FUDEDA</v>
      </c>
      <c r="AJ56" s="651" t="s">
        <v>146</v>
      </c>
      <c r="AK56" s="653" t="str">
        <f>+AK26</f>
        <v>90 Runs</v>
      </c>
      <c r="AM56" s="342">
        <v>9</v>
      </c>
      <c r="AN56" s="9" t="str">
        <f t="shared" si="1"/>
        <v>9</v>
      </c>
      <c r="AP56" s="9">
        <f t="shared" si="3"/>
        <v>54</v>
      </c>
    </row>
    <row r="57" spans="2:42">
      <c r="B57" s="404"/>
      <c r="K57" s="65"/>
      <c r="L57" s="65"/>
      <c r="M57" s="65"/>
      <c r="N57" s="65"/>
      <c r="O57" s="65"/>
      <c r="P57" s="65"/>
      <c r="Q57" s="65"/>
      <c r="R57" s="65"/>
      <c r="V57" s="575" t="str">
        <f>+V48</f>
        <v>15-May Tue</v>
      </c>
      <c r="W57" s="27" t="s">
        <v>48</v>
      </c>
      <c r="X57" s="27">
        <f>IF(Scoresheet!$F$79=0,"",+Scoresheet!$F$79)</f>
        <v>73</v>
      </c>
      <c r="Y57" s="27">
        <f>IF(Scoresheet!AE235=0,"",+Scoresheet!AE235)</f>
        <v>1</v>
      </c>
      <c r="Z57" s="589">
        <f>IF(Scoresheet!BK235=0,"",+Scoresheet!BK235)</f>
        <v>11</v>
      </c>
      <c r="AA57" s="27">
        <f t="shared" si="103"/>
        <v>66</v>
      </c>
      <c r="AB57" s="576">
        <f t="shared" si="104"/>
        <v>6.6363636363636358</v>
      </c>
      <c r="AC57" s="17" t="s">
        <v>50</v>
      </c>
      <c r="AD57" s="17">
        <f>+X48</f>
        <v>69</v>
      </c>
      <c r="AE57" s="17">
        <f t="shared" ref="AE57:AF57" si="109">+Y48</f>
        <v>10</v>
      </c>
      <c r="AF57" s="17">
        <f t="shared" si="109"/>
        <v>18.100000000000001</v>
      </c>
      <c r="AG57" s="17">
        <f t="shared" si="106"/>
        <v>120</v>
      </c>
      <c r="AH57" s="543">
        <f t="shared" si="107"/>
        <v>3.4499999999999997</v>
      </c>
      <c r="AI57" s="663" t="str">
        <f>+AI48</f>
        <v>RAMPUR</v>
      </c>
      <c r="AJ57" s="651" t="s">
        <v>146</v>
      </c>
      <c r="AK57" s="653" t="str">
        <f>+AK48</f>
        <v>9 Wickets</v>
      </c>
      <c r="AM57" s="342">
        <v>9.1</v>
      </c>
      <c r="AN57" s="9" t="str">
        <f t="shared" si="1"/>
        <v>9</v>
      </c>
      <c r="AO57" s="9" t="str">
        <f t="shared" si="2"/>
        <v>1</v>
      </c>
      <c r="AP57" s="9">
        <f t="shared" si="3"/>
        <v>55</v>
      </c>
    </row>
    <row r="58" spans="2:42">
      <c r="K58" s="65"/>
      <c r="L58" s="65"/>
      <c r="M58" s="65"/>
      <c r="N58" s="65"/>
      <c r="O58" s="65"/>
      <c r="P58" s="65"/>
      <c r="Q58" s="65"/>
      <c r="R58" s="65"/>
      <c r="V58" s="575" t="str">
        <f>+V18</f>
        <v>16-May Wed</v>
      </c>
      <c r="W58" s="27" t="s">
        <v>48</v>
      </c>
      <c r="X58" s="27">
        <f>IF(Scoresheet!$G$79=0,"",+Scoresheet!$G$79)</f>
        <v>117</v>
      </c>
      <c r="Y58" s="27">
        <f>IF(Scoresheet!AE196=0,"",+Scoresheet!AE196)</f>
        <v>10</v>
      </c>
      <c r="Z58" s="589">
        <f>IF(Scoresheet!BK196=0,"",+Scoresheet!BK196)</f>
        <v>20</v>
      </c>
      <c r="AA58" s="27">
        <f t="shared" si="103"/>
        <v>120</v>
      </c>
      <c r="AB58" s="576">
        <f t="shared" si="104"/>
        <v>5.85</v>
      </c>
      <c r="AC58" s="11" t="s">
        <v>42</v>
      </c>
      <c r="AD58" s="11">
        <f>+X18</f>
        <v>101</v>
      </c>
      <c r="AE58" s="11">
        <f t="shared" ref="AE58:AF58" si="110">+Y18</f>
        <v>10</v>
      </c>
      <c r="AF58" s="11">
        <f t="shared" si="110"/>
        <v>20</v>
      </c>
      <c r="AG58" s="11">
        <f t="shared" si="106"/>
        <v>120</v>
      </c>
      <c r="AH58" s="546">
        <f t="shared" si="107"/>
        <v>5.05</v>
      </c>
      <c r="AI58" s="663" t="str">
        <f>+AI18</f>
        <v>RAMPUR</v>
      </c>
      <c r="AJ58" s="651" t="s">
        <v>146</v>
      </c>
      <c r="AK58" s="653" t="str">
        <f>+AK18</f>
        <v>16 Runs</v>
      </c>
      <c r="AM58" s="342">
        <v>9.1999999999999993</v>
      </c>
      <c r="AN58" s="9" t="str">
        <f t="shared" si="1"/>
        <v>9</v>
      </c>
      <c r="AO58" s="9" t="str">
        <f t="shared" si="2"/>
        <v>2</v>
      </c>
      <c r="AP58" s="9">
        <f t="shared" si="3"/>
        <v>56</v>
      </c>
    </row>
    <row r="59" spans="2:42">
      <c r="K59" s="65"/>
      <c r="L59" s="65"/>
      <c r="M59" s="65"/>
      <c r="N59" s="65"/>
      <c r="O59" s="65"/>
      <c r="P59" s="65"/>
      <c r="Q59" s="65"/>
      <c r="R59" s="65"/>
      <c r="V59" s="575" t="s">
        <v>62</v>
      </c>
      <c r="W59" s="27" t="s">
        <v>48</v>
      </c>
      <c r="X59" s="27">
        <f>IF(Scoresheet!$H$79=0,"",+Scoresheet!$H$79)</f>
        <v>138</v>
      </c>
      <c r="Y59" s="27">
        <f>IF(Scoresheet!AE352=0,"",+Scoresheet!AE352)</f>
        <v>5</v>
      </c>
      <c r="Z59" s="589">
        <f>IF(Scoresheet!BK352=0,"",+Scoresheet!BK352)</f>
        <v>20</v>
      </c>
      <c r="AA59" s="27">
        <f t="shared" ref="AA59" si="111">IF(SUM(X59:Z59)=0,"",IF(Y59=10,120,VLOOKUP(Z59,$AM$3:$AP$122,4,FALSE)))</f>
        <v>120</v>
      </c>
      <c r="AB59" s="576">
        <f t="shared" ref="AB59" si="112">(X59/AA59)*6</f>
        <v>6.8999999999999995</v>
      </c>
      <c r="AC59" s="698" t="s">
        <v>46</v>
      </c>
      <c r="AD59" s="698">
        <f>+X95</f>
        <v>139</v>
      </c>
      <c r="AE59" s="698">
        <f>+Y95</f>
        <v>4</v>
      </c>
      <c r="AF59" s="703">
        <f>+Z95</f>
        <v>18</v>
      </c>
      <c r="AG59" s="698">
        <f t="shared" si="106"/>
        <v>108</v>
      </c>
      <c r="AH59" s="699">
        <f t="shared" si="107"/>
        <v>7.7222222222222214</v>
      </c>
      <c r="AI59" s="663" t="str">
        <f>+TimeTable!K32</f>
        <v>MAHOR</v>
      </c>
      <c r="AJ59" s="651" t="s">
        <v>146</v>
      </c>
      <c r="AK59" s="653" t="str">
        <f>+TimeTable!M32</f>
        <v>6 Wickets</v>
      </c>
      <c r="AM59" s="342">
        <v>9.3000000000000007</v>
      </c>
      <c r="AN59" s="9" t="str">
        <f t="shared" si="1"/>
        <v>9</v>
      </c>
      <c r="AO59" s="9" t="str">
        <f t="shared" si="2"/>
        <v>3</v>
      </c>
      <c r="AP59" s="9">
        <f t="shared" si="3"/>
        <v>57</v>
      </c>
    </row>
    <row r="60" spans="2:42" ht="15.75" thickBot="1">
      <c r="K60" s="65"/>
      <c r="L60" s="65"/>
      <c r="M60" s="65"/>
      <c r="N60" s="65"/>
      <c r="O60" s="65"/>
      <c r="P60" s="65"/>
      <c r="Q60" s="65"/>
      <c r="R60" s="65"/>
      <c r="V60" s="581"/>
      <c r="W60" s="557"/>
      <c r="X60" s="557"/>
      <c r="Y60" s="557"/>
      <c r="Z60" s="558"/>
      <c r="AA60" s="557"/>
      <c r="AB60" s="559"/>
      <c r="AC60" s="560"/>
      <c r="AD60" s="560"/>
      <c r="AE60" s="560"/>
      <c r="AF60" s="560"/>
      <c r="AG60" s="560"/>
      <c r="AH60" s="562"/>
      <c r="AI60" s="663"/>
      <c r="AJ60" s="651"/>
      <c r="AK60" s="653"/>
      <c r="AM60" s="342">
        <v>9.4</v>
      </c>
      <c r="AN60" s="9" t="str">
        <f t="shared" si="1"/>
        <v>9</v>
      </c>
      <c r="AO60" s="9" t="str">
        <f t="shared" si="2"/>
        <v>4</v>
      </c>
      <c r="AP60" s="9">
        <f t="shared" si="3"/>
        <v>58</v>
      </c>
    </row>
    <row r="61" spans="2:42" ht="15.75" thickBot="1">
      <c r="K61" s="65"/>
      <c r="L61" s="65"/>
      <c r="M61" s="65"/>
      <c r="N61" s="65"/>
      <c r="O61" s="65"/>
      <c r="P61" s="65"/>
      <c r="Q61" s="65"/>
      <c r="R61" s="65"/>
      <c r="V61" s="529"/>
      <c r="W61" s="531" t="s">
        <v>143</v>
      </c>
      <c r="X61" s="531">
        <f>SUM(X54:X58)</f>
        <v>503</v>
      </c>
      <c r="Y61" s="531"/>
      <c r="Z61" s="564"/>
      <c r="AA61" s="531">
        <f>SUM(AA54:AA58)</f>
        <v>546</v>
      </c>
      <c r="AB61" s="565">
        <f>(X61/AA61)*6</f>
        <v>5.5274725274725274</v>
      </c>
      <c r="AC61" s="531"/>
      <c r="AD61" s="531">
        <f>SUM(AD54:AD58)</f>
        <v>534</v>
      </c>
      <c r="AE61" s="531"/>
      <c r="AF61" s="564"/>
      <c r="AG61" s="531">
        <f>SUM(AG54:AG58)</f>
        <v>600</v>
      </c>
      <c r="AH61" s="567">
        <f>(AD61/AG61)*6</f>
        <v>5.34</v>
      </c>
      <c r="AI61" s="664"/>
      <c r="AJ61" s="654"/>
      <c r="AK61" s="655"/>
      <c r="AM61" s="342">
        <v>9.5</v>
      </c>
      <c r="AN61" s="9" t="str">
        <f t="shared" si="1"/>
        <v>9</v>
      </c>
      <c r="AO61" s="9" t="str">
        <f t="shared" si="2"/>
        <v>5</v>
      </c>
      <c r="AP61" s="9">
        <f t="shared" si="3"/>
        <v>59</v>
      </c>
    </row>
    <row r="62" spans="2:42" ht="15.75" thickBot="1">
      <c r="K62" s="65"/>
      <c r="L62" s="65"/>
      <c r="M62" s="65"/>
      <c r="N62" s="65"/>
      <c r="O62" s="65"/>
      <c r="P62" s="65"/>
      <c r="Q62" s="65"/>
      <c r="R62" s="65"/>
      <c r="AI62" s="647"/>
      <c r="AJ62" s="651"/>
      <c r="AM62" s="342">
        <v>10</v>
      </c>
      <c r="AN62" s="9" t="str">
        <f>LEFT(AM62,2)</f>
        <v>10</v>
      </c>
      <c r="AP62" s="9">
        <f t="shared" si="3"/>
        <v>60</v>
      </c>
    </row>
    <row r="63" spans="2:42" ht="15.75" thickBot="1">
      <c r="K63" s="65"/>
      <c r="L63" s="65"/>
      <c r="M63" s="65"/>
      <c r="N63" s="65"/>
      <c r="O63" s="65"/>
      <c r="P63" s="65"/>
      <c r="Q63" s="65"/>
      <c r="R63" s="65"/>
      <c r="V63" s="529" t="s">
        <v>35</v>
      </c>
      <c r="W63" s="530" t="s">
        <v>36</v>
      </c>
      <c r="X63" s="531" t="s">
        <v>101</v>
      </c>
      <c r="Y63" s="531" t="s">
        <v>145</v>
      </c>
      <c r="Z63" s="531" t="s">
        <v>70</v>
      </c>
      <c r="AA63" s="531" t="s">
        <v>142</v>
      </c>
      <c r="AB63" s="530" t="s">
        <v>144</v>
      </c>
      <c r="AC63" s="530" t="s">
        <v>36</v>
      </c>
      <c r="AD63" s="531" t="s">
        <v>101</v>
      </c>
      <c r="AE63" s="531" t="s">
        <v>145</v>
      </c>
      <c r="AF63" s="531" t="s">
        <v>70</v>
      </c>
      <c r="AG63" s="531" t="s">
        <v>142</v>
      </c>
      <c r="AH63" s="530" t="s">
        <v>144</v>
      </c>
      <c r="AI63" s="1051" t="s">
        <v>37</v>
      </c>
      <c r="AJ63" s="1052"/>
      <c r="AK63" s="1053"/>
      <c r="AM63" s="342">
        <v>10.1</v>
      </c>
      <c r="AN63" s="9" t="str">
        <f t="shared" ref="AN63:AN122" si="113">LEFT(AM63,2)</f>
        <v>10</v>
      </c>
      <c r="AO63" s="9" t="str">
        <f t="shared" si="2"/>
        <v>1</v>
      </c>
      <c r="AP63" s="9">
        <f t="shared" si="3"/>
        <v>61</v>
      </c>
    </row>
    <row r="64" spans="2:42">
      <c r="K64" s="65"/>
      <c r="L64" s="65"/>
      <c r="M64" s="65"/>
      <c r="N64" s="65"/>
      <c r="O64" s="65"/>
      <c r="P64" s="65"/>
      <c r="Q64" s="65"/>
      <c r="R64" s="65"/>
      <c r="V64" s="532" t="s">
        <v>40</v>
      </c>
      <c r="W64" s="3" t="s">
        <v>41</v>
      </c>
      <c r="X64" s="3">
        <f>IF(Scoresheet!$C$274=0,"",+Scoresheet!$C$274)</f>
        <v>118</v>
      </c>
      <c r="Y64" s="3">
        <f>IF(Scoresheet!AA313=0,"",+Scoresheet!AA313)</f>
        <v>4</v>
      </c>
      <c r="Z64" s="590">
        <f>IF(Scoresheet!BG313=0,"",+Scoresheet!BG313)</f>
        <v>17.100000000000001</v>
      </c>
      <c r="AA64" s="3">
        <f>IF(SUM(X64:Z64)=0,"",IF(Y64=10,120,VLOOKUP(Z64,$AM$3:$AP$122,4,FALSE)))</f>
        <v>103</v>
      </c>
      <c r="AB64" s="591">
        <f>(X64/AA64)*6</f>
        <v>6.8737864077669899</v>
      </c>
      <c r="AC64" s="592" t="s">
        <v>39</v>
      </c>
      <c r="AD64" s="592">
        <f>+X73</f>
        <v>117</v>
      </c>
      <c r="AE64" s="592">
        <f t="shared" ref="AE64:AF64" si="114">+Y73</f>
        <v>9</v>
      </c>
      <c r="AF64" s="592">
        <f t="shared" si="114"/>
        <v>20</v>
      </c>
      <c r="AG64" s="592">
        <f>IF(SUM(AD64:AF64)=0,"",IF(AE64=10,120,VLOOKUP(AF64,$AM$3:$AP$122,4,FALSE)))</f>
        <v>120</v>
      </c>
      <c r="AH64" s="597">
        <f>(AD64/AG64)*6</f>
        <v>5.85</v>
      </c>
      <c r="AI64" s="665" t="str">
        <f>+TimeTable!K4</f>
        <v>BHALUSANA</v>
      </c>
      <c r="AJ64" s="652" t="s">
        <v>146</v>
      </c>
      <c r="AK64" s="666" t="str">
        <f>+TimeTable!M4</f>
        <v>6 Wickets</v>
      </c>
      <c r="AM64" s="342">
        <v>10.199999999999999</v>
      </c>
      <c r="AN64" s="9" t="str">
        <f t="shared" si="113"/>
        <v>10</v>
      </c>
      <c r="AO64" s="9" t="str">
        <f t="shared" si="2"/>
        <v>2</v>
      </c>
      <c r="AP64" s="9">
        <f t="shared" si="3"/>
        <v>62</v>
      </c>
    </row>
    <row r="65" spans="11:42">
      <c r="K65" s="65"/>
      <c r="L65" s="65"/>
      <c r="M65" s="65"/>
      <c r="N65" s="65"/>
      <c r="O65" s="65"/>
      <c r="P65" s="65"/>
      <c r="Q65" s="65"/>
      <c r="R65" s="65"/>
      <c r="V65" s="544" t="s">
        <v>57</v>
      </c>
      <c r="W65" s="593" t="s">
        <v>41</v>
      </c>
      <c r="X65" s="593">
        <f>IF(Scoresheet!$D$274=0,"",+Scoresheet!$D$274)</f>
        <v>129</v>
      </c>
      <c r="Y65" s="593">
        <f>IF(Scoresheet!AC352=0,"",+Scoresheet!AC352)</f>
        <v>3</v>
      </c>
      <c r="Z65" s="594">
        <f>IF(Scoresheet!BI352=0,"",+Scoresheet!BI352)</f>
        <v>20</v>
      </c>
      <c r="AA65" s="593">
        <f t="shared" ref="AA65:AA67" si="115">IF(SUM(X65:Z65)=0,"",IF(Y65=10,120,VLOOKUP(Z65,$AM$3:$AP$122,4,FALSE)))</f>
        <v>120</v>
      </c>
      <c r="AB65" s="595">
        <f t="shared" ref="AB65:AB67" si="116">(X65/AA65)*6</f>
        <v>6.4499999999999993</v>
      </c>
      <c r="AC65" s="698" t="s">
        <v>46</v>
      </c>
      <c r="AD65" s="698">
        <f>+X93</f>
        <v>162</v>
      </c>
      <c r="AE65" s="698">
        <f t="shared" ref="AE65:AF65" si="117">+Y93</f>
        <v>3</v>
      </c>
      <c r="AF65" s="698">
        <f t="shared" si="117"/>
        <v>20</v>
      </c>
      <c r="AG65" s="698">
        <f t="shared" ref="AG65:AG67" si="118">IF(SUM(AD65:AF65)=0,"",IF(AE65=10,120,VLOOKUP(AF65,$AM$3:$AP$122,4,FALSE)))</f>
        <v>120</v>
      </c>
      <c r="AH65" s="699">
        <f t="shared" ref="AH65:AH67" si="119">(AD65/AG65)*6</f>
        <v>8.1000000000000014</v>
      </c>
      <c r="AI65" s="663" t="str">
        <f>+TimeTable!K20</f>
        <v>MAHOR</v>
      </c>
      <c r="AJ65" s="651" t="s">
        <v>146</v>
      </c>
      <c r="AK65" s="653" t="str">
        <f>+TimeTable!M20</f>
        <v>33 Runs</v>
      </c>
      <c r="AM65" s="342">
        <v>10.3</v>
      </c>
      <c r="AN65" s="9" t="str">
        <f t="shared" si="113"/>
        <v>10</v>
      </c>
      <c r="AO65" s="9" t="str">
        <f t="shared" si="2"/>
        <v>3</v>
      </c>
      <c r="AP65" s="9">
        <f t="shared" si="3"/>
        <v>63</v>
      </c>
    </row>
    <row r="66" spans="11:42">
      <c r="K66" s="65"/>
      <c r="L66" s="65"/>
      <c r="M66" s="65"/>
      <c r="N66" s="65"/>
      <c r="O66" s="65"/>
      <c r="P66" s="65"/>
      <c r="Q66" s="65"/>
      <c r="R66" s="65"/>
      <c r="V66" s="544" t="s">
        <v>58</v>
      </c>
      <c r="W66" s="593" t="s">
        <v>41</v>
      </c>
      <c r="X66" s="593">
        <f>IF(Scoresheet!$E$274=0,"",+Scoresheet!$E$274)</f>
        <v>122</v>
      </c>
      <c r="Y66" s="593">
        <f>IF(Scoresheet!AD391=0,"",+Scoresheet!AD391)</f>
        <v>1</v>
      </c>
      <c r="Z66" s="594">
        <f>IF(Scoresheet!BJ391=0,"",+Scoresheet!BJ391)</f>
        <v>16.5</v>
      </c>
      <c r="AA66" s="593">
        <f t="shared" si="115"/>
        <v>101</v>
      </c>
      <c r="AB66" s="595">
        <f t="shared" si="116"/>
        <v>7.2475247524752469</v>
      </c>
      <c r="AC66" s="6" t="s">
        <v>44</v>
      </c>
      <c r="AD66" s="6">
        <f>+X85</f>
        <v>121</v>
      </c>
      <c r="AE66" s="6">
        <f t="shared" ref="AE66:AF66" si="120">+Y85</f>
        <v>10</v>
      </c>
      <c r="AF66" s="6">
        <f t="shared" si="120"/>
        <v>20</v>
      </c>
      <c r="AG66" s="6">
        <f t="shared" si="118"/>
        <v>120</v>
      </c>
      <c r="AH66" s="606">
        <f t="shared" si="119"/>
        <v>6.05</v>
      </c>
      <c r="AI66" s="663" t="str">
        <f>+TimeTable!K23</f>
        <v>BHALUSANA</v>
      </c>
      <c r="AJ66" s="651" t="s">
        <v>146</v>
      </c>
      <c r="AK66" s="653" t="str">
        <f>+TimeTable!M23</f>
        <v>9 Wickets</v>
      </c>
      <c r="AM66" s="342">
        <v>10.4</v>
      </c>
      <c r="AN66" s="9" t="str">
        <f t="shared" si="113"/>
        <v>10</v>
      </c>
      <c r="AO66" s="9" t="str">
        <f t="shared" si="2"/>
        <v>4</v>
      </c>
      <c r="AP66" s="9">
        <f t="shared" si="3"/>
        <v>64</v>
      </c>
    </row>
    <row r="67" spans="11:42">
      <c r="V67" s="544" t="s">
        <v>60</v>
      </c>
      <c r="W67" s="593" t="s">
        <v>41</v>
      </c>
      <c r="X67" s="593">
        <f>IF(Scoresheet!$F$274=0,"",+Scoresheet!$F$274)</f>
        <v>126</v>
      </c>
      <c r="Y67" s="593">
        <f>IF(Scoresheet!AD430=0,"",+Scoresheet!AD430)</f>
        <v>10</v>
      </c>
      <c r="Z67" s="594">
        <f>IF(Scoresheet!BJ430=0,"",+Scoresheet!BJ430)</f>
        <v>18</v>
      </c>
      <c r="AA67" s="593">
        <f t="shared" si="115"/>
        <v>120</v>
      </c>
      <c r="AB67" s="595">
        <f t="shared" si="116"/>
        <v>6.3000000000000007</v>
      </c>
      <c r="AC67" s="600" t="s">
        <v>43</v>
      </c>
      <c r="AD67" s="600">
        <f>+X103</f>
        <v>149</v>
      </c>
      <c r="AE67" s="600">
        <f t="shared" ref="AE67:AF67" si="121">+Y103</f>
        <v>9</v>
      </c>
      <c r="AF67" s="600">
        <f t="shared" si="121"/>
        <v>20</v>
      </c>
      <c r="AG67" s="600">
        <f t="shared" si="118"/>
        <v>120</v>
      </c>
      <c r="AH67" s="610">
        <f t="shared" si="119"/>
        <v>7.45</v>
      </c>
      <c r="AI67" s="663" t="str">
        <f>+TimeTable!K26</f>
        <v>SATLASANA</v>
      </c>
      <c r="AJ67" s="651" t="s">
        <v>146</v>
      </c>
      <c r="AK67" s="653" t="str">
        <f>+TimeTable!M26</f>
        <v>23 Runs</v>
      </c>
      <c r="AM67" s="342">
        <v>10.5</v>
      </c>
      <c r="AN67" s="9" t="str">
        <f t="shared" si="113"/>
        <v>10</v>
      </c>
      <c r="AO67" s="9" t="str">
        <f t="shared" si="2"/>
        <v>5</v>
      </c>
      <c r="AP67" s="9">
        <f t="shared" si="3"/>
        <v>65</v>
      </c>
    </row>
    <row r="68" spans="11:42">
      <c r="V68" s="544"/>
      <c r="W68" s="123"/>
      <c r="X68" s="123"/>
      <c r="Y68" s="123"/>
      <c r="Z68" s="554"/>
      <c r="AA68" s="123"/>
      <c r="AB68" s="555"/>
      <c r="AC68" s="136"/>
      <c r="AD68" s="136"/>
      <c r="AE68" s="136"/>
      <c r="AF68" s="136"/>
      <c r="AG68" s="136"/>
      <c r="AH68" s="553"/>
      <c r="AI68" s="663"/>
      <c r="AJ68" s="651"/>
      <c r="AK68" s="653"/>
      <c r="AM68" s="342">
        <v>11</v>
      </c>
      <c r="AN68" s="9" t="str">
        <f t="shared" si="113"/>
        <v>11</v>
      </c>
      <c r="AP68" s="9">
        <f t="shared" ref="AP68:AP122" si="122">AN68*6+AO68</f>
        <v>66</v>
      </c>
    </row>
    <row r="69" spans="11:42" ht="15.75" thickBot="1">
      <c r="V69" s="577"/>
      <c r="W69" s="560"/>
      <c r="X69" s="560"/>
      <c r="Y69" s="560"/>
      <c r="Z69" s="561"/>
      <c r="AA69" s="560"/>
      <c r="AB69" s="562"/>
      <c r="AC69" s="557"/>
      <c r="AD69" s="557"/>
      <c r="AE69" s="557"/>
      <c r="AF69" s="557"/>
      <c r="AG69" s="557"/>
      <c r="AH69" s="559"/>
      <c r="AI69" s="663"/>
      <c r="AJ69" s="651"/>
      <c r="AK69" s="653"/>
      <c r="AM69" s="342">
        <v>11.1</v>
      </c>
      <c r="AN69" s="9" t="str">
        <f t="shared" si="113"/>
        <v>11</v>
      </c>
      <c r="AO69" s="9" t="str">
        <f t="shared" ref="AO69:AO121" si="123">RIGHT(AM69,1)</f>
        <v>1</v>
      </c>
      <c r="AP69" s="9">
        <f t="shared" si="122"/>
        <v>67</v>
      </c>
    </row>
    <row r="70" spans="11:42" ht="15.75" thickBot="1">
      <c r="V70" s="563"/>
      <c r="W70" s="531" t="s">
        <v>143</v>
      </c>
      <c r="X70" s="531">
        <f>SUM(X64:X67)</f>
        <v>495</v>
      </c>
      <c r="Y70" s="531"/>
      <c r="Z70" s="564"/>
      <c r="AA70" s="531">
        <f>SUM(AA64:AA67)</f>
        <v>444</v>
      </c>
      <c r="AB70" s="565">
        <f>(X70/AA70)*6</f>
        <v>6.6891891891891895</v>
      </c>
      <c r="AC70" s="531"/>
      <c r="AD70" s="531">
        <f>SUM(AD64:AD67)</f>
        <v>549</v>
      </c>
      <c r="AE70" s="531"/>
      <c r="AF70" s="564"/>
      <c r="AG70" s="531">
        <f>SUM(AG64:AG67)</f>
        <v>480</v>
      </c>
      <c r="AH70" s="567">
        <f>(AD70/AG70)*6</f>
        <v>6.8625000000000007</v>
      </c>
      <c r="AI70" s="664"/>
      <c r="AJ70" s="654"/>
      <c r="AK70" s="655"/>
      <c r="AM70" s="342">
        <v>11.2</v>
      </c>
      <c r="AN70" s="9" t="str">
        <f t="shared" si="113"/>
        <v>11</v>
      </c>
      <c r="AO70" s="9" t="str">
        <f t="shared" si="123"/>
        <v>2</v>
      </c>
      <c r="AP70" s="9">
        <f t="shared" si="122"/>
        <v>68</v>
      </c>
    </row>
    <row r="71" spans="11:42" ht="15.75" thickBot="1">
      <c r="W71" s="578"/>
      <c r="X71" s="578"/>
      <c r="Y71" s="578"/>
      <c r="Z71" s="578"/>
      <c r="AA71" s="578"/>
      <c r="AB71" s="578"/>
      <c r="AC71" s="578"/>
      <c r="AD71" s="578"/>
      <c r="AE71" s="578"/>
      <c r="AF71" s="578"/>
      <c r="AG71" s="578"/>
      <c r="AH71" s="578"/>
      <c r="AI71" s="648"/>
      <c r="AJ71" s="652"/>
      <c r="AM71" s="342">
        <v>11.3</v>
      </c>
      <c r="AN71" s="9" t="str">
        <f t="shared" si="113"/>
        <v>11</v>
      </c>
      <c r="AO71" s="9" t="str">
        <f t="shared" si="123"/>
        <v>3</v>
      </c>
      <c r="AP71" s="9">
        <f t="shared" si="122"/>
        <v>69</v>
      </c>
    </row>
    <row r="72" spans="11:42" ht="15.75" thickBot="1">
      <c r="V72" s="529" t="s">
        <v>35</v>
      </c>
      <c r="W72" s="530" t="s">
        <v>36</v>
      </c>
      <c r="X72" s="531" t="s">
        <v>101</v>
      </c>
      <c r="Y72" s="531" t="s">
        <v>145</v>
      </c>
      <c r="Z72" s="531" t="s">
        <v>70</v>
      </c>
      <c r="AA72" s="531" t="s">
        <v>142</v>
      </c>
      <c r="AB72" s="530" t="s">
        <v>144</v>
      </c>
      <c r="AC72" s="530" t="s">
        <v>36</v>
      </c>
      <c r="AD72" s="531" t="s">
        <v>101</v>
      </c>
      <c r="AE72" s="531" t="s">
        <v>145</v>
      </c>
      <c r="AF72" s="531" t="s">
        <v>70</v>
      </c>
      <c r="AG72" s="531" t="s">
        <v>142</v>
      </c>
      <c r="AH72" s="530" t="s">
        <v>144</v>
      </c>
      <c r="AI72" s="1051" t="s">
        <v>37</v>
      </c>
      <c r="AJ72" s="1052"/>
      <c r="AK72" s="1053"/>
      <c r="AM72" s="342">
        <v>11.4</v>
      </c>
      <c r="AN72" s="9" t="str">
        <f t="shared" si="113"/>
        <v>11</v>
      </c>
      <c r="AO72" s="9" t="str">
        <f t="shared" si="123"/>
        <v>4</v>
      </c>
      <c r="AP72" s="9">
        <f t="shared" si="122"/>
        <v>70</v>
      </c>
    </row>
    <row r="73" spans="11:42">
      <c r="V73" s="579" t="str">
        <f>+V64</f>
        <v>06-May Sun</v>
      </c>
      <c r="W73" s="592" t="s">
        <v>39</v>
      </c>
      <c r="X73" s="592">
        <f>IF(Scoresheet!$C$313=0,"",+Scoresheet!$C$313)</f>
        <v>117</v>
      </c>
      <c r="Y73" s="592">
        <f>IF(Scoresheet!AA274=0,"",+Scoresheet!AA274)</f>
        <v>9</v>
      </c>
      <c r="Z73" s="596">
        <f>IF(Scoresheet!BG274=0,"",+Scoresheet!BG274)</f>
        <v>20</v>
      </c>
      <c r="AA73" s="592">
        <f>IF(SUM(X73:Z73)=0,"",IF(Y73=10,120,VLOOKUP(Z73,$AM$3:$AP$122,4,FALSE)))</f>
        <v>120</v>
      </c>
      <c r="AB73" s="597">
        <f>(X73/AA73)*6</f>
        <v>5.85</v>
      </c>
      <c r="AC73" s="3" t="s">
        <v>41</v>
      </c>
      <c r="AD73" s="3">
        <f>+X64</f>
        <v>118</v>
      </c>
      <c r="AE73" s="3">
        <f t="shared" ref="AE73:AF73" si="124">+Y64</f>
        <v>4</v>
      </c>
      <c r="AF73" s="3">
        <f t="shared" si="124"/>
        <v>17.100000000000001</v>
      </c>
      <c r="AG73" s="3">
        <f>IF(SUM(AD73:AF73)=0,"",IF(AE73=10,120,VLOOKUP(AF73,$AM$3:$AP$122,4,FALSE)))</f>
        <v>103</v>
      </c>
      <c r="AH73" s="591">
        <f>(AD73/AG73)*6</f>
        <v>6.8737864077669899</v>
      </c>
      <c r="AI73" s="665" t="str">
        <f>+AI64</f>
        <v>BHALUSANA</v>
      </c>
      <c r="AJ73" s="652" t="s">
        <v>146</v>
      </c>
      <c r="AK73" s="666" t="str">
        <f>+AK64</f>
        <v>6 Wickets</v>
      </c>
      <c r="AM73" s="342">
        <v>11.5</v>
      </c>
      <c r="AN73" s="9" t="str">
        <f t="shared" si="113"/>
        <v>11</v>
      </c>
      <c r="AO73" s="9" t="str">
        <f t="shared" si="123"/>
        <v>5</v>
      </c>
      <c r="AP73" s="9">
        <f t="shared" si="122"/>
        <v>71</v>
      </c>
    </row>
    <row r="74" spans="11:42">
      <c r="V74" s="575" t="str">
        <f>+V83</f>
        <v>09-May Wed</v>
      </c>
      <c r="W74" s="4" t="s">
        <v>39</v>
      </c>
      <c r="X74" s="4">
        <f>IF(Scoresheet!$D$313=0,"",+Scoresheet!$D$313)</f>
        <v>135</v>
      </c>
      <c r="Y74" s="4">
        <f>IF(Scoresheet!AB391=0,"",+Scoresheet!AB391)</f>
        <v>9</v>
      </c>
      <c r="Z74" s="598">
        <f>IF(Scoresheet!BH391=0,"",+Scoresheet!BH391)</f>
        <v>20</v>
      </c>
      <c r="AA74" s="4">
        <f t="shared" ref="AA74:AA76" si="125">IF(SUM(X74:Z74)=0,"",IF(Y74=10,120,VLOOKUP(Z74,$AM$3:$AP$122,4,FALSE)))</f>
        <v>120</v>
      </c>
      <c r="AB74" s="599">
        <f t="shared" ref="AB74:AB76" si="126">(X74/AA74)*6</f>
        <v>6.75</v>
      </c>
      <c r="AC74" s="6" t="s">
        <v>44</v>
      </c>
      <c r="AD74" s="6">
        <f>+X83</f>
        <v>145</v>
      </c>
      <c r="AE74" s="6">
        <f t="shared" ref="AE74:AF74" si="127">+Y83</f>
        <v>6</v>
      </c>
      <c r="AF74" s="6">
        <f t="shared" si="127"/>
        <v>20</v>
      </c>
      <c r="AG74" s="6">
        <f t="shared" ref="AG74:AG76" si="128">IF(SUM(AD74:AF74)=0,"",IF(AE74=10,120,VLOOKUP(AF74,$AM$3:$AP$122,4,FALSE)))</f>
        <v>120</v>
      </c>
      <c r="AH74" s="606">
        <f t="shared" ref="AH74:AH76" si="129">(AD74/AG74)*6</f>
        <v>7.25</v>
      </c>
      <c r="AI74" s="663" t="str">
        <f>+TimeTable!K11</f>
        <v>DOBHADA</v>
      </c>
      <c r="AJ74" s="651" t="s">
        <v>146</v>
      </c>
      <c r="AK74" s="653" t="str">
        <f>+TimeTable!M11</f>
        <v>10 Runs</v>
      </c>
      <c r="AM74" s="342">
        <v>12</v>
      </c>
      <c r="AN74" s="9" t="str">
        <f t="shared" si="113"/>
        <v>12</v>
      </c>
      <c r="AP74" s="9">
        <f t="shared" si="122"/>
        <v>72</v>
      </c>
    </row>
    <row r="75" spans="11:42">
      <c r="V75" s="575" t="str">
        <f>+V102</f>
        <v>12-May Sat</v>
      </c>
      <c r="W75" s="4" t="s">
        <v>39</v>
      </c>
      <c r="X75" s="4">
        <f>IF(Scoresheet!$E$313=0,"",+Scoresheet!$E$313)</f>
        <v>118</v>
      </c>
      <c r="Y75" s="4">
        <f>IF(Scoresheet!AC430=0,"",+Scoresheet!AC430)</f>
        <v>7</v>
      </c>
      <c r="Z75" s="598">
        <f>IF(Scoresheet!BI430=0,"",+Scoresheet!BI430)</f>
        <v>20</v>
      </c>
      <c r="AA75" s="4">
        <f t="shared" si="125"/>
        <v>120</v>
      </c>
      <c r="AB75" s="599">
        <f t="shared" si="126"/>
        <v>5.8999999999999995</v>
      </c>
      <c r="AC75" s="600" t="s">
        <v>43</v>
      </c>
      <c r="AD75" s="600">
        <f>+X102</f>
        <v>152</v>
      </c>
      <c r="AE75" s="600">
        <f t="shared" ref="AE75:AF75" si="130">+Y102</f>
        <v>9</v>
      </c>
      <c r="AF75" s="600">
        <f t="shared" si="130"/>
        <v>20</v>
      </c>
      <c r="AG75" s="600">
        <f t="shared" si="128"/>
        <v>120</v>
      </c>
      <c r="AH75" s="610">
        <f t="shared" si="129"/>
        <v>7.6</v>
      </c>
      <c r="AI75" s="663" t="str">
        <f>+TimeTable!K17</f>
        <v>SATLASANA</v>
      </c>
      <c r="AJ75" s="651" t="s">
        <v>146</v>
      </c>
      <c r="AK75" s="653" t="str">
        <f>+TimeTable!M17</f>
        <v>34 Runs</v>
      </c>
      <c r="AM75" s="342">
        <v>12.1</v>
      </c>
      <c r="AN75" s="9" t="str">
        <f t="shared" si="113"/>
        <v>12</v>
      </c>
      <c r="AO75" s="9" t="str">
        <f t="shared" si="123"/>
        <v>1</v>
      </c>
      <c r="AP75" s="9">
        <f t="shared" si="122"/>
        <v>73</v>
      </c>
    </row>
    <row r="76" spans="11:42">
      <c r="V76" s="575" t="str">
        <f>+V94</f>
        <v>18-May Fri</v>
      </c>
      <c r="W76" s="4" t="s">
        <v>39</v>
      </c>
      <c r="X76" s="4">
        <f>IF(Scoresheet!$F$313=0,"",+Scoresheet!$F$313)</f>
        <v>75</v>
      </c>
      <c r="Y76" s="4">
        <f>IF(Scoresheet!AD352=0,"",+Scoresheet!AD352)</f>
        <v>10</v>
      </c>
      <c r="Z76" s="598">
        <f>IF(Scoresheet!BJ352=0,"",+Scoresheet!BJ352)</f>
        <v>17.2</v>
      </c>
      <c r="AA76" s="4">
        <f t="shared" si="125"/>
        <v>120</v>
      </c>
      <c r="AB76" s="599">
        <f t="shared" si="126"/>
        <v>3.75</v>
      </c>
      <c r="AC76" s="698" t="s">
        <v>46</v>
      </c>
      <c r="AD76" s="698">
        <f>+X94</f>
        <v>143</v>
      </c>
      <c r="AE76" s="698">
        <f t="shared" ref="AE76:AF76" si="131">+Y94</f>
        <v>6</v>
      </c>
      <c r="AF76" s="698">
        <f t="shared" si="131"/>
        <v>20</v>
      </c>
      <c r="AG76" s="698">
        <f t="shared" si="128"/>
        <v>120</v>
      </c>
      <c r="AH76" s="699">
        <f t="shared" si="129"/>
        <v>7.15</v>
      </c>
      <c r="AI76" s="663" t="str">
        <f>+TimeTable!K28</f>
        <v>MAHOR</v>
      </c>
      <c r="AJ76" s="651" t="s">
        <v>146</v>
      </c>
      <c r="AK76" s="653" t="str">
        <f>+TimeTable!M28</f>
        <v>68 Runs</v>
      </c>
      <c r="AM76" s="342">
        <v>12.2</v>
      </c>
      <c r="AN76" s="9" t="str">
        <f t="shared" si="113"/>
        <v>12</v>
      </c>
      <c r="AO76" s="9" t="str">
        <f t="shared" si="123"/>
        <v>2</v>
      </c>
      <c r="AP76" s="9">
        <f t="shared" si="122"/>
        <v>74</v>
      </c>
    </row>
    <row r="77" spans="11:42">
      <c r="V77" s="575"/>
      <c r="W77" s="136"/>
      <c r="X77" s="136"/>
      <c r="Y77" s="136"/>
      <c r="Z77" s="552"/>
      <c r="AA77" s="136"/>
      <c r="AB77" s="553"/>
      <c r="AC77" s="123"/>
      <c r="AD77" s="123"/>
      <c r="AE77" s="123"/>
      <c r="AF77" s="123"/>
      <c r="AG77" s="123"/>
      <c r="AH77" s="555"/>
      <c r="AI77" s="663"/>
      <c r="AJ77" s="651"/>
      <c r="AK77" s="653"/>
      <c r="AM77" s="342">
        <v>12.3</v>
      </c>
      <c r="AN77" s="9" t="str">
        <f t="shared" si="113"/>
        <v>12</v>
      </c>
      <c r="AO77" s="9" t="str">
        <f t="shared" si="123"/>
        <v>3</v>
      </c>
      <c r="AP77" s="9">
        <f t="shared" si="122"/>
        <v>75</v>
      </c>
    </row>
    <row r="78" spans="11:42" ht="15.75" thickBot="1">
      <c r="V78" s="581"/>
      <c r="W78" s="557"/>
      <c r="X78" s="557"/>
      <c r="Y78" s="557"/>
      <c r="Z78" s="558"/>
      <c r="AA78" s="557"/>
      <c r="AB78" s="559"/>
      <c r="AC78" s="560"/>
      <c r="AD78" s="560"/>
      <c r="AE78" s="560"/>
      <c r="AF78" s="560"/>
      <c r="AG78" s="560"/>
      <c r="AH78" s="562"/>
      <c r="AI78" s="663"/>
      <c r="AJ78" s="651"/>
      <c r="AK78" s="653"/>
      <c r="AM78" s="342">
        <v>12.4</v>
      </c>
      <c r="AN78" s="9" t="str">
        <f t="shared" si="113"/>
        <v>12</v>
      </c>
      <c r="AO78" s="9" t="str">
        <f t="shared" si="123"/>
        <v>4</v>
      </c>
      <c r="AP78" s="9">
        <f t="shared" si="122"/>
        <v>76</v>
      </c>
    </row>
    <row r="79" spans="11:42" ht="15.75" thickBot="1">
      <c r="V79" s="529"/>
      <c r="W79" s="531" t="s">
        <v>143</v>
      </c>
      <c r="X79" s="531">
        <f>SUM(X73:X76)</f>
        <v>445</v>
      </c>
      <c r="Y79" s="531"/>
      <c r="Z79" s="564"/>
      <c r="AA79" s="531">
        <f>SUM(AA73:AA76)</f>
        <v>480</v>
      </c>
      <c r="AB79" s="565">
        <f>(X79/AA79)*6</f>
        <v>5.5625</v>
      </c>
      <c r="AC79" s="531"/>
      <c r="AD79" s="531">
        <f>SUM(AD73:AD76)</f>
        <v>558</v>
      </c>
      <c r="AE79" s="531"/>
      <c r="AF79" s="564"/>
      <c r="AG79" s="531">
        <f>SUM(AG73:AG76)</f>
        <v>463</v>
      </c>
      <c r="AH79" s="567">
        <f>(AD79/AG79)*6</f>
        <v>7.23110151187905</v>
      </c>
      <c r="AI79" s="664"/>
      <c r="AJ79" s="654"/>
      <c r="AK79" s="655"/>
      <c r="AM79" s="342">
        <v>12.5</v>
      </c>
      <c r="AN79" s="9" t="str">
        <f t="shared" si="113"/>
        <v>12</v>
      </c>
      <c r="AO79" s="9" t="str">
        <f t="shared" si="123"/>
        <v>5</v>
      </c>
      <c r="AP79" s="9">
        <f t="shared" si="122"/>
        <v>77</v>
      </c>
    </row>
    <row r="80" spans="11:42" ht="15.75" thickBot="1">
      <c r="W80" s="578"/>
      <c r="X80" s="578"/>
      <c r="Y80" s="578"/>
      <c r="Z80" s="578"/>
      <c r="AA80" s="578"/>
      <c r="AB80" s="578"/>
      <c r="AC80" s="578"/>
      <c r="AD80" s="578"/>
      <c r="AE80" s="578"/>
      <c r="AF80" s="578"/>
      <c r="AG80" s="578"/>
      <c r="AH80" s="578"/>
      <c r="AI80" s="648"/>
      <c r="AJ80" s="651"/>
      <c r="AM80" s="342">
        <v>13</v>
      </c>
      <c r="AN80" s="9" t="str">
        <f t="shared" si="113"/>
        <v>13</v>
      </c>
      <c r="AP80" s="9">
        <f t="shared" si="122"/>
        <v>78</v>
      </c>
    </row>
    <row r="81" spans="22:42" ht="15.75" thickBot="1">
      <c r="V81" s="529" t="s">
        <v>35</v>
      </c>
      <c r="W81" s="530" t="s">
        <v>36</v>
      </c>
      <c r="X81" s="531" t="s">
        <v>101</v>
      </c>
      <c r="Y81" s="531" t="s">
        <v>145</v>
      </c>
      <c r="Z81" s="531" t="s">
        <v>70</v>
      </c>
      <c r="AA81" s="531" t="s">
        <v>142</v>
      </c>
      <c r="AB81" s="530" t="s">
        <v>144</v>
      </c>
      <c r="AC81" s="530" t="s">
        <v>36</v>
      </c>
      <c r="AD81" s="531" t="s">
        <v>101</v>
      </c>
      <c r="AE81" s="531" t="s">
        <v>145</v>
      </c>
      <c r="AF81" s="531" t="s">
        <v>70</v>
      </c>
      <c r="AG81" s="531" t="s">
        <v>142</v>
      </c>
      <c r="AH81" s="530" t="s">
        <v>144</v>
      </c>
      <c r="AI81" s="1051" t="s">
        <v>37</v>
      </c>
      <c r="AJ81" s="1052"/>
      <c r="AK81" s="1053"/>
      <c r="AM81" s="342">
        <v>13.1</v>
      </c>
      <c r="AN81" s="9" t="str">
        <f t="shared" si="113"/>
        <v>13</v>
      </c>
      <c r="AO81" s="9" t="str">
        <f t="shared" si="123"/>
        <v>1</v>
      </c>
      <c r="AP81" s="9">
        <f t="shared" si="122"/>
        <v>79</v>
      </c>
    </row>
    <row r="82" spans="22:42">
      <c r="V82" s="579" t="str">
        <f>+V100</f>
        <v>06-May Sun</v>
      </c>
      <c r="W82" s="601" t="s">
        <v>44</v>
      </c>
      <c r="X82" s="601">
        <f>IF(Scoresheet!$C$391=0,"",+Scoresheet!$C$391)</f>
        <v>114</v>
      </c>
      <c r="Y82" s="601">
        <f>IF(Scoresheet!AA430=0,"",+Scoresheet!AA430)</f>
        <v>10</v>
      </c>
      <c r="Z82" s="602">
        <f>IF(Scoresheet!BG430=0,"",+Scoresheet!BG430)</f>
        <v>19.399999999999999</v>
      </c>
      <c r="AA82" s="601">
        <f>IF(SUM(X82:Z82)=0,"",IF(Y82=10,120,VLOOKUP(Z82,$AM$3:$AP$122,4,FALSE)))</f>
        <v>120</v>
      </c>
      <c r="AB82" s="603">
        <f>(X82/AA82)*6</f>
        <v>5.6999999999999993</v>
      </c>
      <c r="AC82" s="604" t="s">
        <v>43</v>
      </c>
      <c r="AD82" s="604">
        <f>+X100</f>
        <v>125</v>
      </c>
      <c r="AE82" s="604">
        <f t="shared" ref="AE82:AF82" si="132">+Y100</f>
        <v>10</v>
      </c>
      <c r="AF82" s="604">
        <f t="shared" si="132"/>
        <v>18.2</v>
      </c>
      <c r="AG82" s="604">
        <f>IF(SUM(AD82:AF82)=0,"",IF(AE82=10,120,VLOOKUP(AF82,$AM$3:$AP$122,4,FALSE)))</f>
        <v>120</v>
      </c>
      <c r="AH82" s="608">
        <f>(AD82/AG82)*6</f>
        <v>6.25</v>
      </c>
      <c r="AI82" s="665" t="str">
        <f>+TimeTable!K5</f>
        <v>SATLASANA</v>
      </c>
      <c r="AJ82" s="652" t="s">
        <v>146</v>
      </c>
      <c r="AK82" s="666" t="str">
        <f>+TimeTable!M5</f>
        <v>11 Runs</v>
      </c>
      <c r="AM82" s="342">
        <v>13.2</v>
      </c>
      <c r="AN82" s="9" t="str">
        <f t="shared" si="113"/>
        <v>13</v>
      </c>
      <c r="AO82" s="9" t="str">
        <f t="shared" si="123"/>
        <v>2</v>
      </c>
      <c r="AP82" s="9">
        <f t="shared" si="122"/>
        <v>80</v>
      </c>
    </row>
    <row r="83" spans="22:42">
      <c r="V83" s="539" t="s">
        <v>52</v>
      </c>
      <c r="W83" s="6" t="s">
        <v>44</v>
      </c>
      <c r="X83" s="6">
        <f>IF(Scoresheet!$D$391=0,"",+Scoresheet!$D$391)</f>
        <v>145</v>
      </c>
      <c r="Y83" s="6">
        <f>IF(Scoresheet!AB313=0,"",+Scoresheet!AB313)</f>
        <v>6</v>
      </c>
      <c r="Z83" s="605">
        <f>IF(Scoresheet!BH313=0,"",+Scoresheet!BH313)</f>
        <v>20</v>
      </c>
      <c r="AA83" s="6">
        <f t="shared" ref="AA83:AA85" si="133">IF(SUM(X83:Z83)=0,"",IF(Y83=10,120,VLOOKUP(Z83,$AM$3:$AP$122,4,FALSE)))</f>
        <v>120</v>
      </c>
      <c r="AB83" s="606">
        <f t="shared" ref="AB83:AB85" si="134">(X83/AA83)*6</f>
        <v>7.25</v>
      </c>
      <c r="AC83" s="4" t="s">
        <v>39</v>
      </c>
      <c r="AD83" s="4">
        <f>+X74</f>
        <v>135</v>
      </c>
      <c r="AE83" s="4">
        <f t="shared" ref="AE83:AF83" si="135">+Y74</f>
        <v>9</v>
      </c>
      <c r="AF83" s="4">
        <f t="shared" si="135"/>
        <v>20</v>
      </c>
      <c r="AG83" s="4">
        <f t="shared" ref="AG83:AG85" si="136">IF(SUM(AD83:AF83)=0,"",IF(AE83=10,120,VLOOKUP(AF83,$AM$3:$AP$122,4,FALSE)))</f>
        <v>120</v>
      </c>
      <c r="AH83" s="599">
        <f t="shared" ref="AH83:AH85" si="137">(AD83/AG83)*6</f>
        <v>6.75</v>
      </c>
      <c r="AI83" s="663" t="str">
        <f>+AI74</f>
        <v>DOBHADA</v>
      </c>
      <c r="AJ83" s="651" t="s">
        <v>146</v>
      </c>
      <c r="AK83" s="653" t="str">
        <f>+AK74</f>
        <v>10 Runs</v>
      </c>
      <c r="AM83" s="342">
        <v>13.3</v>
      </c>
      <c r="AN83" s="9" t="str">
        <f t="shared" si="113"/>
        <v>13</v>
      </c>
      <c r="AO83" s="9" t="str">
        <f t="shared" si="123"/>
        <v>3</v>
      </c>
      <c r="AP83" s="9">
        <f t="shared" si="122"/>
        <v>81</v>
      </c>
    </row>
    <row r="84" spans="22:42">
      <c r="V84" s="575" t="str">
        <f>+V92</f>
        <v>11-May Fri</v>
      </c>
      <c r="W84" s="6" t="s">
        <v>44</v>
      </c>
      <c r="X84" s="6">
        <f>IF(Scoresheet!$E$391=0,"",+Scoresheet!$E$391)</f>
        <v>121</v>
      </c>
      <c r="Y84" s="6">
        <f>IF(Scoresheet!AB352=0,"",Scoresheet!AB352)</f>
        <v>7</v>
      </c>
      <c r="Z84" s="605">
        <f>IF(Scoresheet!BH352=0,"",+Scoresheet!BH352)</f>
        <v>20</v>
      </c>
      <c r="AA84" s="6">
        <f t="shared" si="133"/>
        <v>120</v>
      </c>
      <c r="AB84" s="606">
        <f t="shared" si="134"/>
        <v>6.05</v>
      </c>
      <c r="AC84" s="698" t="s">
        <v>46</v>
      </c>
      <c r="AD84" s="698">
        <f>+X92</f>
        <v>119</v>
      </c>
      <c r="AE84" s="698">
        <f t="shared" ref="AE84:AF84" si="138">+Y92</f>
        <v>10</v>
      </c>
      <c r="AF84" s="698">
        <f t="shared" si="138"/>
        <v>19.5</v>
      </c>
      <c r="AG84" s="698">
        <f t="shared" si="136"/>
        <v>120</v>
      </c>
      <c r="AH84" s="699">
        <f t="shared" si="137"/>
        <v>5.95</v>
      </c>
      <c r="AI84" s="663" t="str">
        <f>+TimeTable!K14</f>
        <v>DOBHADA</v>
      </c>
      <c r="AJ84" s="651" t="s">
        <v>146</v>
      </c>
      <c r="AK84" s="653" t="str">
        <f>+TimeTable!M14</f>
        <v>2 Runs</v>
      </c>
      <c r="AM84" s="342">
        <v>13.4</v>
      </c>
      <c r="AN84" s="9" t="str">
        <f t="shared" si="113"/>
        <v>13</v>
      </c>
      <c r="AO84" s="9" t="str">
        <f t="shared" si="123"/>
        <v>4</v>
      </c>
      <c r="AP84" s="9">
        <f t="shared" si="122"/>
        <v>82</v>
      </c>
    </row>
    <row r="85" spans="22:42">
      <c r="V85" s="575" t="str">
        <f>+V66</f>
        <v>15-May Tue</v>
      </c>
      <c r="W85" s="6" t="s">
        <v>44</v>
      </c>
      <c r="X85" s="6">
        <f>IF(Scoresheet!$F$391=0,"",+Scoresheet!$F$391)</f>
        <v>121</v>
      </c>
      <c r="Y85" s="6">
        <f>IF(Scoresheet!AC274=0,"",+Scoresheet!AC274)</f>
        <v>10</v>
      </c>
      <c r="Z85" s="605">
        <f>IF(Scoresheet!BI274=0,"",+Scoresheet!BI274)</f>
        <v>20</v>
      </c>
      <c r="AA85" s="6">
        <f t="shared" si="133"/>
        <v>120</v>
      </c>
      <c r="AB85" s="606">
        <f t="shared" si="134"/>
        <v>6.05</v>
      </c>
      <c r="AC85" s="593" t="s">
        <v>41</v>
      </c>
      <c r="AD85" s="593">
        <f>+X66</f>
        <v>122</v>
      </c>
      <c r="AE85" s="593">
        <f t="shared" ref="AE85:AF85" si="139">+Y66</f>
        <v>1</v>
      </c>
      <c r="AF85" s="593">
        <f t="shared" si="139"/>
        <v>16.5</v>
      </c>
      <c r="AG85" s="593">
        <f t="shared" si="136"/>
        <v>101</v>
      </c>
      <c r="AH85" s="595">
        <f t="shared" si="137"/>
        <v>7.2475247524752469</v>
      </c>
      <c r="AI85" s="663" t="str">
        <f>+AI66</f>
        <v>BHALUSANA</v>
      </c>
      <c r="AJ85" s="651" t="s">
        <v>146</v>
      </c>
      <c r="AK85" s="653" t="str">
        <f>+AK66</f>
        <v>9 Wickets</v>
      </c>
      <c r="AM85" s="342">
        <v>13.5</v>
      </c>
      <c r="AN85" s="9" t="str">
        <f t="shared" si="113"/>
        <v>13</v>
      </c>
      <c r="AO85" s="9" t="str">
        <f t="shared" si="123"/>
        <v>5</v>
      </c>
      <c r="AP85" s="9">
        <f t="shared" si="122"/>
        <v>83</v>
      </c>
    </row>
    <row r="86" spans="22:42">
      <c r="V86" s="575"/>
      <c r="W86" s="123"/>
      <c r="X86" s="123"/>
      <c r="Y86" s="123"/>
      <c r="Z86" s="554"/>
      <c r="AA86" s="123"/>
      <c r="AB86" s="555"/>
      <c r="AC86" s="123"/>
      <c r="AD86" s="123"/>
      <c r="AE86" s="123"/>
      <c r="AF86" s="123"/>
      <c r="AG86" s="123"/>
      <c r="AH86" s="555"/>
      <c r="AI86" s="663"/>
      <c r="AJ86" s="651"/>
      <c r="AK86" s="653"/>
      <c r="AM86" s="342">
        <v>14</v>
      </c>
      <c r="AN86" s="9" t="str">
        <f t="shared" si="113"/>
        <v>14</v>
      </c>
      <c r="AP86" s="9">
        <f t="shared" si="122"/>
        <v>84</v>
      </c>
    </row>
    <row r="87" spans="22:42" ht="15.75" thickBot="1">
      <c r="V87" s="581"/>
      <c r="W87" s="560"/>
      <c r="X87" s="560"/>
      <c r="Y87" s="560"/>
      <c r="Z87" s="561"/>
      <c r="AA87" s="560"/>
      <c r="AB87" s="562"/>
      <c r="AC87" s="560"/>
      <c r="AD87" s="560"/>
      <c r="AE87" s="560"/>
      <c r="AF87" s="560"/>
      <c r="AG87" s="560"/>
      <c r="AH87" s="562"/>
      <c r="AI87" s="663"/>
      <c r="AJ87" s="651"/>
      <c r="AK87" s="653"/>
      <c r="AM87" s="342">
        <v>14.1</v>
      </c>
      <c r="AN87" s="9" t="str">
        <f t="shared" si="113"/>
        <v>14</v>
      </c>
      <c r="AO87" s="9" t="str">
        <f t="shared" si="123"/>
        <v>1</v>
      </c>
      <c r="AP87" s="9">
        <f t="shared" si="122"/>
        <v>85</v>
      </c>
    </row>
    <row r="88" spans="22:42" ht="15.75" thickBot="1">
      <c r="V88" s="563"/>
      <c r="W88" s="531" t="s">
        <v>143</v>
      </c>
      <c r="X88" s="531">
        <f>SUM(X82:X85)</f>
        <v>501</v>
      </c>
      <c r="Y88" s="531"/>
      <c r="Z88" s="564"/>
      <c r="AA88" s="531">
        <f>SUM(AA82:AA85)</f>
        <v>480</v>
      </c>
      <c r="AB88" s="565">
        <f>(X88/AA88)*6</f>
        <v>6.2624999999999993</v>
      </c>
      <c r="AC88" s="531"/>
      <c r="AD88" s="531">
        <f>SUM(AD82:AD85)</f>
        <v>501</v>
      </c>
      <c r="AE88" s="531"/>
      <c r="AF88" s="564"/>
      <c r="AG88" s="531">
        <f>SUM(AG82:AG85)</f>
        <v>461</v>
      </c>
      <c r="AH88" s="567">
        <f>(AD88/AG88)*6</f>
        <v>6.5206073752711493</v>
      </c>
      <c r="AI88" s="664"/>
      <c r="AJ88" s="654"/>
      <c r="AK88" s="655"/>
      <c r="AM88" s="342">
        <v>14.2</v>
      </c>
      <c r="AN88" s="9" t="str">
        <f t="shared" si="113"/>
        <v>14</v>
      </c>
      <c r="AO88" s="9" t="str">
        <f t="shared" si="123"/>
        <v>2</v>
      </c>
      <c r="AP88" s="9">
        <f t="shared" si="122"/>
        <v>86</v>
      </c>
    </row>
    <row r="89" spans="22:42" ht="15.75" thickBot="1">
      <c r="W89" s="578"/>
      <c r="X89" s="578"/>
      <c r="Y89" s="578"/>
      <c r="Z89" s="578"/>
      <c r="AA89" s="578"/>
      <c r="AB89" s="578"/>
      <c r="AC89" s="578"/>
      <c r="AD89" s="578"/>
      <c r="AE89" s="578"/>
      <c r="AF89" s="578"/>
      <c r="AG89" s="578"/>
      <c r="AH89" s="578"/>
      <c r="AI89" s="647"/>
      <c r="AJ89" s="651"/>
      <c r="AM89" s="342">
        <v>14.3</v>
      </c>
      <c r="AN89" s="9" t="str">
        <f t="shared" si="113"/>
        <v>14</v>
      </c>
      <c r="AO89" s="9" t="str">
        <f t="shared" si="123"/>
        <v>3</v>
      </c>
      <c r="AP89" s="9">
        <f t="shared" si="122"/>
        <v>87</v>
      </c>
    </row>
    <row r="90" spans="22:42" ht="15.75" thickBot="1">
      <c r="V90" s="529" t="s">
        <v>35</v>
      </c>
      <c r="W90" s="530" t="s">
        <v>36</v>
      </c>
      <c r="X90" s="531" t="s">
        <v>101</v>
      </c>
      <c r="Y90" s="531" t="s">
        <v>145</v>
      </c>
      <c r="Z90" s="531" t="s">
        <v>70</v>
      </c>
      <c r="AA90" s="531" t="s">
        <v>142</v>
      </c>
      <c r="AB90" s="530" t="s">
        <v>144</v>
      </c>
      <c r="AC90" s="530" t="s">
        <v>36</v>
      </c>
      <c r="AD90" s="531" t="s">
        <v>101</v>
      </c>
      <c r="AE90" s="531" t="s">
        <v>145</v>
      </c>
      <c r="AF90" s="531" t="s">
        <v>70</v>
      </c>
      <c r="AG90" s="531" t="s">
        <v>142</v>
      </c>
      <c r="AH90" s="530" t="s">
        <v>144</v>
      </c>
      <c r="AI90" s="1051" t="s">
        <v>37</v>
      </c>
      <c r="AJ90" s="1052"/>
      <c r="AK90" s="1053"/>
      <c r="AM90" s="342">
        <v>14.4</v>
      </c>
      <c r="AN90" s="9" t="str">
        <f t="shared" si="113"/>
        <v>14</v>
      </c>
      <c r="AO90" s="9" t="str">
        <f t="shared" si="123"/>
        <v>4</v>
      </c>
      <c r="AP90" s="9">
        <f t="shared" si="122"/>
        <v>88</v>
      </c>
    </row>
    <row r="91" spans="22:42">
      <c r="V91" s="579" t="str">
        <f>+V101</f>
        <v>08-May Tue</v>
      </c>
      <c r="W91" s="700" t="s">
        <v>46</v>
      </c>
      <c r="X91" s="700">
        <f>IF(Scoresheet!$C$352=0,"",+Scoresheet!$C$352)</f>
        <v>135</v>
      </c>
      <c r="Y91" s="700">
        <f>IF(Scoresheet!AB430=0,"",+Scoresheet!AB430)</f>
        <v>3</v>
      </c>
      <c r="Z91" s="701">
        <f>IF(Scoresheet!BH430=0,"",+Scoresheet!BH430)</f>
        <v>17.399999999999999</v>
      </c>
      <c r="AA91" s="700">
        <f>IF(SUM(X91:Z91)=0,"",IF(Y91=10,120,VLOOKUP(Z91,$AM$3:$AP$122,4,FALSE)))</f>
        <v>106</v>
      </c>
      <c r="AB91" s="702">
        <f>(X91/AA91)*6</f>
        <v>7.6415094339622645</v>
      </c>
      <c r="AC91" s="604" t="s">
        <v>43</v>
      </c>
      <c r="AD91" s="604">
        <f>+X101</f>
        <v>134</v>
      </c>
      <c r="AE91" s="604">
        <f t="shared" ref="AE91:AF91" si="140">+Y101</f>
        <v>9</v>
      </c>
      <c r="AF91" s="604">
        <f t="shared" si="140"/>
        <v>20</v>
      </c>
      <c r="AG91" s="604">
        <f>IF(SUM(AD91:AF91)=0,"",IF(AE91=10,120,VLOOKUP(AF91,$AM$3:$AP$122,4,FALSE)))</f>
        <v>120</v>
      </c>
      <c r="AH91" s="604">
        <f>(AD91/AG91)*6</f>
        <v>6.7</v>
      </c>
      <c r="AI91" s="665" t="str">
        <f>+TimeTable!K8</f>
        <v>MAHOR</v>
      </c>
      <c r="AJ91" s="652" t="s">
        <v>146</v>
      </c>
      <c r="AK91" s="666" t="str">
        <f>+TimeTable!M8</f>
        <v>7 Wickets</v>
      </c>
      <c r="AM91" s="342">
        <v>14.5</v>
      </c>
      <c r="AN91" s="9" t="str">
        <f t="shared" si="113"/>
        <v>14</v>
      </c>
      <c r="AO91" s="9" t="str">
        <f t="shared" si="123"/>
        <v>5</v>
      </c>
      <c r="AP91" s="9">
        <f t="shared" si="122"/>
        <v>89</v>
      </c>
    </row>
    <row r="92" spans="22:42">
      <c r="V92" s="539" t="s">
        <v>54</v>
      </c>
      <c r="W92" s="698" t="s">
        <v>46</v>
      </c>
      <c r="X92" s="698">
        <f>IF(Scoresheet!$D$352=0,"",+Scoresheet!$D$352)</f>
        <v>119</v>
      </c>
      <c r="Y92" s="698">
        <f>IF(Scoresheet!AC391=0,"",+Scoresheet!AC391)</f>
        <v>10</v>
      </c>
      <c r="Z92" s="703">
        <f>IF(Scoresheet!BI391=0,"",+Scoresheet!BI391)</f>
        <v>19.5</v>
      </c>
      <c r="AA92" s="698">
        <f t="shared" ref="AA92:AA94" si="141">IF(SUM(X92:Z92)=0,"",IF(Y92=10,120,VLOOKUP(Z92,$AM$3:$AP$122,4,FALSE)))</f>
        <v>120</v>
      </c>
      <c r="AB92" s="699">
        <f t="shared" ref="AB92:AB94" si="142">(X92/AA92)*6</f>
        <v>5.95</v>
      </c>
      <c r="AC92" s="6" t="s">
        <v>44</v>
      </c>
      <c r="AD92" s="6">
        <f>+X84</f>
        <v>121</v>
      </c>
      <c r="AE92" s="6">
        <f t="shared" ref="AE92:AF92" si="143">+Y84</f>
        <v>7</v>
      </c>
      <c r="AF92" s="6">
        <f t="shared" si="143"/>
        <v>20</v>
      </c>
      <c r="AG92" s="6">
        <f t="shared" ref="AG92:AG96" si="144">IF(SUM(AD92:AF92)=0,"",IF(AE92=10,120,VLOOKUP(AF92,$AM$3:$AP$122,4,FALSE)))</f>
        <v>120</v>
      </c>
      <c r="AH92" s="6">
        <f t="shared" ref="AH92:AH96" si="145">(AD92/AG92)*6</f>
        <v>6.05</v>
      </c>
      <c r="AI92" s="663" t="str">
        <f>+AI84</f>
        <v>DOBHADA</v>
      </c>
      <c r="AJ92" s="651" t="s">
        <v>146</v>
      </c>
      <c r="AK92" s="653" t="str">
        <f>+AK84</f>
        <v>2 Runs</v>
      </c>
      <c r="AM92" s="342">
        <v>15</v>
      </c>
      <c r="AN92" s="9" t="str">
        <f t="shared" si="113"/>
        <v>15</v>
      </c>
      <c r="AP92" s="9">
        <f t="shared" si="122"/>
        <v>90</v>
      </c>
    </row>
    <row r="93" spans="22:42">
      <c r="V93" s="575" t="str">
        <f>+V65</f>
        <v>14-May Mon</v>
      </c>
      <c r="W93" s="698" t="s">
        <v>46</v>
      </c>
      <c r="X93" s="698">
        <f>IF(Scoresheet!$E$352=0,"",+Scoresheet!$E$352)</f>
        <v>162</v>
      </c>
      <c r="Y93" s="698">
        <f>IF(Scoresheet!AB274=0,"",+Scoresheet!AB274)</f>
        <v>3</v>
      </c>
      <c r="Z93" s="703">
        <f>IF(Scoresheet!BH274=0,"",+Scoresheet!BH274)</f>
        <v>20</v>
      </c>
      <c r="AA93" s="698">
        <f t="shared" si="141"/>
        <v>120</v>
      </c>
      <c r="AB93" s="699">
        <f t="shared" si="142"/>
        <v>8.1000000000000014</v>
      </c>
      <c r="AC93" s="593" t="s">
        <v>41</v>
      </c>
      <c r="AD93" s="593">
        <f>+X65</f>
        <v>129</v>
      </c>
      <c r="AE93" s="593">
        <f t="shared" ref="AE93:AF93" si="146">+Y65</f>
        <v>3</v>
      </c>
      <c r="AF93" s="593">
        <f t="shared" si="146"/>
        <v>20</v>
      </c>
      <c r="AG93" s="593">
        <f t="shared" si="144"/>
        <v>120</v>
      </c>
      <c r="AH93" s="593">
        <f t="shared" si="145"/>
        <v>6.4499999999999993</v>
      </c>
      <c r="AI93" s="663" t="str">
        <f>+AI65</f>
        <v>MAHOR</v>
      </c>
      <c r="AJ93" s="651" t="s">
        <v>146</v>
      </c>
      <c r="AK93" s="653" t="str">
        <f>+AK65</f>
        <v>33 Runs</v>
      </c>
      <c r="AM93" s="342">
        <v>15.1</v>
      </c>
      <c r="AN93" s="9" t="str">
        <f t="shared" si="113"/>
        <v>15</v>
      </c>
      <c r="AO93" s="9" t="str">
        <f t="shared" si="123"/>
        <v>1</v>
      </c>
      <c r="AP93" s="9">
        <f t="shared" si="122"/>
        <v>91</v>
      </c>
    </row>
    <row r="94" spans="22:42">
      <c r="V94" s="544" t="s">
        <v>61</v>
      </c>
      <c r="W94" s="698" t="s">
        <v>46</v>
      </c>
      <c r="X94" s="698">
        <f>IF(Scoresheet!$F$352=0,"",+Scoresheet!$F$352)</f>
        <v>143</v>
      </c>
      <c r="Y94" s="698">
        <f>IF(Scoresheet!AD313=0,"",+Scoresheet!AD313)</f>
        <v>6</v>
      </c>
      <c r="Z94" s="703">
        <f>IF(Scoresheet!BJ313=0,"",+Scoresheet!BJ313)</f>
        <v>20</v>
      </c>
      <c r="AA94" s="698">
        <f t="shared" si="141"/>
        <v>120</v>
      </c>
      <c r="AB94" s="699">
        <f t="shared" si="142"/>
        <v>7.15</v>
      </c>
      <c r="AC94" s="4" t="s">
        <v>39</v>
      </c>
      <c r="AD94" s="4">
        <f>+X76</f>
        <v>75</v>
      </c>
      <c r="AE94" s="4">
        <f t="shared" ref="AE94:AF94" si="147">+Y76</f>
        <v>10</v>
      </c>
      <c r="AF94" s="4">
        <f t="shared" si="147"/>
        <v>17.2</v>
      </c>
      <c r="AG94" s="4">
        <f t="shared" si="144"/>
        <v>120</v>
      </c>
      <c r="AH94" s="4">
        <f t="shared" si="145"/>
        <v>3.75</v>
      </c>
      <c r="AI94" s="663" t="str">
        <f>+AI76</f>
        <v>MAHOR</v>
      </c>
      <c r="AJ94" s="651" t="s">
        <v>146</v>
      </c>
      <c r="AK94" s="653" t="str">
        <f>+AK76</f>
        <v>68 Runs</v>
      </c>
      <c r="AM94" s="342">
        <v>15.2</v>
      </c>
      <c r="AN94" s="9" t="str">
        <f t="shared" si="113"/>
        <v>15</v>
      </c>
      <c r="AO94" s="9" t="str">
        <f t="shared" si="123"/>
        <v>2</v>
      </c>
      <c r="AP94" s="9">
        <f t="shared" si="122"/>
        <v>92</v>
      </c>
    </row>
    <row r="95" spans="22:42">
      <c r="V95" s="544" t="s">
        <v>62</v>
      </c>
      <c r="W95" s="698" t="s">
        <v>46</v>
      </c>
      <c r="X95" s="698">
        <f>IF(Scoresheet!$G$352=0,"",+Scoresheet!$G$352)</f>
        <v>139</v>
      </c>
      <c r="Y95" s="698">
        <f>IF(Scoresheet!AF79=0,"",+Scoresheet!AF79)</f>
        <v>4</v>
      </c>
      <c r="Z95" s="703">
        <f>IF(Scoresheet!BL79=0,"",+Scoresheet!BL79)</f>
        <v>18</v>
      </c>
      <c r="AA95" s="698">
        <f t="shared" ref="AA95" si="148">IF(SUM(X95:Z95)=0,"",IF(Y95=10,120,VLOOKUP(Z95,$AM$3:$AP$122,4,FALSE)))</f>
        <v>108</v>
      </c>
      <c r="AB95" s="699">
        <f t="shared" ref="AB95" si="149">(X95/AA95)*6</f>
        <v>7.7222222222222214</v>
      </c>
      <c r="AC95" s="27" t="s">
        <v>48</v>
      </c>
      <c r="AD95" s="27">
        <f>+X59</f>
        <v>138</v>
      </c>
      <c r="AE95" s="27">
        <f>+Y59</f>
        <v>5</v>
      </c>
      <c r="AF95" s="589">
        <f>+Z59</f>
        <v>20</v>
      </c>
      <c r="AG95" s="27">
        <f t="shared" ref="AG95" si="150">IF(SUM(AD95:AF95)=0,"",IF(AE95=10,120,VLOOKUP(AF95,$AM$3:$AP$122,4,FALSE)))</f>
        <v>120</v>
      </c>
      <c r="AH95" s="926">
        <f t="shared" ref="AH95" si="151">(AD95/AG95)*6</f>
        <v>6.8999999999999995</v>
      </c>
      <c r="AI95" s="663" t="str">
        <f>+TimeTable!K32</f>
        <v>MAHOR</v>
      </c>
      <c r="AJ95" s="651" t="s">
        <v>146</v>
      </c>
      <c r="AK95" s="653" t="str">
        <f>+TimeTable!M32</f>
        <v>6 Wickets</v>
      </c>
      <c r="AM95" s="342">
        <v>15.3</v>
      </c>
      <c r="AN95" s="9" t="str">
        <f t="shared" si="113"/>
        <v>15</v>
      </c>
      <c r="AO95" s="9" t="str">
        <f t="shared" si="123"/>
        <v>3</v>
      </c>
      <c r="AP95" s="9">
        <f t="shared" si="122"/>
        <v>93</v>
      </c>
    </row>
    <row r="96" spans="22:42" ht="15.75" thickBot="1">
      <c r="V96" s="577" t="s">
        <v>453</v>
      </c>
      <c r="W96" s="698" t="s">
        <v>46</v>
      </c>
      <c r="X96" s="698">
        <f>IF(Scoresheet!$H$352=0,"",+Scoresheet!$H$352)</f>
        <v>82</v>
      </c>
      <c r="Y96" s="698">
        <f>IF(Scoresheet!AG40=0,"",+Scoresheet!AG40)</f>
        <v>10</v>
      </c>
      <c r="Z96" s="703">
        <f>IF(Scoresheet!BM40=0,"",+Scoresheet!BM40)</f>
        <v>17.100000000000001</v>
      </c>
      <c r="AA96" s="698">
        <f t="shared" ref="AA96" si="152">IF(SUM(X96:Z96)=0,"",IF(Y96=10,120,VLOOKUP(Z96,$AM$3:$AP$122,4,FALSE)))</f>
        <v>120</v>
      </c>
      <c r="AB96" s="699">
        <f t="shared" ref="AB96" si="153">(X96/AA96)*6</f>
        <v>4.0999999999999996</v>
      </c>
      <c r="AC96" s="13" t="s">
        <v>45</v>
      </c>
      <c r="AD96" s="13">
        <f>+X30</f>
        <v>84</v>
      </c>
      <c r="AE96" s="13">
        <f>+Y30</f>
        <v>6</v>
      </c>
      <c r="AF96" s="549">
        <f>+Z30</f>
        <v>16</v>
      </c>
      <c r="AG96" s="13">
        <f t="shared" si="144"/>
        <v>96</v>
      </c>
      <c r="AH96" s="13">
        <f t="shared" si="145"/>
        <v>5.25</v>
      </c>
      <c r="AI96" s="663" t="str">
        <f>+TimeTable!K35</f>
        <v>FUDEDA</v>
      </c>
      <c r="AJ96" s="651" t="s">
        <v>146</v>
      </c>
      <c r="AK96" s="653" t="str">
        <f>+TimeTable!M35</f>
        <v>4 Wickets</v>
      </c>
      <c r="AM96" s="342">
        <v>15.4</v>
      </c>
      <c r="AN96" s="9" t="str">
        <f t="shared" si="113"/>
        <v>15</v>
      </c>
      <c r="AO96" s="9" t="str">
        <f t="shared" si="123"/>
        <v>4</v>
      </c>
      <c r="AP96" s="9">
        <f t="shared" si="122"/>
        <v>94</v>
      </c>
    </row>
    <row r="97" spans="22:42" ht="15.75" thickBot="1">
      <c r="V97" s="563"/>
      <c r="W97" s="531" t="s">
        <v>143</v>
      </c>
      <c r="X97" s="531">
        <f>SUM(X91:X94)</f>
        <v>559</v>
      </c>
      <c r="Y97" s="531"/>
      <c r="Z97" s="564"/>
      <c r="AA97" s="531">
        <f>SUM(AA91:AA94)</f>
        <v>466</v>
      </c>
      <c r="AB97" s="565">
        <f>(X97/AA97)*6</f>
        <v>7.1974248927038627</v>
      </c>
      <c r="AC97" s="531"/>
      <c r="AD97" s="531">
        <f>SUM(AD91:AD94)</f>
        <v>459</v>
      </c>
      <c r="AE97" s="531"/>
      <c r="AF97" s="564"/>
      <c r="AG97" s="531">
        <f>SUM(AG91:AG94)</f>
        <v>480</v>
      </c>
      <c r="AH97" s="567">
        <f>(AD97/AG97)*6</f>
        <v>5.7375000000000007</v>
      </c>
      <c r="AI97" s="664"/>
      <c r="AJ97" s="654"/>
      <c r="AK97" s="655"/>
      <c r="AM97" s="342">
        <v>15.5</v>
      </c>
      <c r="AN97" s="9" t="str">
        <f t="shared" si="113"/>
        <v>15</v>
      </c>
      <c r="AO97" s="9" t="str">
        <f t="shared" si="123"/>
        <v>5</v>
      </c>
      <c r="AP97" s="9">
        <f t="shared" si="122"/>
        <v>95</v>
      </c>
    </row>
    <row r="98" spans="22:42" ht="15.75" thickBot="1">
      <c r="W98" s="578"/>
      <c r="X98" s="578"/>
      <c r="Y98" s="578"/>
      <c r="Z98" s="578"/>
      <c r="AA98" s="578"/>
      <c r="AB98" s="578"/>
      <c r="AC98" s="578"/>
      <c r="AD98" s="578"/>
      <c r="AE98" s="578"/>
      <c r="AF98" s="578"/>
      <c r="AG98" s="578"/>
      <c r="AH98" s="578"/>
      <c r="AI98" s="647"/>
      <c r="AJ98" s="651"/>
      <c r="AM98" s="342">
        <v>16</v>
      </c>
      <c r="AN98" s="9" t="str">
        <f t="shared" si="113"/>
        <v>16</v>
      </c>
      <c r="AP98" s="9">
        <f t="shared" si="122"/>
        <v>96</v>
      </c>
    </row>
    <row r="99" spans="22:42" ht="15.75" thickBot="1">
      <c r="V99" s="529" t="s">
        <v>35</v>
      </c>
      <c r="W99" s="530" t="s">
        <v>36</v>
      </c>
      <c r="X99" s="531" t="s">
        <v>101</v>
      </c>
      <c r="Y99" s="531" t="s">
        <v>145</v>
      </c>
      <c r="Z99" s="531" t="s">
        <v>70</v>
      </c>
      <c r="AA99" s="531" t="s">
        <v>142</v>
      </c>
      <c r="AB99" s="530" t="s">
        <v>144</v>
      </c>
      <c r="AC99" s="530" t="s">
        <v>36</v>
      </c>
      <c r="AD99" s="531" t="s">
        <v>101</v>
      </c>
      <c r="AE99" s="531" t="s">
        <v>145</v>
      </c>
      <c r="AF99" s="531" t="s">
        <v>70</v>
      </c>
      <c r="AG99" s="531" t="s">
        <v>142</v>
      </c>
      <c r="AH99" s="530" t="s">
        <v>144</v>
      </c>
      <c r="AI99" s="1051" t="s">
        <v>37</v>
      </c>
      <c r="AJ99" s="1052"/>
      <c r="AK99" s="1053"/>
      <c r="AM99" s="342">
        <v>16.100000000000001</v>
      </c>
      <c r="AN99" s="9" t="str">
        <f t="shared" si="113"/>
        <v>16</v>
      </c>
      <c r="AO99" s="9" t="str">
        <f t="shared" si="123"/>
        <v>1</v>
      </c>
      <c r="AP99" s="9">
        <f t="shared" si="122"/>
        <v>97</v>
      </c>
    </row>
    <row r="100" spans="22:42">
      <c r="V100" s="532" t="s">
        <v>40</v>
      </c>
      <c r="W100" s="604" t="s">
        <v>43</v>
      </c>
      <c r="X100" s="604">
        <f>IF(Scoresheet!$C$430=0,"",+Scoresheet!$C$430)</f>
        <v>125</v>
      </c>
      <c r="Y100" s="604">
        <f>IF(Scoresheet!AA391=0,"",+Scoresheet!AA391)</f>
        <v>10</v>
      </c>
      <c r="Z100" s="607">
        <f>IF(Scoresheet!BG391=0,"",+Scoresheet!BG391)</f>
        <v>18.2</v>
      </c>
      <c r="AA100" s="604">
        <f>IF(SUM(X100:Z100)=0,"",IF(Y100=10,120,VLOOKUP(Z100,$AM$3:$AP$122,4,FALSE)))</f>
        <v>120</v>
      </c>
      <c r="AB100" s="608">
        <f>(X100/AA100)*6</f>
        <v>6.25</v>
      </c>
      <c r="AC100" s="601" t="s">
        <v>44</v>
      </c>
      <c r="AD100" s="601">
        <f>+X82</f>
        <v>114</v>
      </c>
      <c r="AE100" s="601">
        <f t="shared" ref="AE100:AF100" si="154">+Y82</f>
        <v>10</v>
      </c>
      <c r="AF100" s="601">
        <f t="shared" si="154"/>
        <v>19.399999999999999</v>
      </c>
      <c r="AG100" s="601">
        <f>IF(SUM(AD100:AF100)=0,"",IF(AE100=10,120,VLOOKUP(AF100,$AM$3:$AP$122,4,FALSE)))</f>
        <v>120</v>
      </c>
      <c r="AH100" s="601">
        <f>(AD100/AG100)*6</f>
        <v>5.6999999999999993</v>
      </c>
      <c r="AI100" s="665" t="str">
        <f>+AI82</f>
        <v>SATLASANA</v>
      </c>
      <c r="AJ100" s="652" t="s">
        <v>146</v>
      </c>
      <c r="AK100" s="666" t="str">
        <f>AK82</f>
        <v>11 Runs</v>
      </c>
      <c r="AM100" s="342">
        <v>16.2</v>
      </c>
      <c r="AN100" s="9" t="str">
        <f t="shared" si="113"/>
        <v>16</v>
      </c>
      <c r="AO100" s="9" t="str">
        <f t="shared" si="123"/>
        <v>2</v>
      </c>
      <c r="AP100" s="9">
        <f t="shared" si="122"/>
        <v>98</v>
      </c>
    </row>
    <row r="101" spans="22:42">
      <c r="V101" s="539" t="s">
        <v>51</v>
      </c>
      <c r="W101" s="600" t="s">
        <v>43</v>
      </c>
      <c r="X101" s="600">
        <f>IF(Scoresheet!$D$430=0,"",+Scoresheet!$D$430)</f>
        <v>134</v>
      </c>
      <c r="Y101" s="600">
        <f>IF(Scoresheet!AA352=0,"",+Scoresheet!AA352)</f>
        <v>9</v>
      </c>
      <c r="Z101" s="609">
        <f>IF(Scoresheet!BG352=0,"",+Scoresheet!BG352)</f>
        <v>20</v>
      </c>
      <c r="AA101" s="600">
        <f t="shared" ref="AA101:AA103" si="155">IF(SUM(X101:Z101)=0,"",IF(Y101=10,120,VLOOKUP(Z101,$AM$3:$AP$122,4,FALSE)))</f>
        <v>120</v>
      </c>
      <c r="AB101" s="610">
        <f t="shared" ref="AB101:AB103" si="156">(X101/AA101)*6</f>
        <v>6.7</v>
      </c>
      <c r="AC101" s="698" t="s">
        <v>46</v>
      </c>
      <c r="AD101" s="698">
        <f>+X91</f>
        <v>135</v>
      </c>
      <c r="AE101" s="698">
        <f t="shared" ref="AE101:AF101" si="157">+Y91</f>
        <v>3</v>
      </c>
      <c r="AF101" s="698">
        <f t="shared" si="157"/>
        <v>17.399999999999999</v>
      </c>
      <c r="AG101" s="698">
        <f t="shared" ref="AG101:AG103" si="158">IF(SUM(AD101:AF101)=0,"",IF(AE101=10,120,VLOOKUP(AF101,$AM$3:$AP$122,4,FALSE)))</f>
        <v>106</v>
      </c>
      <c r="AH101" s="698">
        <f t="shared" ref="AH101:AH103" si="159">(AD101/AG101)*6</f>
        <v>7.6415094339622645</v>
      </c>
      <c r="AI101" s="663" t="str">
        <f>+AI91</f>
        <v>MAHOR</v>
      </c>
      <c r="AJ101" s="651" t="s">
        <v>146</v>
      </c>
      <c r="AK101" s="653" t="str">
        <f>+AK91</f>
        <v>7 Wickets</v>
      </c>
      <c r="AM101" s="342">
        <v>16.3</v>
      </c>
      <c r="AN101" s="9" t="str">
        <f t="shared" si="113"/>
        <v>16</v>
      </c>
      <c r="AO101" s="9" t="str">
        <f t="shared" si="123"/>
        <v>3</v>
      </c>
      <c r="AP101" s="9">
        <f t="shared" si="122"/>
        <v>99</v>
      </c>
    </row>
    <row r="102" spans="22:42">
      <c r="V102" s="539" t="s">
        <v>55</v>
      </c>
      <c r="W102" s="600" t="s">
        <v>43</v>
      </c>
      <c r="X102" s="600">
        <f>IF(Scoresheet!$E$430=0,"",+Scoresheet!$E$430)</f>
        <v>152</v>
      </c>
      <c r="Y102" s="600">
        <f>IF(Scoresheet!AC313=0,"",+Scoresheet!AC313)</f>
        <v>9</v>
      </c>
      <c r="Z102" s="609">
        <f>IF(Scoresheet!BI313=0,"",+Scoresheet!BI313)</f>
        <v>20</v>
      </c>
      <c r="AA102" s="600">
        <f t="shared" si="155"/>
        <v>120</v>
      </c>
      <c r="AB102" s="610">
        <f>(X102/AA102)*6</f>
        <v>7.6</v>
      </c>
      <c r="AC102" s="4" t="s">
        <v>39</v>
      </c>
      <c r="AD102" s="4">
        <f>+X75</f>
        <v>118</v>
      </c>
      <c r="AE102" s="4">
        <f t="shared" ref="AE102:AF102" si="160">+Y75</f>
        <v>7</v>
      </c>
      <c r="AF102" s="4">
        <f t="shared" si="160"/>
        <v>20</v>
      </c>
      <c r="AG102" s="4">
        <f t="shared" si="158"/>
        <v>120</v>
      </c>
      <c r="AH102" s="4">
        <f t="shared" si="159"/>
        <v>5.8999999999999995</v>
      </c>
      <c r="AI102" s="663" t="str">
        <f>+AI75</f>
        <v>SATLASANA</v>
      </c>
      <c r="AJ102" s="651" t="s">
        <v>146</v>
      </c>
      <c r="AK102" s="653" t="str">
        <f>+AK75</f>
        <v>34 Runs</v>
      </c>
      <c r="AM102" s="342">
        <v>16.399999999999999</v>
      </c>
      <c r="AN102" s="9" t="str">
        <f t="shared" si="113"/>
        <v>16</v>
      </c>
      <c r="AO102" s="9" t="str">
        <f t="shared" si="123"/>
        <v>4</v>
      </c>
      <c r="AP102" s="9">
        <f t="shared" si="122"/>
        <v>100</v>
      </c>
    </row>
    <row r="103" spans="22:42">
      <c r="V103" s="575" t="str">
        <f>+V67</f>
        <v>17-May Thu</v>
      </c>
      <c r="W103" s="600" t="s">
        <v>43</v>
      </c>
      <c r="X103" s="600">
        <f>IF(Scoresheet!$F$430=0,"",+Scoresheet!$F$430)</f>
        <v>149</v>
      </c>
      <c r="Y103" s="600">
        <f>IF(Scoresheet!AD274=0,"",+Scoresheet!AD274)</f>
        <v>9</v>
      </c>
      <c r="Z103" s="609">
        <f>IF(Scoresheet!BJ274=0,"",+Scoresheet!BJ274)</f>
        <v>20</v>
      </c>
      <c r="AA103" s="600">
        <f t="shared" si="155"/>
        <v>120</v>
      </c>
      <c r="AB103" s="610">
        <f t="shared" si="156"/>
        <v>7.45</v>
      </c>
      <c r="AC103" s="593" t="s">
        <v>41</v>
      </c>
      <c r="AD103" s="593">
        <f>+X67</f>
        <v>126</v>
      </c>
      <c r="AE103" s="593">
        <f t="shared" ref="AE103:AF103" si="161">+Y67</f>
        <v>10</v>
      </c>
      <c r="AF103" s="593">
        <f t="shared" si="161"/>
        <v>18</v>
      </c>
      <c r="AG103" s="593">
        <f t="shared" si="158"/>
        <v>120</v>
      </c>
      <c r="AH103" s="593">
        <f t="shared" si="159"/>
        <v>6.3000000000000007</v>
      </c>
      <c r="AI103" s="663" t="str">
        <f>+AI67</f>
        <v>SATLASANA</v>
      </c>
      <c r="AJ103" s="651" t="s">
        <v>146</v>
      </c>
      <c r="AK103" s="653" t="str">
        <f>+AK67</f>
        <v>23 Runs</v>
      </c>
      <c r="AM103" s="342">
        <v>16.5</v>
      </c>
      <c r="AN103" s="9" t="str">
        <f t="shared" si="113"/>
        <v>16</v>
      </c>
      <c r="AO103" s="9" t="str">
        <f t="shared" si="123"/>
        <v>5</v>
      </c>
      <c r="AP103" s="9">
        <f t="shared" si="122"/>
        <v>101</v>
      </c>
    </row>
    <row r="104" spans="22:42">
      <c r="V104" s="575" t="s">
        <v>62</v>
      </c>
      <c r="W104" s="600" t="s">
        <v>43</v>
      </c>
      <c r="X104" s="600">
        <f>IF(Scoresheet!$G$430=0,"",+Scoresheet!$G$430)</f>
        <v>124</v>
      </c>
      <c r="Y104" s="600">
        <f>IF(Scoresheet!AF40=0,"",+Scoresheet!AF40)</f>
        <v>10</v>
      </c>
      <c r="Z104" s="609">
        <f>IF(Scoresheet!BL40=0,"",+Scoresheet!BL40)</f>
        <v>19.100000000000001</v>
      </c>
      <c r="AA104" s="600">
        <f t="shared" ref="AA104" si="162">IF(SUM(X104:Z104)=0,"",IF(Y104=10,120,VLOOKUP(Z104,$AM$3:$AP$122,4,FALSE)))</f>
        <v>120</v>
      </c>
      <c r="AB104" s="610">
        <f t="shared" ref="AB104" si="163">(X104/AA104)*6</f>
        <v>6.2000000000000011</v>
      </c>
      <c r="AC104" s="13" t="s">
        <v>45</v>
      </c>
      <c r="AD104" s="13">
        <f>+X29</f>
        <v>126</v>
      </c>
      <c r="AE104" s="13">
        <f t="shared" ref="AE104:AH104" si="164">+Y29</f>
        <v>7</v>
      </c>
      <c r="AF104" s="549">
        <f t="shared" si="164"/>
        <v>19</v>
      </c>
      <c r="AG104" s="13">
        <f t="shared" si="164"/>
        <v>114</v>
      </c>
      <c r="AH104" s="550">
        <f t="shared" si="164"/>
        <v>6.6315789473684212</v>
      </c>
      <c r="AI104" s="663" t="str">
        <f>+TimeTable!K31</f>
        <v>FUDEDA</v>
      </c>
      <c r="AJ104" s="651" t="s">
        <v>146</v>
      </c>
      <c r="AK104" s="653" t="str">
        <f>+TimeTable!M31</f>
        <v>3 Wickets</v>
      </c>
      <c r="AM104" s="342">
        <v>17</v>
      </c>
      <c r="AN104" s="9" t="str">
        <f t="shared" si="113"/>
        <v>17</v>
      </c>
      <c r="AP104" s="9">
        <f t="shared" si="122"/>
        <v>102</v>
      </c>
    </row>
    <row r="105" spans="22:42" ht="15.75" thickBot="1">
      <c r="V105" s="581"/>
      <c r="W105" s="557"/>
      <c r="X105" s="557"/>
      <c r="Y105" s="557"/>
      <c r="Z105" s="558"/>
      <c r="AA105" s="557"/>
      <c r="AB105" s="559"/>
      <c r="AC105" s="560"/>
      <c r="AD105" s="560"/>
      <c r="AE105" s="560"/>
      <c r="AF105" s="560"/>
      <c r="AG105" s="560"/>
      <c r="AH105" s="560"/>
      <c r="AI105" s="663"/>
      <c r="AJ105" s="651"/>
      <c r="AK105" s="653"/>
      <c r="AM105" s="342">
        <v>17.100000000000001</v>
      </c>
      <c r="AN105" s="9" t="str">
        <f t="shared" si="113"/>
        <v>17</v>
      </c>
      <c r="AO105" s="9" t="str">
        <f t="shared" si="123"/>
        <v>1</v>
      </c>
      <c r="AP105" s="9">
        <f t="shared" si="122"/>
        <v>103</v>
      </c>
    </row>
    <row r="106" spans="22:42" ht="15.75" thickBot="1">
      <c r="V106" s="563"/>
      <c r="W106" s="531" t="s">
        <v>143</v>
      </c>
      <c r="X106" s="531">
        <f>SUM(X100:X103)</f>
        <v>560</v>
      </c>
      <c r="Y106" s="531"/>
      <c r="Z106" s="564"/>
      <c r="AA106" s="531">
        <f>SUM(AA100:AA103)</f>
        <v>480</v>
      </c>
      <c r="AB106" s="565">
        <f>(X106/AA106)*6</f>
        <v>7</v>
      </c>
      <c r="AC106" s="531"/>
      <c r="AD106" s="531">
        <f>SUM(AD100:AD103)</f>
        <v>493</v>
      </c>
      <c r="AE106" s="531"/>
      <c r="AF106" s="564"/>
      <c r="AG106" s="531">
        <f>SUM(AG100:AG103)</f>
        <v>466</v>
      </c>
      <c r="AH106" s="567">
        <f>(AD106/AG106)*6</f>
        <v>6.34763948497854</v>
      </c>
      <c r="AI106" s="664"/>
      <c r="AJ106" s="654"/>
      <c r="AK106" s="655"/>
      <c r="AM106" s="342">
        <v>17.2</v>
      </c>
      <c r="AN106" s="9" t="str">
        <f t="shared" si="113"/>
        <v>17</v>
      </c>
      <c r="AO106" s="9" t="str">
        <f t="shared" si="123"/>
        <v>2</v>
      </c>
      <c r="AP106" s="9">
        <f t="shared" si="122"/>
        <v>104</v>
      </c>
    </row>
    <row r="107" spans="22:42">
      <c r="AM107" s="342">
        <v>17.3</v>
      </c>
      <c r="AN107" s="9" t="str">
        <f t="shared" si="113"/>
        <v>17</v>
      </c>
      <c r="AO107" s="9" t="str">
        <f t="shared" si="123"/>
        <v>3</v>
      </c>
      <c r="AP107" s="9">
        <f t="shared" si="122"/>
        <v>105</v>
      </c>
    </row>
    <row r="108" spans="22:42">
      <c r="AM108" s="342">
        <v>17.399999999999999</v>
      </c>
      <c r="AN108" s="9" t="str">
        <f t="shared" si="113"/>
        <v>17</v>
      </c>
      <c r="AO108" s="9" t="str">
        <f t="shared" si="123"/>
        <v>4</v>
      </c>
      <c r="AP108" s="9">
        <f t="shared" si="122"/>
        <v>106</v>
      </c>
    </row>
    <row r="109" spans="22:42">
      <c r="AM109" s="342">
        <v>17.5</v>
      </c>
      <c r="AN109" s="9" t="str">
        <f t="shared" si="113"/>
        <v>17</v>
      </c>
      <c r="AO109" s="9" t="str">
        <f t="shared" si="123"/>
        <v>5</v>
      </c>
      <c r="AP109" s="9">
        <f t="shared" si="122"/>
        <v>107</v>
      </c>
    </row>
    <row r="110" spans="22:42">
      <c r="AM110" s="342">
        <v>18</v>
      </c>
      <c r="AN110" s="9" t="str">
        <f t="shared" si="113"/>
        <v>18</v>
      </c>
      <c r="AP110" s="9">
        <f t="shared" si="122"/>
        <v>108</v>
      </c>
    </row>
    <row r="111" spans="22:42">
      <c r="AM111" s="342">
        <v>18.100000000000001</v>
      </c>
      <c r="AN111" s="9" t="str">
        <f t="shared" si="113"/>
        <v>18</v>
      </c>
      <c r="AO111" s="9" t="str">
        <f t="shared" si="123"/>
        <v>1</v>
      </c>
      <c r="AP111" s="9">
        <f t="shared" si="122"/>
        <v>109</v>
      </c>
    </row>
    <row r="112" spans="22:42">
      <c r="AM112" s="342">
        <v>18.2</v>
      </c>
      <c r="AN112" s="9" t="str">
        <f t="shared" si="113"/>
        <v>18</v>
      </c>
      <c r="AO112" s="9" t="str">
        <f t="shared" si="123"/>
        <v>2</v>
      </c>
      <c r="AP112" s="9">
        <f t="shared" si="122"/>
        <v>110</v>
      </c>
    </row>
    <row r="113" spans="39:42">
      <c r="AM113" s="342">
        <v>18.3</v>
      </c>
      <c r="AN113" s="9" t="str">
        <f t="shared" si="113"/>
        <v>18</v>
      </c>
      <c r="AO113" s="9" t="str">
        <f t="shared" si="123"/>
        <v>3</v>
      </c>
      <c r="AP113" s="9">
        <f t="shared" si="122"/>
        <v>111</v>
      </c>
    </row>
    <row r="114" spans="39:42">
      <c r="AM114" s="342">
        <v>18.399999999999999</v>
      </c>
      <c r="AN114" s="9" t="str">
        <f t="shared" si="113"/>
        <v>18</v>
      </c>
      <c r="AO114" s="9" t="str">
        <f t="shared" si="123"/>
        <v>4</v>
      </c>
      <c r="AP114" s="9">
        <f t="shared" si="122"/>
        <v>112</v>
      </c>
    </row>
    <row r="115" spans="39:42">
      <c r="AM115" s="342">
        <v>18.5</v>
      </c>
      <c r="AN115" s="9" t="str">
        <f t="shared" si="113"/>
        <v>18</v>
      </c>
      <c r="AO115" s="9" t="str">
        <f t="shared" si="123"/>
        <v>5</v>
      </c>
      <c r="AP115" s="9">
        <f t="shared" si="122"/>
        <v>113</v>
      </c>
    </row>
    <row r="116" spans="39:42">
      <c r="AM116" s="342">
        <v>19</v>
      </c>
      <c r="AN116" s="9" t="str">
        <f t="shared" si="113"/>
        <v>19</v>
      </c>
      <c r="AP116" s="9">
        <f t="shared" si="122"/>
        <v>114</v>
      </c>
    </row>
    <row r="117" spans="39:42">
      <c r="AM117" s="342">
        <v>19.100000000000001</v>
      </c>
      <c r="AN117" s="9" t="str">
        <f t="shared" si="113"/>
        <v>19</v>
      </c>
      <c r="AO117" s="9" t="str">
        <f t="shared" si="123"/>
        <v>1</v>
      </c>
      <c r="AP117" s="9">
        <f t="shared" si="122"/>
        <v>115</v>
      </c>
    </row>
    <row r="118" spans="39:42">
      <c r="AM118" s="342">
        <v>19.2</v>
      </c>
      <c r="AN118" s="9" t="str">
        <f t="shared" si="113"/>
        <v>19</v>
      </c>
      <c r="AO118" s="9" t="str">
        <f t="shared" si="123"/>
        <v>2</v>
      </c>
      <c r="AP118" s="9">
        <f t="shared" si="122"/>
        <v>116</v>
      </c>
    </row>
    <row r="119" spans="39:42">
      <c r="AM119" s="342">
        <v>19.3</v>
      </c>
      <c r="AN119" s="9" t="str">
        <f t="shared" si="113"/>
        <v>19</v>
      </c>
      <c r="AO119" s="9" t="str">
        <f t="shared" si="123"/>
        <v>3</v>
      </c>
      <c r="AP119" s="9">
        <f t="shared" si="122"/>
        <v>117</v>
      </c>
    </row>
    <row r="120" spans="39:42">
      <c r="AM120" s="342">
        <v>19.399999999999999</v>
      </c>
      <c r="AN120" s="9" t="str">
        <f t="shared" si="113"/>
        <v>19</v>
      </c>
      <c r="AO120" s="9" t="str">
        <f t="shared" si="123"/>
        <v>4</v>
      </c>
      <c r="AP120" s="9">
        <f t="shared" si="122"/>
        <v>118</v>
      </c>
    </row>
    <row r="121" spans="39:42">
      <c r="AM121" s="342">
        <v>19.5</v>
      </c>
      <c r="AN121" s="9" t="str">
        <f t="shared" si="113"/>
        <v>19</v>
      </c>
      <c r="AO121" s="9" t="str">
        <f t="shared" si="123"/>
        <v>5</v>
      </c>
      <c r="AP121" s="9">
        <f t="shared" si="122"/>
        <v>119</v>
      </c>
    </row>
    <row r="122" spans="39:42">
      <c r="AM122" s="342">
        <v>20</v>
      </c>
      <c r="AN122" s="9" t="str">
        <f t="shared" si="113"/>
        <v>20</v>
      </c>
      <c r="AP122" s="9">
        <f t="shared" si="122"/>
        <v>120</v>
      </c>
    </row>
  </sheetData>
  <sheetProtection password="E8AD" sheet="1" objects="1" scenarios="1"/>
  <sortState ref="AC29:AC33">
    <sortCondition ref="AC29:AC33"/>
  </sortState>
  <mergeCells count="45">
    <mergeCell ref="J45:T45"/>
    <mergeCell ref="J46:J47"/>
    <mergeCell ref="K46:K47"/>
    <mergeCell ref="L46:L47"/>
    <mergeCell ref="M46:O46"/>
    <mergeCell ref="P46:P47"/>
    <mergeCell ref="Q46:S46"/>
    <mergeCell ref="T46:T47"/>
    <mergeCell ref="J38:T38"/>
    <mergeCell ref="J39:J40"/>
    <mergeCell ref="K39:K40"/>
    <mergeCell ref="L39:L40"/>
    <mergeCell ref="M39:O39"/>
    <mergeCell ref="P39:P40"/>
    <mergeCell ref="Q39:S39"/>
    <mergeCell ref="T39:T40"/>
    <mergeCell ref="A1:B1"/>
    <mergeCell ref="V1:W1"/>
    <mergeCell ref="Q24:S24"/>
    <mergeCell ref="T24:T25"/>
    <mergeCell ref="L4:L5"/>
    <mergeCell ref="P4:P5"/>
    <mergeCell ref="L24:L25"/>
    <mergeCell ref="P24:P25"/>
    <mergeCell ref="J3:T3"/>
    <mergeCell ref="J23:T23"/>
    <mergeCell ref="J4:J5"/>
    <mergeCell ref="K4:K5"/>
    <mergeCell ref="M4:O4"/>
    <mergeCell ref="Q4:S4"/>
    <mergeCell ref="T4:T5"/>
    <mergeCell ref="J24:J25"/>
    <mergeCell ref="AI3:AK3"/>
    <mergeCell ref="AI13:AK13"/>
    <mergeCell ref="AI23:AK23"/>
    <mergeCell ref="K24:K25"/>
    <mergeCell ref="M24:O24"/>
    <mergeCell ref="AI81:AK81"/>
    <mergeCell ref="AI90:AK90"/>
    <mergeCell ref="AI99:AK99"/>
    <mergeCell ref="AI33:AK33"/>
    <mergeCell ref="AI43:AK43"/>
    <mergeCell ref="AI53:AK53"/>
    <mergeCell ref="AI63:AK63"/>
    <mergeCell ref="AI72:AK72"/>
  </mergeCells>
  <conditionalFormatting sqref="J26:K35 J6:J20 K6:K19 V54 V14:V16 V25:V26 V34 V36 V83 V92 V100:V102 V64:V69 V48:V50 V18:V20 V4:V10 V94:V96">
    <cfRule type="containsText" dxfId="8" priority="78" stopIfTrue="1" operator="containsText" text="BHAL">
      <formula>NOT(ISERROR(SEARCH("BHAL",J4)))</formula>
    </cfRule>
  </conditionalFormatting>
  <conditionalFormatting sqref="P24:Q24 L4:M4 L24:M24 P4:Q4">
    <cfRule type="containsText" dxfId="7" priority="76" stopIfTrue="1" operator="containsText" text="DHANAL">
      <formula>NOT(ISERROR(SEARCH("DHANAL",L4)))</formula>
    </cfRule>
    <cfRule type="containsText" dxfId="6" priority="77" stopIfTrue="1" operator="containsText" text="BHALUSANA">
      <formula>NOT(ISERROR(SEARCH("BHALUSANA",L4)))</formula>
    </cfRule>
  </conditionalFormatting>
  <conditionalFormatting sqref="J41:K42">
    <cfRule type="containsText" dxfId="5" priority="6" stopIfTrue="1" operator="containsText" text="BHAL">
      <formula>NOT(ISERROR(SEARCH("BHAL",J41)))</formula>
    </cfRule>
  </conditionalFormatting>
  <conditionalFormatting sqref="P39:Q39 L39:M39">
    <cfRule type="containsText" dxfId="4" priority="4" stopIfTrue="1" operator="containsText" text="DHANAL">
      <formula>NOT(ISERROR(SEARCH("DHANAL",L39)))</formula>
    </cfRule>
    <cfRule type="containsText" dxfId="3" priority="5" stopIfTrue="1" operator="containsText" text="BHALUSANA">
      <formula>NOT(ISERROR(SEARCH("BHALUSANA",L39)))</formula>
    </cfRule>
  </conditionalFormatting>
  <conditionalFormatting sqref="J48:K48">
    <cfRule type="containsText" dxfId="2" priority="3" stopIfTrue="1" operator="containsText" text="BHAL">
      <formula>NOT(ISERROR(SEARCH("BHAL",J48)))</formula>
    </cfRule>
  </conditionalFormatting>
  <conditionalFormatting sqref="P46:Q46 L46:M46">
    <cfRule type="containsText" dxfId="1" priority="1" stopIfTrue="1" operator="containsText" text="DHANAL">
      <formula>NOT(ISERROR(SEARCH("DHANAL",L46)))</formula>
    </cfRule>
    <cfRule type="containsText" dxfId="0" priority="2" stopIfTrue="1" operator="containsText" text="BHALUSANA">
      <formula>NOT(ISERROR(SEARCH("BHALUSANA",L46)))</formula>
    </cfRule>
  </conditionalFormatting>
  <hyperlinks>
    <hyperlink ref="V1:W1" location="Index!L22" display="Back to Home"/>
    <hyperlink ref="A1:B1" location="Index!L22" display="Back to Home"/>
  </hyperlink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dimension ref="B1:AO78"/>
  <sheetViews>
    <sheetView showGridLines="0" workbookViewId="0">
      <pane ySplit="1" topLeftCell="A4" activePane="bottomLeft" state="frozen"/>
      <selection pane="bottomLeft" activeCell="B1" sqref="B1:C1"/>
    </sheetView>
  </sheetViews>
  <sheetFormatPr defaultRowHeight="14.25"/>
  <cols>
    <col min="1" max="1" width="4" style="40" customWidth="1"/>
    <col min="2" max="2" width="4.42578125" style="40" bestFit="1" customWidth="1"/>
    <col min="3" max="3" width="11.85546875" style="40" bestFit="1" customWidth="1"/>
    <col min="4" max="4" width="20.28515625" style="40" bestFit="1" customWidth="1"/>
    <col min="5" max="5" width="6.5703125" style="40" bestFit="1" customWidth="1"/>
    <col min="6" max="6" width="4.7109375" style="40" customWidth="1"/>
    <col min="7" max="7" width="4.42578125" style="40" bestFit="1" customWidth="1"/>
    <col min="8" max="8" width="11.85546875" style="40" bestFit="1" customWidth="1"/>
    <col min="9" max="9" width="21.7109375" style="40" bestFit="1" customWidth="1"/>
    <col min="10" max="10" width="6.5703125" style="40" bestFit="1" customWidth="1"/>
    <col min="11" max="11" width="3.42578125" style="157" customWidth="1"/>
    <col min="12" max="12" width="3" style="157" customWidth="1"/>
    <col min="13" max="13" width="4.140625" style="40" bestFit="1" customWidth="1"/>
    <col min="14" max="14" width="11.85546875" style="40" bestFit="1" customWidth="1"/>
    <col min="15" max="15" width="8.5703125" style="40" bestFit="1" customWidth="1"/>
    <col min="16" max="16" width="2" style="40" bestFit="1" customWidth="1"/>
    <col min="17" max="17" width="11.85546875" style="40" bestFit="1" customWidth="1"/>
    <col min="18" max="18" width="4.140625" style="40" bestFit="1" customWidth="1"/>
    <col min="19" max="19" width="2" style="40" bestFit="1" customWidth="1"/>
    <col min="20" max="20" width="11.85546875" style="40" bestFit="1" customWidth="1"/>
    <col min="21" max="21" width="4.140625" style="40" bestFit="1" customWidth="1"/>
    <col min="22" max="22" width="2" style="40" bestFit="1" customWidth="1"/>
    <col min="23" max="23" width="11.85546875" style="40" bestFit="1" customWidth="1"/>
    <col min="24" max="24" width="5.140625" style="40" bestFit="1" customWidth="1"/>
    <col min="25" max="25" width="2" style="40" bestFit="1" customWidth="1"/>
    <col min="26" max="26" width="11.85546875" style="40" bestFit="1" customWidth="1"/>
    <col min="27" max="27" width="5.140625" style="40" bestFit="1" customWidth="1"/>
    <col min="28" max="28" width="2" style="40" bestFit="1" customWidth="1"/>
    <col min="29" max="29" width="11.85546875" style="40" bestFit="1" customWidth="1"/>
    <col min="30" max="30" width="5.140625" style="40" bestFit="1" customWidth="1"/>
    <col min="31" max="31" width="2" style="40" bestFit="1" customWidth="1"/>
    <col min="32" max="32" width="11.85546875" style="40" bestFit="1" customWidth="1"/>
    <col min="33" max="33" width="5.140625" style="40" bestFit="1" customWidth="1"/>
    <col min="34" max="36" width="19.28515625" style="40" customWidth="1"/>
    <col min="37" max="37" width="9.140625" style="40" customWidth="1"/>
    <col min="38" max="38" width="12" style="40" hidden="1" customWidth="1"/>
    <col min="39" max="39" width="15.7109375" style="40" hidden="1" customWidth="1"/>
    <col min="40" max="40" width="12.85546875" style="40" hidden="1" customWidth="1"/>
    <col min="41" max="41" width="11.85546875" style="40" hidden="1" customWidth="1"/>
    <col min="42" max="42" width="9.140625" style="40" customWidth="1"/>
    <col min="43" max="16384" width="9.140625" style="40"/>
  </cols>
  <sheetData>
    <row r="1" spans="2:40" ht="15.75" thickBot="1">
      <c r="B1" s="1023" t="s">
        <v>219</v>
      </c>
      <c r="C1" s="1023"/>
      <c r="W1" s="1023" t="s">
        <v>219</v>
      </c>
      <c r="X1" s="1023"/>
    </row>
    <row r="2" spans="2:40" ht="16.5" thickBot="1">
      <c r="B2" s="1081" t="s">
        <v>115</v>
      </c>
      <c r="C2" s="1082"/>
      <c r="D2" s="1082"/>
      <c r="E2" s="1083"/>
      <c r="G2" s="1081" t="s">
        <v>116</v>
      </c>
      <c r="H2" s="1082"/>
      <c r="I2" s="1082"/>
      <c r="J2" s="1083"/>
    </row>
    <row r="3" spans="2:40" ht="18.75" thickBot="1">
      <c r="B3" s="20" t="s">
        <v>114</v>
      </c>
      <c r="C3" s="21" t="s">
        <v>36</v>
      </c>
      <c r="D3" s="22" t="s">
        <v>78</v>
      </c>
      <c r="E3" s="23" t="s">
        <v>8</v>
      </c>
      <c r="G3" s="20" t="s">
        <v>114</v>
      </c>
      <c r="H3" s="21" t="s">
        <v>36</v>
      </c>
      <c r="I3" s="22" t="s">
        <v>78</v>
      </c>
      <c r="J3" s="23" t="s">
        <v>8</v>
      </c>
      <c r="N3" s="1078" t="s">
        <v>81</v>
      </c>
      <c r="O3" s="1079"/>
      <c r="P3" s="1079"/>
      <c r="Q3" s="1079"/>
      <c r="R3" s="1079"/>
      <c r="S3" s="1079"/>
      <c r="T3" s="1079"/>
      <c r="U3" s="1079"/>
      <c r="V3" s="1079"/>
      <c r="W3" s="1079"/>
      <c r="X3" s="1079"/>
      <c r="Y3" s="1079"/>
      <c r="Z3" s="1079"/>
      <c r="AA3" s="1079"/>
      <c r="AB3" s="1079"/>
      <c r="AC3" s="1079"/>
      <c r="AD3" s="1079"/>
      <c r="AE3" s="1079"/>
      <c r="AF3" s="1079"/>
      <c r="AG3" s="1080"/>
    </row>
    <row r="4" spans="2:40" ht="15" thickBot="1">
      <c r="B4" s="24">
        <v>1</v>
      </c>
      <c r="C4" s="700" t="s">
        <v>46</v>
      </c>
      <c r="D4" s="927" t="str">
        <f>VLOOKUP(E4,Scoresheet!CK321:CL350,2,FALSE)</f>
        <v>BHARGAV RAVAL [M]</v>
      </c>
      <c r="E4" s="928">
        <f>MAX(Scoresheet!CK321:CK350)</f>
        <v>194</v>
      </c>
      <c r="G4" s="24">
        <v>1</v>
      </c>
      <c r="H4" s="533" t="s">
        <v>38</v>
      </c>
      <c r="I4" s="844" t="str">
        <f>VLOOKUP(J4,Scoresheet!CO87:CP116,2,FALSE)</f>
        <v>ARJUN RAVAL [H]</v>
      </c>
      <c r="J4" s="845">
        <f>MAX(Scoresheet!CO87:CO116)</f>
        <v>6</v>
      </c>
      <c r="N4" s="1076" t="s">
        <v>83</v>
      </c>
      <c r="O4" s="1077"/>
      <c r="Q4" s="1076" t="s">
        <v>85</v>
      </c>
      <c r="R4" s="1077"/>
      <c r="T4" s="1074" t="s">
        <v>84</v>
      </c>
      <c r="U4" s="1075"/>
      <c r="W4" s="1076" t="s">
        <v>123</v>
      </c>
      <c r="X4" s="1077"/>
      <c r="Z4" s="1076" t="s">
        <v>130</v>
      </c>
      <c r="AA4" s="1077"/>
      <c r="AC4" s="1074" t="s">
        <v>131</v>
      </c>
      <c r="AD4" s="1075"/>
      <c r="AF4" s="1076" t="s">
        <v>132</v>
      </c>
      <c r="AG4" s="1077"/>
      <c r="AL4" s="40">
        <f t="shared" ref="AL4:AL13" si="0">+E4</f>
        <v>194</v>
      </c>
      <c r="AM4" s="40" t="str">
        <f t="shared" ref="AM4:AM13" si="1">+D4</f>
        <v>BHARGAV RAVAL [M]</v>
      </c>
      <c r="AN4" s="40" t="str">
        <f t="shared" ref="AN4:AN13" si="2">+C4</f>
        <v>MAHOR</v>
      </c>
    </row>
    <row r="5" spans="2:40" ht="15" thickBot="1">
      <c r="B5" s="25">
        <v>2</v>
      </c>
      <c r="C5" s="593" t="s">
        <v>41</v>
      </c>
      <c r="D5" s="674" t="str">
        <f>VLOOKUP(E5,Scoresheet!CK243:CL272,2,FALSE)</f>
        <v>KARAN JOSHI [B]</v>
      </c>
      <c r="E5" s="678">
        <f>MAX(Scoresheet!CK243:CK272)</f>
        <v>174</v>
      </c>
      <c r="G5" s="25">
        <v>2</v>
      </c>
      <c r="H5" s="11" t="s">
        <v>42</v>
      </c>
      <c r="I5" s="33" t="str">
        <f>VLOOKUP(J5,Scoresheet!CO165:CP194,2,FALSE)</f>
        <v>DIPESH RAVAL [U]</v>
      </c>
      <c r="J5" s="12">
        <f>MAX(Scoresheet!CO165:CO194)</f>
        <v>6</v>
      </c>
      <c r="M5" s="20" t="s">
        <v>77</v>
      </c>
      <c r="N5" s="726" t="s">
        <v>87</v>
      </c>
      <c r="O5" s="723" t="s">
        <v>88</v>
      </c>
      <c r="Q5" s="726" t="s">
        <v>87</v>
      </c>
      <c r="R5" s="723" t="s">
        <v>79</v>
      </c>
      <c r="T5" s="38" t="s">
        <v>87</v>
      </c>
      <c r="U5" s="39" t="s">
        <v>80</v>
      </c>
      <c r="W5" s="726" t="s">
        <v>87</v>
      </c>
      <c r="X5" s="736" t="s">
        <v>88</v>
      </c>
      <c r="Z5" s="726" t="s">
        <v>87</v>
      </c>
      <c r="AA5" s="736" t="s">
        <v>88</v>
      </c>
      <c r="AC5" s="38" t="s">
        <v>87</v>
      </c>
      <c r="AD5" s="41" t="s">
        <v>88</v>
      </c>
      <c r="AF5" s="38" t="s">
        <v>87</v>
      </c>
      <c r="AG5" s="41" t="s">
        <v>88</v>
      </c>
      <c r="AL5" s="40">
        <f t="shared" si="0"/>
        <v>174</v>
      </c>
      <c r="AM5" s="40" t="str">
        <f t="shared" si="1"/>
        <v>KARAN JOSHI [B]</v>
      </c>
      <c r="AN5" s="40" t="str">
        <f t="shared" si="2"/>
        <v>BHALUSANA</v>
      </c>
    </row>
    <row r="6" spans="2:40">
      <c r="B6" s="25">
        <v>3</v>
      </c>
      <c r="C6" s="30" t="s">
        <v>38</v>
      </c>
      <c r="D6" s="31" t="str">
        <f>VLOOKUP(E6,Scoresheet!CK87:CL116,2,FALSE)</f>
        <v>ARJUN RAVAL [H]</v>
      </c>
      <c r="E6" s="32">
        <f>MAX(Scoresheet!CK87:CK116)</f>
        <v>159</v>
      </c>
      <c r="G6" s="25">
        <v>3</v>
      </c>
      <c r="H6" s="27" t="s">
        <v>48</v>
      </c>
      <c r="I6" s="28" t="str">
        <f>VLOOKUP(J6,Scoresheet!CO48:CP77,2,FALSE)</f>
        <v>KALPESH RAVAL [R]</v>
      </c>
      <c r="J6" s="29">
        <f>MAX(Scoresheet!CO48:CO77)</f>
        <v>5</v>
      </c>
      <c r="M6" s="724">
        <v>1</v>
      </c>
      <c r="N6" s="929" t="s">
        <v>46</v>
      </c>
      <c r="O6" s="930">
        <f>+Scoresheet!J352</f>
        <v>780</v>
      </c>
      <c r="Q6" s="731" t="s">
        <v>42</v>
      </c>
      <c r="R6" s="732">
        <f>+Scoresheet!Z196</f>
        <v>12</v>
      </c>
      <c r="T6" s="896" t="s">
        <v>46</v>
      </c>
      <c r="U6" s="897">
        <f>+Scoresheet!R352</f>
        <v>83</v>
      </c>
      <c r="W6" s="882" t="s">
        <v>45</v>
      </c>
      <c r="X6" s="883">
        <f>SUM(Scoresheet!DA9:DA38)</f>
        <v>65</v>
      </c>
      <c r="Z6" s="882" t="s">
        <v>45</v>
      </c>
      <c r="AA6" s="883">
        <f>+Scoresheet!AP40</f>
        <v>23</v>
      </c>
      <c r="AC6" s="865" t="s">
        <v>41</v>
      </c>
      <c r="AD6" s="866">
        <f>+Scoresheet!AX274</f>
        <v>10</v>
      </c>
      <c r="AF6" s="739" t="s">
        <v>48</v>
      </c>
      <c r="AG6" s="740">
        <f>+Scoresheet!BF79</f>
        <v>4</v>
      </c>
      <c r="AL6" s="40">
        <f t="shared" si="0"/>
        <v>159</v>
      </c>
      <c r="AM6" s="40" t="str">
        <f t="shared" si="1"/>
        <v>ARJUN RAVAL [H]</v>
      </c>
      <c r="AN6" s="40" t="str">
        <f t="shared" si="2"/>
        <v>BHRAMPURI</v>
      </c>
    </row>
    <row r="7" spans="2:40">
      <c r="B7" s="25">
        <v>4</v>
      </c>
      <c r="C7" s="13" t="s">
        <v>45</v>
      </c>
      <c r="D7" s="26" t="str">
        <f>VLOOKUP(E7,Scoresheet!CK9:CL38,2,FALSE)</f>
        <v>UPENDRA RAVAL [F]</v>
      </c>
      <c r="E7" s="14">
        <f>MAX(Scoresheet!CK9:CK38)</f>
        <v>144</v>
      </c>
      <c r="G7" s="25">
        <v>4</v>
      </c>
      <c r="H7" s="4" t="s">
        <v>39</v>
      </c>
      <c r="I7" s="36" t="str">
        <f>VLOOKUP(J7,Scoresheet!CO282:CP311,2,FALSE)</f>
        <v>BHAVESH DAVE [C]</v>
      </c>
      <c r="J7" s="5">
        <f>MAX(Scoresheet!CO282:CO311)</f>
        <v>4</v>
      </c>
      <c r="M7" s="370">
        <v>2</v>
      </c>
      <c r="N7" s="685" t="s">
        <v>45</v>
      </c>
      <c r="O7" s="683">
        <f>+Scoresheet!J40</f>
        <v>686</v>
      </c>
      <c r="Q7" s="685" t="s">
        <v>45</v>
      </c>
      <c r="R7" s="683">
        <f>+Scoresheet!Z40</f>
        <v>10</v>
      </c>
      <c r="T7" s="685" t="s">
        <v>45</v>
      </c>
      <c r="U7" s="683">
        <f>+Scoresheet!R40</f>
        <v>77</v>
      </c>
      <c r="W7" s="686" t="s">
        <v>48</v>
      </c>
      <c r="X7" s="687">
        <f>SUM(Scoresheet!DA48:DA77)</f>
        <v>50</v>
      </c>
      <c r="Z7" s="708" t="s">
        <v>46</v>
      </c>
      <c r="AA7" s="707">
        <f>+Scoresheet!AP352</f>
        <v>22</v>
      </c>
      <c r="AC7" s="44" t="s">
        <v>42</v>
      </c>
      <c r="AD7" s="45">
        <f>+Scoresheet!AX196</f>
        <v>8</v>
      </c>
      <c r="AF7" s="59" t="s">
        <v>44</v>
      </c>
      <c r="AG7" s="57">
        <f>+Scoresheet!BF391</f>
        <v>2</v>
      </c>
      <c r="AL7" s="40">
        <f t="shared" si="0"/>
        <v>144</v>
      </c>
      <c r="AM7" s="40" t="str">
        <f t="shared" si="1"/>
        <v>UPENDRA RAVAL [F]</v>
      </c>
      <c r="AN7" s="40" t="str">
        <f t="shared" si="2"/>
        <v>FUDEDA</v>
      </c>
    </row>
    <row r="8" spans="2:40">
      <c r="B8" s="25">
        <v>5</v>
      </c>
      <c r="C8" s="600" t="s">
        <v>43</v>
      </c>
      <c r="D8" s="677" t="str">
        <f>VLOOKUP(E8,Scoresheet!CK399:CL428,2,FALSE)</f>
        <v>KEYUR RAVAL [S]</v>
      </c>
      <c r="E8" s="681">
        <f>MAX(Scoresheet!CK399:CK428)</f>
        <v>135</v>
      </c>
      <c r="G8" s="25">
        <v>5</v>
      </c>
      <c r="H8" s="13" t="s">
        <v>45</v>
      </c>
      <c r="I8" s="26" t="str">
        <f>VLOOKUP(J8,Scoresheet!CO9:CP38,2,FALSE)</f>
        <v>UPENDRA RAVAL [F]</v>
      </c>
      <c r="J8" s="14">
        <f>MAX(Scoresheet!CO9:CO38)</f>
        <v>4</v>
      </c>
      <c r="M8" s="370">
        <v>3</v>
      </c>
      <c r="N8" s="688" t="s">
        <v>43</v>
      </c>
      <c r="O8" s="50">
        <f>+Scoresheet!J430</f>
        <v>684</v>
      </c>
      <c r="Q8" s="688" t="s">
        <v>43</v>
      </c>
      <c r="R8" s="50">
        <f>+Scoresheet!Z430</f>
        <v>9</v>
      </c>
      <c r="T8" s="688" t="s">
        <v>43</v>
      </c>
      <c r="U8" s="50">
        <f>+Scoresheet!R430</f>
        <v>73</v>
      </c>
      <c r="W8" s="42" t="s">
        <v>38</v>
      </c>
      <c r="X8" s="43">
        <f>SUM(Scoresheet!DA87:DA116)</f>
        <v>41</v>
      </c>
      <c r="Z8" s="688" t="s">
        <v>43</v>
      </c>
      <c r="AA8" s="50">
        <f>+Scoresheet!AP430</f>
        <v>21</v>
      </c>
      <c r="AC8" s="686" t="s">
        <v>48</v>
      </c>
      <c r="AD8" s="687">
        <f>+Scoresheet!AX79</f>
        <v>8</v>
      </c>
      <c r="AF8" s="684" t="s">
        <v>41</v>
      </c>
      <c r="AG8" s="682">
        <f>+Scoresheet!BF274</f>
        <v>1</v>
      </c>
      <c r="AL8" s="40">
        <f t="shared" si="0"/>
        <v>135</v>
      </c>
      <c r="AM8" s="40" t="str">
        <f t="shared" si="1"/>
        <v>KEYUR RAVAL [S]</v>
      </c>
      <c r="AN8" s="40" t="str">
        <f t="shared" si="2"/>
        <v>SATLASANA</v>
      </c>
    </row>
    <row r="9" spans="2:40">
      <c r="B9" s="25">
        <v>6</v>
      </c>
      <c r="C9" s="27" t="s">
        <v>48</v>
      </c>
      <c r="D9" s="28" t="str">
        <f>VLOOKUP(E9,Scoresheet!CK48:CL77,2,FALSE)</f>
        <v>KALPESH RAVAL [R]</v>
      </c>
      <c r="E9" s="29">
        <f>MAX(Scoresheet!CK48:CK77)</f>
        <v>122</v>
      </c>
      <c r="G9" s="25">
        <v>6</v>
      </c>
      <c r="H9" s="698" t="s">
        <v>46</v>
      </c>
      <c r="I9" s="704" t="str">
        <f>VLOOKUP(J9,Scoresheet!CO321:CP350,2,FALSE)</f>
        <v>BHARGAV RAVAL [M]</v>
      </c>
      <c r="J9" s="705">
        <f>MAX(Scoresheet!CO321:CO350)</f>
        <v>4</v>
      </c>
      <c r="M9" s="370">
        <v>4</v>
      </c>
      <c r="N9" s="686" t="s">
        <v>48</v>
      </c>
      <c r="O9" s="687">
        <f>+Scoresheet!J79</f>
        <v>641</v>
      </c>
      <c r="Q9" s="42" t="s">
        <v>38</v>
      </c>
      <c r="R9" s="43">
        <f>+Scoresheet!Z118</f>
        <v>8</v>
      </c>
      <c r="T9" s="686" t="s">
        <v>48</v>
      </c>
      <c r="U9" s="687">
        <f>+Scoresheet!R79</f>
        <v>56</v>
      </c>
      <c r="W9" s="44" t="s">
        <v>42</v>
      </c>
      <c r="X9" s="45">
        <f>SUM(Scoresheet!DA165:DA194)</f>
        <v>41</v>
      </c>
      <c r="Z9" s="42" t="s">
        <v>38</v>
      </c>
      <c r="AA9" s="43">
        <f>+Scoresheet!AP118</f>
        <v>19</v>
      </c>
      <c r="AC9" s="48" t="s">
        <v>39</v>
      </c>
      <c r="AD9" s="49">
        <f>+Scoresheet!AX313</f>
        <v>5</v>
      </c>
      <c r="AF9" s="44" t="s">
        <v>42</v>
      </c>
      <c r="AG9" s="45">
        <f>+Scoresheet!BF196</f>
        <v>1</v>
      </c>
      <c r="AL9" s="40">
        <f t="shared" si="0"/>
        <v>122</v>
      </c>
      <c r="AM9" s="40" t="str">
        <f t="shared" si="1"/>
        <v>KALPESH RAVAL [R]</v>
      </c>
      <c r="AN9" s="40" t="str">
        <f t="shared" si="2"/>
        <v>RAMPUR</v>
      </c>
    </row>
    <row r="10" spans="2:40">
      <c r="B10" s="25">
        <v>7</v>
      </c>
      <c r="C10" s="11" t="s">
        <v>42</v>
      </c>
      <c r="D10" s="33" t="str">
        <f>VLOOKUP(E10,Scoresheet!CK165:CL194,2,FALSE)</f>
        <v>VIMAL UPADHYAY [U]</v>
      </c>
      <c r="E10" s="12">
        <f>MAX(Scoresheet!CK165:CK194)</f>
        <v>111</v>
      </c>
      <c r="G10" s="25">
        <v>7</v>
      </c>
      <c r="H10" s="6" t="s">
        <v>44</v>
      </c>
      <c r="I10" s="54" t="str">
        <f>VLOOKUP(J10,Scoresheet!CO360:CP389,2,FALSE)</f>
        <v>HIMALAYA PANDYA [D]</v>
      </c>
      <c r="J10" s="7">
        <f>MAX(Scoresheet!CO360:CO389)</f>
        <v>3</v>
      </c>
      <c r="M10" s="370">
        <v>5</v>
      </c>
      <c r="N10" s="44" t="s">
        <v>42</v>
      </c>
      <c r="O10" s="45">
        <f>+Scoresheet!J196</f>
        <v>521</v>
      </c>
      <c r="Q10" s="686" t="s">
        <v>48</v>
      </c>
      <c r="R10" s="687">
        <f>+Scoresheet!Z79</f>
        <v>8</v>
      </c>
      <c r="T10" s="59" t="s">
        <v>44</v>
      </c>
      <c r="U10" s="57">
        <f>+Scoresheet!R391</f>
        <v>51</v>
      </c>
      <c r="W10" s="708" t="s">
        <v>46</v>
      </c>
      <c r="X10" s="707">
        <f>SUM(Scoresheet!DA321:DA350)</f>
        <v>40</v>
      </c>
      <c r="Z10" s="686" t="s">
        <v>48</v>
      </c>
      <c r="AA10" s="687">
        <f>+Scoresheet!AP79</f>
        <v>18</v>
      </c>
      <c r="AC10" s="59" t="s">
        <v>44</v>
      </c>
      <c r="AD10" s="57">
        <f>+Scoresheet!AX391</f>
        <v>5</v>
      </c>
      <c r="AF10" s="708" t="s">
        <v>46</v>
      </c>
      <c r="AG10" s="707">
        <f>+Scoresheet!BF352</f>
        <v>1</v>
      </c>
      <c r="AL10" s="40">
        <f t="shared" si="0"/>
        <v>111</v>
      </c>
      <c r="AM10" s="40" t="str">
        <f t="shared" si="1"/>
        <v>VIMAL UPADHYAY [U]</v>
      </c>
      <c r="AN10" s="40" t="str">
        <f t="shared" si="2"/>
        <v>DHANAL</v>
      </c>
    </row>
    <row r="11" spans="2:40">
      <c r="B11" s="25">
        <v>8</v>
      </c>
      <c r="C11" s="6" t="s">
        <v>44</v>
      </c>
      <c r="D11" s="54" t="str">
        <f>VLOOKUP(E11,Scoresheet!CK360:CL389,2,FALSE)</f>
        <v>HIMALAYA PANDYA [D]</v>
      </c>
      <c r="E11" s="7">
        <f>MAX(Scoresheet!CK360:CK389)</f>
        <v>110</v>
      </c>
      <c r="G11" s="25">
        <v>8</v>
      </c>
      <c r="H11" s="600" t="s">
        <v>43</v>
      </c>
      <c r="I11" s="677" t="str">
        <f>VLOOKUP(J11,Scoresheet!CO399:CP428,2,FALSE)</f>
        <v>SHASHIKANT RAVAL [S]</v>
      </c>
      <c r="J11" s="681">
        <f>MAX(Scoresheet!CO399:CO428)</f>
        <v>3</v>
      </c>
      <c r="M11" s="370">
        <v>6</v>
      </c>
      <c r="N11" s="46" t="s">
        <v>49</v>
      </c>
      <c r="O11" s="47">
        <f>+Scoresheet!J157</f>
        <v>514</v>
      </c>
      <c r="Q11" s="708" t="s">
        <v>46</v>
      </c>
      <c r="R11" s="707">
        <f>+Scoresheet!Z352</f>
        <v>7</v>
      </c>
      <c r="T11" s="42" t="s">
        <v>38</v>
      </c>
      <c r="U11" s="43">
        <f>+Scoresheet!R118</f>
        <v>50</v>
      </c>
      <c r="W11" s="688" t="s">
        <v>43</v>
      </c>
      <c r="X11" s="50">
        <f>SUM(Scoresheet!DA399:DA428)</f>
        <v>37</v>
      </c>
      <c r="Z11" s="59" t="s">
        <v>44</v>
      </c>
      <c r="AA11" s="57">
        <f>+Scoresheet!AP391</f>
        <v>14</v>
      </c>
      <c r="AC11" s="708" t="s">
        <v>46</v>
      </c>
      <c r="AD11" s="707">
        <f>+Scoresheet!AX352</f>
        <v>5</v>
      </c>
      <c r="AF11" s="688" t="s">
        <v>43</v>
      </c>
      <c r="AG11" s="50">
        <f>+Scoresheet!BF430</f>
        <v>1</v>
      </c>
      <c r="AL11" s="40">
        <f t="shared" si="0"/>
        <v>110</v>
      </c>
      <c r="AM11" s="40" t="str">
        <f t="shared" si="1"/>
        <v>HIMALAYA PANDYA [D]</v>
      </c>
      <c r="AN11" s="40" t="str">
        <f t="shared" si="2"/>
        <v>DOBHADA</v>
      </c>
    </row>
    <row r="12" spans="2:40">
      <c r="B12" s="25">
        <v>9</v>
      </c>
      <c r="C12" s="15" t="s">
        <v>49</v>
      </c>
      <c r="D12" s="34" t="str">
        <f>VLOOKUP(E12,Scoresheet!CK126:CL155,2,FALSE)</f>
        <v>PARTH RAVAL [K]</v>
      </c>
      <c r="E12" s="16">
        <f>MAX(Scoresheet!CK126:CK155)</f>
        <v>97</v>
      </c>
      <c r="G12" s="25">
        <v>9</v>
      </c>
      <c r="H12" s="593" t="s">
        <v>41</v>
      </c>
      <c r="I12" s="674" t="str">
        <f>VLOOKUP(J12,Scoresheet!CO243:CP272,2,FALSE)</f>
        <v>KARAN JOSHI [B]</v>
      </c>
      <c r="J12" s="678">
        <f>MAX(Scoresheet!CO243:CO272)</f>
        <v>1</v>
      </c>
      <c r="M12" s="370">
        <v>7</v>
      </c>
      <c r="N12" s="59" t="s">
        <v>44</v>
      </c>
      <c r="O12" s="57">
        <f>+Scoresheet!J391</f>
        <v>501</v>
      </c>
      <c r="Q12" s="48" t="s">
        <v>39</v>
      </c>
      <c r="R12" s="49">
        <f>+Scoresheet!Z313</f>
        <v>5</v>
      </c>
      <c r="T12" s="46" t="s">
        <v>49</v>
      </c>
      <c r="U12" s="47">
        <f>+Scoresheet!R157</f>
        <v>49</v>
      </c>
      <c r="W12" s="684" t="s">
        <v>41</v>
      </c>
      <c r="X12" s="682">
        <f>SUM(Scoresheet!DA243:DA272)</f>
        <v>31</v>
      </c>
      <c r="Z12" s="46" t="s">
        <v>49</v>
      </c>
      <c r="AA12" s="47">
        <f>+Scoresheet!AP157</f>
        <v>12</v>
      </c>
      <c r="AC12" s="42" t="s">
        <v>38</v>
      </c>
      <c r="AD12" s="43">
        <f>+Scoresheet!AX118</f>
        <v>4</v>
      </c>
      <c r="AF12" s="42" t="s">
        <v>38</v>
      </c>
      <c r="AG12" s="43">
        <f>+Scoresheet!BF118</f>
        <v>0</v>
      </c>
      <c r="AL12" s="40">
        <f t="shared" si="0"/>
        <v>97</v>
      </c>
      <c r="AM12" s="40" t="str">
        <f t="shared" si="1"/>
        <v>PARTH RAVAL [K]</v>
      </c>
      <c r="AN12" s="40" t="str">
        <f t="shared" si="2"/>
        <v>KHODAMLI</v>
      </c>
    </row>
    <row r="13" spans="2:40">
      <c r="B13" s="25">
        <v>10</v>
      </c>
      <c r="C13" s="4" t="s">
        <v>39</v>
      </c>
      <c r="D13" s="36" t="str">
        <f>VLOOKUP(E13,Scoresheet!CK282:CL311,2,FALSE)</f>
        <v>SUNNY RAVAL [C]</v>
      </c>
      <c r="E13" s="5">
        <f>MAX(Scoresheet!CK282:CK311)</f>
        <v>79</v>
      </c>
      <c r="G13" s="25">
        <v>10</v>
      </c>
      <c r="H13" s="15" t="s">
        <v>49</v>
      </c>
      <c r="I13" s="34" t="str">
        <f>VLOOKUP(J13,Scoresheet!CO126:CP155,2,FALSE)</f>
        <v>PARTH RAVAL [K]</v>
      </c>
      <c r="J13" s="16">
        <f>MAX(Scoresheet!CO126:CO155)</f>
        <v>1</v>
      </c>
      <c r="M13" s="370">
        <v>8</v>
      </c>
      <c r="N13" s="684" t="s">
        <v>41</v>
      </c>
      <c r="O13" s="682">
        <f>+Scoresheet!J274</f>
        <v>495</v>
      </c>
      <c r="Q13" s="59" t="s">
        <v>44</v>
      </c>
      <c r="R13" s="57">
        <f>+Scoresheet!Z391</f>
        <v>5</v>
      </c>
      <c r="T13" s="44" t="s">
        <v>42</v>
      </c>
      <c r="U13" s="45">
        <f>+Scoresheet!R196</f>
        <v>48</v>
      </c>
      <c r="W13" s="46" t="s">
        <v>49</v>
      </c>
      <c r="X13" s="47">
        <f>SUM(Scoresheet!DA126:DA155)</f>
        <v>31</v>
      </c>
      <c r="Z13" s="48" t="s">
        <v>39</v>
      </c>
      <c r="AA13" s="49">
        <f>+Scoresheet!AP313</f>
        <v>9</v>
      </c>
      <c r="AC13" s="685" t="s">
        <v>45</v>
      </c>
      <c r="AD13" s="683">
        <f>+Scoresheet!AX40</f>
        <v>4</v>
      </c>
      <c r="AF13" s="48" t="s">
        <v>39</v>
      </c>
      <c r="AG13" s="49">
        <f>+Scoresheet!BF313</f>
        <v>0</v>
      </c>
      <c r="AL13" s="40">
        <f t="shared" si="0"/>
        <v>79</v>
      </c>
      <c r="AM13" s="40" t="str">
        <f t="shared" si="1"/>
        <v>SUNNY RAVAL [C]</v>
      </c>
      <c r="AN13" s="40" t="str">
        <f t="shared" si="2"/>
        <v>CHANDAP</v>
      </c>
    </row>
    <row r="14" spans="2:40" ht="15" thickBot="1">
      <c r="B14" s="37">
        <v>11</v>
      </c>
      <c r="C14" s="673" t="s">
        <v>50</v>
      </c>
      <c r="D14" s="676" t="str">
        <f>VLOOKUP(E14,Scoresheet!CK204:CL233,2,FALSE)</f>
        <v>RAHUL RAVAL [N]</v>
      </c>
      <c r="E14" s="680">
        <f>MAX(Scoresheet!CK204:CK233)</f>
        <v>45</v>
      </c>
      <c r="G14" s="37">
        <v>11</v>
      </c>
      <c r="H14" s="673" t="s">
        <v>50</v>
      </c>
      <c r="I14" s="676" t="str">
        <f>VLOOKUP(J14,Scoresheet!CO204:CP233,2,FALSE)</f>
        <v>MUKESH RAVAL [N]</v>
      </c>
      <c r="J14" s="680">
        <f>MAX(Scoresheet!CO204:CO233)</f>
        <v>0</v>
      </c>
      <c r="M14" s="370">
        <v>9</v>
      </c>
      <c r="N14" s="42" t="s">
        <v>38</v>
      </c>
      <c r="O14" s="43">
        <f>+Scoresheet!J118</f>
        <v>488</v>
      </c>
      <c r="Q14" s="684" t="s">
        <v>41</v>
      </c>
      <c r="R14" s="682">
        <f>+Scoresheet!Z274</f>
        <v>3</v>
      </c>
      <c r="T14" s="684" t="s">
        <v>41</v>
      </c>
      <c r="U14" s="682">
        <f>+Scoresheet!R274</f>
        <v>42</v>
      </c>
      <c r="W14" s="59" t="s">
        <v>44</v>
      </c>
      <c r="X14" s="57">
        <f>SUM(Scoresheet!DA360:DA389)</f>
        <v>30</v>
      </c>
      <c r="Z14" s="44" t="s">
        <v>42</v>
      </c>
      <c r="AA14" s="45">
        <f>+Scoresheet!AP196</f>
        <v>9</v>
      </c>
      <c r="AC14" s="46" t="s">
        <v>49</v>
      </c>
      <c r="AD14" s="47">
        <f>+Scoresheet!AX157</f>
        <v>4</v>
      </c>
      <c r="AF14" s="685" t="s">
        <v>45</v>
      </c>
      <c r="AG14" s="683">
        <f>+Scoresheet!BF40</f>
        <v>0</v>
      </c>
    </row>
    <row r="15" spans="2:40" ht="15" thickBot="1">
      <c r="B15" s="157"/>
      <c r="C15" s="157"/>
      <c r="D15" s="157"/>
      <c r="E15" s="157"/>
      <c r="F15" s="157"/>
      <c r="G15" s="157"/>
      <c r="H15" s="157"/>
      <c r="I15" s="157"/>
      <c r="J15" s="157"/>
      <c r="M15" s="370">
        <v>10</v>
      </c>
      <c r="N15" s="48" t="s">
        <v>39</v>
      </c>
      <c r="O15" s="49">
        <f>+Scoresheet!J313</f>
        <v>445</v>
      </c>
      <c r="Q15" s="46" t="s">
        <v>49</v>
      </c>
      <c r="R15" s="47">
        <f>+Scoresheet!Z157</f>
        <v>1</v>
      </c>
      <c r="T15" s="48" t="s">
        <v>39</v>
      </c>
      <c r="U15" s="49">
        <f>+Scoresheet!R313</f>
        <v>28</v>
      </c>
      <c r="W15" s="48" t="s">
        <v>39</v>
      </c>
      <c r="X15" s="49">
        <f>SUM(Scoresheet!DA282:DA311)</f>
        <v>25</v>
      </c>
      <c r="Z15" s="58" t="s">
        <v>50</v>
      </c>
      <c r="AA15" s="56">
        <f>+Scoresheet!AP235</f>
        <v>6</v>
      </c>
      <c r="AC15" s="58" t="s">
        <v>50</v>
      </c>
      <c r="AD15" s="56">
        <f>+Scoresheet!AX235</f>
        <v>3</v>
      </c>
      <c r="AF15" s="46" t="s">
        <v>49</v>
      </c>
      <c r="AG15" s="47">
        <f>+Scoresheet!BF157</f>
        <v>0</v>
      </c>
    </row>
    <row r="16" spans="2:40" ht="16.5" thickBot="1">
      <c r="B16" s="1081" t="s">
        <v>117</v>
      </c>
      <c r="C16" s="1082"/>
      <c r="D16" s="1082"/>
      <c r="E16" s="1083"/>
      <c r="G16" s="1081" t="s">
        <v>118</v>
      </c>
      <c r="H16" s="1082"/>
      <c r="I16" s="1082"/>
      <c r="J16" s="1083"/>
      <c r="M16" s="400">
        <v>11</v>
      </c>
      <c r="N16" s="727" t="s">
        <v>50</v>
      </c>
      <c r="O16" s="729">
        <f>+Scoresheet!J235</f>
        <v>313</v>
      </c>
      <c r="P16" s="66"/>
      <c r="Q16" s="727" t="s">
        <v>50</v>
      </c>
      <c r="R16" s="729">
        <f>+Scoresheet!Z235</f>
        <v>0</v>
      </c>
      <c r="T16" s="58" t="s">
        <v>50</v>
      </c>
      <c r="U16" s="56">
        <f>+Scoresheet!R235</f>
        <v>23</v>
      </c>
      <c r="W16" s="727" t="s">
        <v>50</v>
      </c>
      <c r="X16" s="729">
        <f>SUM(Scoresheet!DA204:DA233)</f>
        <v>13</v>
      </c>
      <c r="Z16" s="737" t="s">
        <v>41</v>
      </c>
      <c r="AA16" s="738">
        <f>+Scoresheet!AP274</f>
        <v>4</v>
      </c>
      <c r="AC16" s="894" t="s">
        <v>43</v>
      </c>
      <c r="AD16" s="895">
        <f>+Scoresheet!AX430</f>
        <v>3</v>
      </c>
      <c r="AF16" s="727" t="s">
        <v>50</v>
      </c>
      <c r="AG16" s="729">
        <f>+Scoresheet!BF235</f>
        <v>0</v>
      </c>
    </row>
    <row r="17" spans="2:41" ht="15" thickBot="1">
      <c r="B17" s="20" t="s">
        <v>114</v>
      </c>
      <c r="C17" s="21" t="s">
        <v>36</v>
      </c>
      <c r="D17" s="22" t="s">
        <v>78</v>
      </c>
      <c r="E17" s="23" t="s">
        <v>8</v>
      </c>
      <c r="G17" s="20" t="s">
        <v>114</v>
      </c>
      <c r="H17" s="21" t="s">
        <v>36</v>
      </c>
      <c r="I17" s="22" t="s">
        <v>78</v>
      </c>
      <c r="J17" s="23" t="s">
        <v>8</v>
      </c>
      <c r="N17" s="728" t="s">
        <v>8</v>
      </c>
      <c r="O17" s="730">
        <f>SUM(O6:O16)</f>
        <v>6068</v>
      </c>
      <c r="Q17" s="728" t="s">
        <v>8</v>
      </c>
      <c r="R17" s="725">
        <f>SUM(R6:R16)</f>
        <v>68</v>
      </c>
      <c r="T17" s="734" t="s">
        <v>8</v>
      </c>
      <c r="U17" s="735">
        <f>SUM(U6:U16)</f>
        <v>580</v>
      </c>
      <c r="W17" s="728" t="s">
        <v>8</v>
      </c>
      <c r="X17" s="725">
        <f>SUM(X6:X16)</f>
        <v>404</v>
      </c>
      <c r="Z17" s="728" t="s">
        <v>8</v>
      </c>
      <c r="AA17" s="725">
        <f>SUM(AA6:AA16)</f>
        <v>157</v>
      </c>
      <c r="AC17" s="51" t="s">
        <v>8</v>
      </c>
      <c r="AD17" s="52">
        <f>SUM(AD6:AD16)</f>
        <v>59</v>
      </c>
      <c r="AF17" s="728" t="s">
        <v>8</v>
      </c>
      <c r="AG17" s="725">
        <f>SUM(AG6:AG16)</f>
        <v>10</v>
      </c>
    </row>
    <row r="18" spans="2:41" ht="15" thickBot="1">
      <c r="B18" s="24">
        <v>1</v>
      </c>
      <c r="C18" s="700" t="s">
        <v>46</v>
      </c>
      <c r="D18" s="927" t="str">
        <f>VLOOKUP(E18,Scoresheet!CM321:CN350,2,FALSE)</f>
        <v>BHARGAV RAVAL [M]</v>
      </c>
      <c r="E18" s="928">
        <f>MAX(Scoresheet!CM321:CM350)</f>
        <v>25</v>
      </c>
      <c r="G18" s="24">
        <v>1</v>
      </c>
      <c r="H18" s="572" t="s">
        <v>45</v>
      </c>
      <c r="I18" s="877" t="str">
        <f>VLOOKUP(J18,Scoresheet!CQ9:CR38,2,FALSE)</f>
        <v>UPENDRA RAVAL [F]</v>
      </c>
      <c r="J18" s="878">
        <f>MAX(Scoresheet!CQ9:CQ38)</f>
        <v>16</v>
      </c>
      <c r="AL18" s="40">
        <f t="shared" ref="AL18:AL28" si="3">+J18</f>
        <v>16</v>
      </c>
      <c r="AM18" s="40" t="str">
        <f t="shared" ref="AM18:AM28" si="4">+I18</f>
        <v>UPENDRA RAVAL [F]</v>
      </c>
      <c r="AN18" s="40" t="str">
        <f t="shared" ref="AN18:AN28" si="5">+H18</f>
        <v>FUDEDA</v>
      </c>
    </row>
    <row r="19" spans="2:41" ht="15" thickBot="1">
      <c r="B19" s="25">
        <v>2</v>
      </c>
      <c r="C19" s="600" t="s">
        <v>43</v>
      </c>
      <c r="D19" s="677" t="str">
        <f>VLOOKUP(E19,Scoresheet!CM399:CN428,2,FALSE)</f>
        <v>VIKAS MEHTA [S]</v>
      </c>
      <c r="E19" s="681">
        <f>MAX(Scoresheet!CM399:CM428)</f>
        <v>22</v>
      </c>
      <c r="G19" s="25">
        <v>2</v>
      </c>
      <c r="H19" s="27" t="s">
        <v>48</v>
      </c>
      <c r="I19" s="28" t="str">
        <f>VLOOKUP(J19,Scoresheet!CQ48:CR77,2,FALSE)</f>
        <v>KULDEEP K RAVAL [R]</v>
      </c>
      <c r="J19" s="29">
        <f>MAX(Scoresheet!CQ48:CQ77)</f>
        <v>12</v>
      </c>
      <c r="N19" s="1084" t="s">
        <v>82</v>
      </c>
      <c r="O19" s="1085"/>
      <c r="AL19" s="40">
        <f t="shared" si="3"/>
        <v>12</v>
      </c>
      <c r="AM19" s="40" t="str">
        <f t="shared" si="4"/>
        <v>KULDEEP K RAVAL [R]</v>
      </c>
      <c r="AN19" s="40" t="str">
        <f t="shared" si="5"/>
        <v>RAMPUR</v>
      </c>
    </row>
    <row r="20" spans="2:41">
      <c r="B20" s="25">
        <v>3</v>
      </c>
      <c r="C20" s="13" t="s">
        <v>45</v>
      </c>
      <c r="D20" s="26" t="str">
        <f>VLOOKUP(E20,Scoresheet!CM9:CN38,2,FALSE)</f>
        <v>UPENDRA RAVAL [F]</v>
      </c>
      <c r="E20" s="14">
        <f>MAX(Scoresheet!CM9:CM38)</f>
        <v>21</v>
      </c>
      <c r="G20" s="25">
        <v>3</v>
      </c>
      <c r="H20" s="600" t="s">
        <v>43</v>
      </c>
      <c r="I20" s="677" t="str">
        <f>VLOOKUP(J20,Scoresheet!CQ399:CR428,2,FALSE)</f>
        <v>KEYUR RAVAL [S]</v>
      </c>
      <c r="J20" s="681">
        <f>MAX(Scoresheet!CQ399:CQ428)</f>
        <v>11</v>
      </c>
      <c r="N20" s="733" t="s">
        <v>2</v>
      </c>
      <c r="O20" s="741">
        <f>+Best!O17</f>
        <v>6068</v>
      </c>
      <c r="AL20" s="40">
        <f t="shared" si="3"/>
        <v>11</v>
      </c>
      <c r="AM20" s="40" t="str">
        <f t="shared" si="4"/>
        <v>KEYUR RAVAL [S]</v>
      </c>
      <c r="AN20" s="40" t="str">
        <f t="shared" si="5"/>
        <v>SATLASANA</v>
      </c>
    </row>
    <row r="21" spans="2:41">
      <c r="B21" s="25">
        <v>4</v>
      </c>
      <c r="C21" s="593" t="s">
        <v>41</v>
      </c>
      <c r="D21" s="674" t="str">
        <f>VLOOKUP(E21,Scoresheet!CM243:CN272,2,FALSE)</f>
        <v>KARAN JOSHI [B]</v>
      </c>
      <c r="E21" s="678">
        <f>MAX(Scoresheet!CM243:CM272)</f>
        <v>20</v>
      </c>
      <c r="G21" s="25">
        <v>4</v>
      </c>
      <c r="H21" s="11" t="s">
        <v>42</v>
      </c>
      <c r="I21" s="33" t="str">
        <f>VLOOKUP(J21,Scoresheet!CQ165:CR194,2,FALSE)</f>
        <v>MAHESH JOSHI [U]</v>
      </c>
      <c r="J21" s="12">
        <f>MAX(Scoresheet!CQ165:CQ194)</f>
        <v>9</v>
      </c>
      <c r="N21" s="122" t="s">
        <v>80</v>
      </c>
      <c r="O21" s="742">
        <f>+Best!U17</f>
        <v>580</v>
      </c>
      <c r="AL21" s="40">
        <f t="shared" si="3"/>
        <v>9</v>
      </c>
      <c r="AM21" s="40" t="str">
        <f t="shared" si="4"/>
        <v>MAHESH JOSHI [U]</v>
      </c>
      <c r="AN21" s="40" t="str">
        <f t="shared" si="5"/>
        <v>DHANAL</v>
      </c>
    </row>
    <row r="22" spans="2:41">
      <c r="B22" s="25">
        <v>5</v>
      </c>
      <c r="C22" s="30" t="s">
        <v>38</v>
      </c>
      <c r="D22" s="31" t="str">
        <f>VLOOKUP(E22,Scoresheet!CM87:CN116,2,FALSE)</f>
        <v>ARJUN RAVAL [H]</v>
      </c>
      <c r="E22" s="32">
        <f>MAX(Scoresheet!CM87:CM116)</f>
        <v>18</v>
      </c>
      <c r="G22" s="25">
        <v>5</v>
      </c>
      <c r="H22" s="15" t="s">
        <v>49</v>
      </c>
      <c r="I22" s="34" t="str">
        <f>VLOOKUP(J22,Scoresheet!CQ126:CR155,2,FALSE)</f>
        <v>MEHUL RAVAL [K]</v>
      </c>
      <c r="J22" s="16">
        <f>MAX(Scoresheet!CQ126:CQ155)</f>
        <v>9</v>
      </c>
      <c r="N22" s="122" t="s">
        <v>79</v>
      </c>
      <c r="O22" s="742">
        <f>+Best!R17</f>
        <v>68</v>
      </c>
      <c r="AL22" s="40">
        <f t="shared" si="3"/>
        <v>9</v>
      </c>
      <c r="AM22" s="40" t="str">
        <f t="shared" si="4"/>
        <v>MEHUL RAVAL [K]</v>
      </c>
      <c r="AN22" s="40" t="str">
        <f t="shared" si="5"/>
        <v>KHODAMLI</v>
      </c>
    </row>
    <row r="23" spans="2:41">
      <c r="B23" s="25">
        <v>6</v>
      </c>
      <c r="C23" s="6" t="s">
        <v>44</v>
      </c>
      <c r="D23" s="54" t="str">
        <f>VLOOKUP(E23,Scoresheet!CM360:CN389,2,FALSE)</f>
        <v>SAGAR RAVAL [D]</v>
      </c>
      <c r="E23" s="7">
        <f>MAX(Scoresheet!CM360:CM389)</f>
        <v>15</v>
      </c>
      <c r="G23" s="25">
        <v>6</v>
      </c>
      <c r="H23" s="698" t="s">
        <v>46</v>
      </c>
      <c r="I23" s="704" t="str">
        <f>VLOOKUP(J23,Scoresheet!CQ321:CR350,2,FALSE)</f>
        <v>VIRENDRA RAVAL [M]</v>
      </c>
      <c r="J23" s="705">
        <f>MAX(Scoresheet!CQ321:CQ350)</f>
        <v>9</v>
      </c>
      <c r="N23" s="122" t="s">
        <v>70</v>
      </c>
      <c r="O23" s="742">
        <f>Scoresheet!BN40+Scoresheet!BN79+Scoresheet!BN118+Scoresheet!BN157+Scoresheet!BN196+Scoresheet!BN235+Scoresheet!BN274+Scoresheet!BN313+Scoresheet!BN352+Scoresheet!BN391+Scoresheet!BN430</f>
        <v>982.30000000000018</v>
      </c>
      <c r="AL23" s="40">
        <f t="shared" si="3"/>
        <v>9</v>
      </c>
      <c r="AM23" s="40" t="str">
        <f t="shared" si="4"/>
        <v>VIRENDRA RAVAL [M]</v>
      </c>
      <c r="AN23" s="40" t="str">
        <f t="shared" si="5"/>
        <v>MAHOR</v>
      </c>
    </row>
    <row r="24" spans="2:41">
      <c r="B24" s="25">
        <v>7</v>
      </c>
      <c r="C24" s="11" t="s">
        <v>42</v>
      </c>
      <c r="D24" s="33" t="str">
        <f>VLOOKUP(E24,Scoresheet!CM166:CN194,2,FALSE)</f>
        <v>VIMAL UPADHYAY [U]</v>
      </c>
      <c r="E24" s="12">
        <f>MAX(Scoresheet!CM165:CM194)</f>
        <v>14</v>
      </c>
      <c r="G24" s="25">
        <v>7</v>
      </c>
      <c r="H24" s="4" t="s">
        <v>39</v>
      </c>
      <c r="I24" s="36" t="str">
        <f>VLOOKUP(J24,Scoresheet!CQ282:CR311,2,FALSE)</f>
        <v>CHETAN RAVAL [C]</v>
      </c>
      <c r="J24" s="5">
        <f>MAX(Scoresheet!CQ282:CQ311)</f>
        <v>7</v>
      </c>
      <c r="N24" s="122" t="s">
        <v>142</v>
      </c>
      <c r="O24" s="922">
        <f>+AO46</f>
        <v>5895</v>
      </c>
      <c r="AL24" s="40">
        <f t="shared" si="3"/>
        <v>7</v>
      </c>
      <c r="AM24" s="40" t="str">
        <f t="shared" si="4"/>
        <v>CHETAN RAVAL [C]</v>
      </c>
      <c r="AN24" s="40" t="str">
        <f t="shared" si="5"/>
        <v>CHANDAP</v>
      </c>
    </row>
    <row r="25" spans="2:41">
      <c r="B25" s="25">
        <v>8</v>
      </c>
      <c r="C25" s="27" t="s">
        <v>48</v>
      </c>
      <c r="D25" s="28" t="str">
        <f>VLOOKUP(E25,Scoresheet!CM48:CN77,2,FALSE)</f>
        <v>KALPESH RAVAL [R]</v>
      </c>
      <c r="E25" s="29">
        <f>MAX(Scoresheet!CM48:CM77)</f>
        <v>14</v>
      </c>
      <c r="G25" s="25">
        <v>8</v>
      </c>
      <c r="H25" s="6" t="s">
        <v>44</v>
      </c>
      <c r="I25" s="54" t="str">
        <f>VLOOKUP(J25,Scoresheet!CQ360:CR389,2,FALSE)</f>
        <v>SAGAR RAVAL [D]</v>
      </c>
      <c r="J25" s="7">
        <f>MAX(Scoresheet!CQ360:CQ389)</f>
        <v>7</v>
      </c>
      <c r="N25" s="122" t="s">
        <v>69</v>
      </c>
      <c r="O25" s="742">
        <f>+Best!X17</f>
        <v>404</v>
      </c>
      <c r="AL25" s="40">
        <f t="shared" si="3"/>
        <v>7</v>
      </c>
      <c r="AM25" s="40" t="str">
        <f t="shared" si="4"/>
        <v>SAGAR RAVAL [D]</v>
      </c>
      <c r="AN25" s="40" t="str">
        <f t="shared" si="5"/>
        <v>DOBHADA</v>
      </c>
    </row>
    <row r="26" spans="2:41">
      <c r="B26" s="25">
        <v>9</v>
      </c>
      <c r="C26" s="15" t="s">
        <v>49</v>
      </c>
      <c r="D26" s="34" t="str">
        <f>VLOOKUP(E26,Scoresheet!CM126:CN155,2,FALSE)</f>
        <v>PARTH RAVAL [K]</v>
      </c>
      <c r="E26" s="16">
        <f>MAX(Scoresheet!CM126:CM155)</f>
        <v>12</v>
      </c>
      <c r="G26" s="25">
        <v>9</v>
      </c>
      <c r="H26" s="30" t="s">
        <v>38</v>
      </c>
      <c r="I26" s="31" t="str">
        <f>VLOOKUP(J26,Scoresheet!CQ87:CR116,2,FALSE)</f>
        <v>ARJUN RAVAL [H]</v>
      </c>
      <c r="J26" s="32">
        <f>MAX(Scoresheet!CQ87:CQ116)</f>
        <v>6</v>
      </c>
      <c r="N26" s="122" t="s">
        <v>91</v>
      </c>
      <c r="O26" s="742">
        <f>+AA17</f>
        <v>157</v>
      </c>
      <c r="AL26" s="40">
        <f t="shared" si="3"/>
        <v>6</v>
      </c>
      <c r="AM26" s="40" t="str">
        <f t="shared" si="4"/>
        <v>ARJUN RAVAL [H]</v>
      </c>
      <c r="AN26" s="40" t="str">
        <f t="shared" si="5"/>
        <v>BHRAMPURI</v>
      </c>
    </row>
    <row r="27" spans="2:41">
      <c r="B27" s="25">
        <v>10</v>
      </c>
      <c r="C27" s="4" t="s">
        <v>39</v>
      </c>
      <c r="D27" s="36" t="str">
        <f>VLOOKUP(E27,Scoresheet!CM282:CN311,2,FALSE)</f>
        <v>BHAVESH DAVE [C]</v>
      </c>
      <c r="E27" s="5">
        <f>MAX(Scoresheet!CM283:CM311)</f>
        <v>6</v>
      </c>
      <c r="G27" s="25">
        <v>10</v>
      </c>
      <c r="H27" s="593" t="s">
        <v>41</v>
      </c>
      <c r="I27" s="674" t="str">
        <f>VLOOKUP(J27,Scoresheet!CQ243:CR272,2,FALSE)</f>
        <v>KARAN JOSHI [B]</v>
      </c>
      <c r="J27" s="678">
        <f>MAX(Scoresheet!CQ243:CQ272)</f>
        <v>4</v>
      </c>
      <c r="N27" s="122" t="s">
        <v>432</v>
      </c>
      <c r="O27" s="742">
        <f>O25-O30-O29-O26-O28</f>
        <v>148</v>
      </c>
      <c r="R27" s="66"/>
      <c r="AL27" s="40">
        <f t="shared" si="3"/>
        <v>4</v>
      </c>
      <c r="AM27" s="40" t="str">
        <f t="shared" si="4"/>
        <v>KARAN JOSHI [B]</v>
      </c>
      <c r="AN27" s="40" t="str">
        <f t="shared" si="5"/>
        <v>BHALUSANA</v>
      </c>
    </row>
    <row r="28" spans="2:41" ht="15" thickBot="1">
      <c r="B28" s="37">
        <v>11</v>
      </c>
      <c r="C28" s="673" t="s">
        <v>50</v>
      </c>
      <c r="D28" s="676" t="str">
        <f>VLOOKUP(E28,Scoresheet!CM204:CN233,2,FALSE)</f>
        <v>RAHUL RAVAL [N]</v>
      </c>
      <c r="E28" s="680">
        <f>MAX(Scoresheet!CM204:CM233)</f>
        <v>4</v>
      </c>
      <c r="G28" s="37">
        <v>11</v>
      </c>
      <c r="H28" s="673" t="s">
        <v>50</v>
      </c>
      <c r="I28" s="676" t="str">
        <f>VLOOKUP(J28,Scoresheet!CQ204:CR233,2,FALSE)</f>
        <v>SAMIR PANDYA [N]</v>
      </c>
      <c r="J28" s="680">
        <f>MAX(Scoresheet!CQ204:CQ233)</f>
        <v>3</v>
      </c>
      <c r="N28" s="122" t="s">
        <v>7</v>
      </c>
      <c r="O28" s="742">
        <f>Scoresheet!AX40+Scoresheet!AX79+Scoresheet!AX118+Scoresheet!AX157+Scoresheet!AX196+Scoresheet!AX235+Scoresheet!AX274+Scoresheet!AX313+Scoresheet!AX352+Scoresheet!AX391+Scoresheet!AX430</f>
        <v>59</v>
      </c>
      <c r="AL28" s="40">
        <f t="shared" si="3"/>
        <v>3</v>
      </c>
      <c r="AM28" s="40" t="str">
        <f t="shared" si="4"/>
        <v>SAMIR PANDYA [N]</v>
      </c>
      <c r="AN28" s="40" t="str">
        <f t="shared" si="5"/>
        <v>NAVI HADOL</v>
      </c>
    </row>
    <row r="29" spans="2:41" ht="15" thickBot="1">
      <c r="N29" s="122" t="s">
        <v>427</v>
      </c>
      <c r="O29" s="742">
        <v>30</v>
      </c>
    </row>
    <row r="30" spans="2:41" ht="16.5" thickBot="1">
      <c r="B30" s="1081" t="s">
        <v>120</v>
      </c>
      <c r="C30" s="1082"/>
      <c r="D30" s="1082"/>
      <c r="E30" s="1083"/>
      <c r="G30" s="1081" t="s">
        <v>135</v>
      </c>
      <c r="H30" s="1082"/>
      <c r="I30" s="1082"/>
      <c r="J30" s="1083"/>
      <c r="N30" s="154" t="s">
        <v>129</v>
      </c>
      <c r="O30" s="743">
        <f>+AG17</f>
        <v>10</v>
      </c>
    </row>
    <row r="31" spans="2:41" ht="16.5" thickBot="1">
      <c r="B31" s="20" t="s">
        <v>114</v>
      </c>
      <c r="C31" s="21" t="s">
        <v>36</v>
      </c>
      <c r="D31" s="22" t="s">
        <v>78</v>
      </c>
      <c r="E31" s="23" t="s">
        <v>8</v>
      </c>
      <c r="G31" s="20" t="s">
        <v>114</v>
      </c>
      <c r="H31" s="21" t="s">
        <v>36</v>
      </c>
      <c r="I31" s="22" t="s">
        <v>78</v>
      </c>
      <c r="J31" s="23" t="s">
        <v>8</v>
      </c>
      <c r="AL31" s="125" t="s">
        <v>112</v>
      </c>
      <c r="AM31" s="129"/>
      <c r="AN31" s="129"/>
      <c r="AO31" s="130"/>
    </row>
    <row r="32" spans="2:41" ht="15.75" thickBot="1">
      <c r="B32" s="24">
        <v>1</v>
      </c>
      <c r="C32" s="536" t="s">
        <v>48</v>
      </c>
      <c r="D32" s="675" t="str">
        <f>VLOOKUP(E32,Scoresheet!CS48:CT77,2,FALSE)</f>
        <v>KALPESH RAVAL [R]</v>
      </c>
      <c r="E32" s="679">
        <f>MAX(Scoresheet!CS48:CS77)</f>
        <v>7</v>
      </c>
      <c r="G32" s="24">
        <v>1</v>
      </c>
      <c r="H32" s="536" t="s">
        <v>48</v>
      </c>
      <c r="I32" s="675" t="str">
        <f>VLOOKUP(J32,Scoresheet!CW48:CX77,2,FALSE)</f>
        <v>KALPESH RAVAL [R]</v>
      </c>
      <c r="J32" s="679">
        <f>MAX(Scoresheet!CW48:CW77)</f>
        <v>4</v>
      </c>
      <c r="N32" s="1029" t="s">
        <v>219</v>
      </c>
      <c r="O32" s="1029"/>
      <c r="AL32" s="39" t="s">
        <v>114</v>
      </c>
      <c r="AM32" s="131" t="s">
        <v>121</v>
      </c>
      <c r="AN32" s="132" t="s">
        <v>78</v>
      </c>
      <c r="AO32" s="133" t="s">
        <v>36</v>
      </c>
    </row>
    <row r="33" spans="2:41">
      <c r="B33" s="25">
        <v>2</v>
      </c>
      <c r="C33" s="600" t="s">
        <v>43</v>
      </c>
      <c r="D33" s="677" t="str">
        <f>VLOOKUP(E33,Scoresheet!CS399:CT428,2,FALSE)</f>
        <v>MITESH PANDYA [S]</v>
      </c>
      <c r="E33" s="681">
        <f>MAX(Scoresheet!CS399:CS428)</f>
        <v>7</v>
      </c>
      <c r="G33" s="25">
        <v>2</v>
      </c>
      <c r="H33" s="6" t="s">
        <v>44</v>
      </c>
      <c r="I33" s="54" t="str">
        <f>VLOOKUP(J33,Scoresheet!CW360:CX389,2,FALSE)</f>
        <v>SAGAR RAVAL [D]</v>
      </c>
      <c r="J33" s="7">
        <f>MAX(Scoresheet!CW360:CW389)</f>
        <v>2</v>
      </c>
      <c r="AL33" s="126">
        <v>1</v>
      </c>
      <c r="AM33" s="919">
        <f>MAX(Scoresheet!CY87:CY116)</f>
        <v>7</v>
      </c>
      <c r="AN33" s="920" t="str">
        <f>VLOOKUP(AM33,Scoresheet!CY87:CZ116,2,FALSE)</f>
        <v>ARJUN RAVAL [H]</v>
      </c>
      <c r="AO33" s="921" t="s">
        <v>38</v>
      </c>
    </row>
    <row r="34" spans="2:41">
      <c r="B34" s="25">
        <v>3</v>
      </c>
      <c r="C34" s="698" t="s">
        <v>46</v>
      </c>
      <c r="D34" s="704" t="str">
        <f>VLOOKUP(E34,Scoresheet!CS321:CT350,2,FALSE)</f>
        <v>BHARGAV RAVAL [M]</v>
      </c>
      <c r="E34" s="705">
        <f>MAX(Scoresheet!CS321:CS350)</f>
        <v>5</v>
      </c>
      <c r="G34" s="25">
        <v>3</v>
      </c>
      <c r="H34" s="593" t="s">
        <v>41</v>
      </c>
      <c r="I34" s="674" t="str">
        <f>VLOOKUP(J34,Scoresheet!CW243:CX272,2,FALSE)</f>
        <v>KARAN JOSHI [B]</v>
      </c>
      <c r="J34" s="678">
        <f>MAX(Scoresheet!CW243:CW272)</f>
        <v>1</v>
      </c>
      <c r="AL34" s="127">
        <v>2</v>
      </c>
      <c r="AM34" s="134"/>
      <c r="AN34" s="135"/>
      <c r="AO34" s="123" t="s">
        <v>42</v>
      </c>
    </row>
    <row r="35" spans="2:41">
      <c r="B35" s="25">
        <v>4</v>
      </c>
      <c r="C35" s="13" t="s">
        <v>45</v>
      </c>
      <c r="D35" s="26" t="str">
        <f>VLOOKUP(E35,Scoresheet!CS9:CT38,2,FALSE)</f>
        <v>MILAN RAVAL [F]</v>
      </c>
      <c r="E35" s="14">
        <f>MAX(Scoresheet!CS9:CS38)</f>
        <v>4</v>
      </c>
      <c r="G35" s="25">
        <v>4</v>
      </c>
      <c r="H35" s="11" t="s">
        <v>42</v>
      </c>
      <c r="I35" s="33" t="str">
        <f>VLOOKUP(J35,Scoresheet!CW165:CX194,2,FALSE)</f>
        <v>SANJAY JOSHI [U]</v>
      </c>
      <c r="J35" s="12">
        <f>MAX(Scoresheet!CW165:CW194)</f>
        <v>1</v>
      </c>
      <c r="R35" s="66"/>
      <c r="AL35" s="127">
        <v>3</v>
      </c>
      <c r="AM35" s="134">
        <f>MAX(Scoresheet!CY9:CY38)</f>
        <v>4</v>
      </c>
      <c r="AN35" s="135" t="str">
        <f>VLOOKUP(AM35,Scoresheet!CY9:CZ38,2,FALSE)</f>
        <v>UPENDRA RAVAL [F]</v>
      </c>
      <c r="AO35" s="123" t="s">
        <v>45</v>
      </c>
    </row>
    <row r="36" spans="2:41">
      <c r="B36" s="25">
        <v>5</v>
      </c>
      <c r="C36" s="30" t="s">
        <v>38</v>
      </c>
      <c r="D36" s="31" t="str">
        <f>VLOOKUP(E36,Scoresheet!CS87:CT116,2,FALSE)</f>
        <v>ARJUN RAVAL [H]</v>
      </c>
      <c r="E36" s="32">
        <f>MAX(Scoresheet!CS87:CS116)</f>
        <v>3</v>
      </c>
      <c r="G36" s="25">
        <v>5</v>
      </c>
      <c r="H36" s="698" t="s">
        <v>46</v>
      </c>
      <c r="I36" s="704" t="str">
        <f>VLOOKUP(J36,Scoresheet!CW321:CX350,2,FALSE)</f>
        <v>BHARGAV RAVAL [M]</v>
      </c>
      <c r="J36" s="705">
        <f>MAX(Scoresheet!CW321:CW350)</f>
        <v>1</v>
      </c>
      <c r="AL36" s="127">
        <v>4</v>
      </c>
      <c r="AM36" s="134"/>
      <c r="AN36" s="135"/>
      <c r="AO36" s="123" t="s">
        <v>49</v>
      </c>
    </row>
    <row r="37" spans="2:41">
      <c r="B37" s="25">
        <v>6</v>
      </c>
      <c r="C37" s="11" t="s">
        <v>42</v>
      </c>
      <c r="D37" s="33" t="str">
        <f>VLOOKUP(E37,Scoresheet!CS165:CT194,2,FALSE)</f>
        <v>SANJAY JOSHI [U]</v>
      </c>
      <c r="E37" s="12">
        <f>MAX(Scoresheet!CS165:CS194)</f>
        <v>3</v>
      </c>
      <c r="G37" s="25">
        <v>6</v>
      </c>
      <c r="H37" s="600" t="s">
        <v>43</v>
      </c>
      <c r="I37" s="677" t="str">
        <f>VLOOKUP(J37,Scoresheet!CW399:CX428,2,FALSE)</f>
        <v>HIMANSHU JOSHI [S]</v>
      </c>
      <c r="J37" s="681">
        <f>MAX(Scoresheet!CW399:CW428)</f>
        <v>1</v>
      </c>
      <c r="AL37" s="127">
        <v>5</v>
      </c>
      <c r="AM37" s="134"/>
      <c r="AN37" s="135"/>
      <c r="AO37" s="123" t="s">
        <v>50</v>
      </c>
    </row>
    <row r="38" spans="2:41">
      <c r="B38" s="25">
        <v>7</v>
      </c>
      <c r="C38" s="6" t="s">
        <v>44</v>
      </c>
      <c r="D38" s="54" t="str">
        <f>VLOOKUP(E38,Scoresheet!CS360:CT389,2,FALSE)</f>
        <v>SAGAR RAVAL [D]</v>
      </c>
      <c r="E38" s="7">
        <f>MAX(Scoresheet!CS360:CS389)</f>
        <v>3</v>
      </c>
      <c r="G38" s="25">
        <v>7</v>
      </c>
      <c r="H38" s="30" t="s">
        <v>38</v>
      </c>
      <c r="I38" s="31" t="str">
        <f>VLOOKUP(J38,Scoresheet!CW87:CX116,2,FALSE)</f>
        <v>ARJUN RAVAL [H]</v>
      </c>
      <c r="J38" s="32">
        <f>MAX(Scoresheet!CW87:CW116)</f>
        <v>0</v>
      </c>
      <c r="AL38" s="127">
        <v>6</v>
      </c>
      <c r="AM38" s="134">
        <f>MAX(Scoresheet!CY48:CY77)</f>
        <v>11</v>
      </c>
      <c r="AN38" s="135" t="str">
        <f>VLOOKUP(AM38,Scoresheet!CY48:CZ77,2,FALSE)</f>
        <v>KALPESH RAVAL [R]</v>
      </c>
      <c r="AO38" s="123" t="s">
        <v>48</v>
      </c>
    </row>
    <row r="39" spans="2:41">
      <c r="B39" s="25">
        <v>8</v>
      </c>
      <c r="C39" s="15" t="s">
        <v>49</v>
      </c>
      <c r="D39" s="34" t="str">
        <f>VLOOKUP(E39,Scoresheet!CS126:CT155,2,FALSE)</f>
        <v>PARTH RAVAL [K]</v>
      </c>
      <c r="E39" s="16">
        <f>MAX(Scoresheet!CS126:CS155)</f>
        <v>3</v>
      </c>
      <c r="G39" s="25">
        <v>8</v>
      </c>
      <c r="H39" s="4" t="s">
        <v>39</v>
      </c>
      <c r="I39" s="36" t="str">
        <f>VLOOKUP(J39,Scoresheet!CW282:CX311,2,FALSE)</f>
        <v>VIJAY DAVE [C]</v>
      </c>
      <c r="J39" s="5">
        <f>MAX(Scoresheet!CW282:CW311)</f>
        <v>0</v>
      </c>
      <c r="AL39" s="127">
        <v>7</v>
      </c>
      <c r="AM39" s="134"/>
      <c r="AN39" s="135"/>
      <c r="AO39" s="123" t="s">
        <v>39</v>
      </c>
    </row>
    <row r="40" spans="2:41">
      <c r="B40" s="25">
        <v>9</v>
      </c>
      <c r="C40" s="17" t="s">
        <v>50</v>
      </c>
      <c r="D40" s="35" t="str">
        <f>VLOOKUP(E40,Scoresheet!CS204:CT233,2,FALSE)</f>
        <v>SAMIR PANDYA [N]</v>
      </c>
      <c r="E40" s="18">
        <f>MAX(Scoresheet!CS204:CS233)</f>
        <v>3</v>
      </c>
      <c r="G40" s="25">
        <v>9</v>
      </c>
      <c r="H40" s="13" t="s">
        <v>45</v>
      </c>
      <c r="I40" s="26" t="str">
        <f>VLOOKUP(J40,Scoresheet!CW9:CX38,2,FALSE)</f>
        <v>UPENDRA RAVAL [F]</v>
      </c>
      <c r="J40" s="14">
        <f>MAX(Scoresheet!CW9:CW38)</f>
        <v>0</v>
      </c>
      <c r="AL40" s="127">
        <v>8</v>
      </c>
      <c r="AM40" s="134"/>
      <c r="AN40" s="135"/>
      <c r="AO40" s="123" t="s">
        <v>43</v>
      </c>
    </row>
    <row r="41" spans="2:41">
      <c r="B41" s="25">
        <v>10</v>
      </c>
      <c r="C41" s="593" t="s">
        <v>41</v>
      </c>
      <c r="D41" s="674" t="str">
        <f>VLOOKUP(E41,Scoresheet!CS243:CT272,2,FALSE)</f>
        <v>SAGAR JOSHI [B]</v>
      </c>
      <c r="E41" s="678">
        <f>MAX(Scoresheet!CS243:CS272)</f>
        <v>2</v>
      </c>
      <c r="G41" s="25">
        <v>10</v>
      </c>
      <c r="H41" s="15" t="s">
        <v>49</v>
      </c>
      <c r="I41" s="34" t="str">
        <f>VLOOKUP(J41,Scoresheet!CW126:CX155,2,FALSE)</f>
        <v>NIRAV RAVAL [K]</v>
      </c>
      <c r="J41" s="16">
        <f>MAX(Scoresheet!CW126:CW155)</f>
        <v>0</v>
      </c>
      <c r="AL41" s="127">
        <v>9</v>
      </c>
      <c r="AM41" s="134"/>
      <c r="AN41" s="135"/>
      <c r="AO41" s="123" t="s">
        <v>46</v>
      </c>
    </row>
    <row r="42" spans="2:41" ht="15" thickBot="1">
      <c r="B42" s="37">
        <v>11</v>
      </c>
      <c r="C42" s="879" t="s">
        <v>39</v>
      </c>
      <c r="D42" s="880" t="str">
        <f>VLOOKUP(E42,Scoresheet!CS282:CT311,2,FALSE)</f>
        <v>BHAVESH DAVE [C]</v>
      </c>
      <c r="E42" s="881">
        <f>MAX(Scoresheet!CS282:CS311)</f>
        <v>2</v>
      </c>
      <c r="G42" s="37">
        <v>11</v>
      </c>
      <c r="H42" s="673" t="s">
        <v>50</v>
      </c>
      <c r="I42" s="676" t="str">
        <f>VLOOKUP(J42,Scoresheet!CW204:CX233,2,FALSE)</f>
        <v>MUKESH RAVAL [N]</v>
      </c>
      <c r="J42" s="680">
        <f>MAX(Scoresheet!CW204:CW233)</f>
        <v>0</v>
      </c>
      <c r="AL42" s="127">
        <v>10</v>
      </c>
      <c r="AM42" s="134"/>
      <c r="AN42" s="135"/>
      <c r="AO42" s="123" t="s">
        <v>41</v>
      </c>
    </row>
    <row r="43" spans="2:41" ht="15" thickBot="1">
      <c r="AL43" s="128">
        <v>11</v>
      </c>
      <c r="AM43" s="137"/>
      <c r="AN43" s="138"/>
      <c r="AO43" s="124" t="s">
        <v>44</v>
      </c>
    </row>
    <row r="44" spans="2:41" ht="16.5" thickBot="1">
      <c r="B44" s="1081" t="s">
        <v>119</v>
      </c>
      <c r="C44" s="1082"/>
      <c r="D44" s="1082"/>
      <c r="E44" s="1082"/>
      <c r="F44" s="1086" t="s">
        <v>205</v>
      </c>
      <c r="G44" s="1087"/>
      <c r="H44" s="1087"/>
      <c r="I44" s="1088"/>
    </row>
    <row r="45" spans="2:41" ht="15" thickBot="1">
      <c r="B45" s="20" t="s">
        <v>114</v>
      </c>
      <c r="C45" s="21" t="s">
        <v>36</v>
      </c>
      <c r="D45" s="22" t="s">
        <v>78</v>
      </c>
      <c r="E45" s="435" t="s">
        <v>8</v>
      </c>
      <c r="F45" s="1089"/>
      <c r="G45" s="1090"/>
      <c r="H45" s="1090"/>
      <c r="I45" s="1091"/>
    </row>
    <row r="46" spans="2:41">
      <c r="B46" s="24">
        <v>1</v>
      </c>
      <c r="C46" s="3" t="s">
        <v>41</v>
      </c>
      <c r="D46" s="55"/>
      <c r="E46" s="436"/>
      <c r="F46" s="1089"/>
      <c r="G46" s="1090"/>
      <c r="H46" s="1090"/>
      <c r="I46" s="1091"/>
      <c r="AL46" s="742">
        <f>Scoresheet!BN40+Scoresheet!BN79+Scoresheet!BN118+Scoresheet!BN157+Scoresheet!BN196+Scoresheet!BN235+Scoresheet!BN274+Scoresheet!BN313+Scoresheet!BN352+Scoresheet!BN391+Scoresheet!BN430</f>
        <v>982.30000000000018</v>
      </c>
      <c r="AM46" s="40" t="str">
        <f>LEFT(AL46,3)</f>
        <v>982</v>
      </c>
      <c r="AN46" s="40" t="str">
        <f>RIGHT(AL46,1)</f>
        <v>3</v>
      </c>
      <c r="AO46" s="40">
        <f>(AM46*6)+AN46</f>
        <v>5895</v>
      </c>
    </row>
    <row r="47" spans="2:41">
      <c r="B47" s="25">
        <v>2</v>
      </c>
      <c r="C47" s="30" t="s">
        <v>38</v>
      </c>
      <c r="D47" s="31"/>
      <c r="E47" s="437"/>
      <c r="F47" s="1089"/>
      <c r="G47" s="1090"/>
      <c r="H47" s="1090"/>
      <c r="I47" s="1091"/>
    </row>
    <row r="48" spans="2:41">
      <c r="B48" s="25">
        <v>3</v>
      </c>
      <c r="C48" s="4" t="s">
        <v>39</v>
      </c>
      <c r="D48" s="36"/>
      <c r="E48" s="438"/>
      <c r="F48" s="1089"/>
      <c r="G48" s="1090"/>
      <c r="H48" s="1090"/>
      <c r="I48" s="1091"/>
    </row>
    <row r="49" spans="2:9">
      <c r="B49" s="25">
        <v>4</v>
      </c>
      <c r="C49" s="11" t="s">
        <v>42</v>
      </c>
      <c r="D49" s="33"/>
      <c r="E49" s="439"/>
      <c r="F49" s="1089"/>
      <c r="G49" s="1090"/>
      <c r="H49" s="1090"/>
      <c r="I49" s="1091"/>
    </row>
    <row r="50" spans="2:9">
      <c r="B50" s="25">
        <v>5</v>
      </c>
      <c r="C50" s="6" t="s">
        <v>44</v>
      </c>
      <c r="D50" s="54"/>
      <c r="E50" s="440"/>
      <c r="F50" s="1089"/>
      <c r="G50" s="1090"/>
      <c r="H50" s="1090"/>
      <c r="I50" s="1091"/>
    </row>
    <row r="51" spans="2:9">
      <c r="B51" s="25">
        <v>6</v>
      </c>
      <c r="C51" s="13" t="s">
        <v>45</v>
      </c>
      <c r="D51" s="26"/>
      <c r="E51" s="441"/>
      <c r="F51" s="1089"/>
      <c r="G51" s="1090"/>
      <c r="H51" s="1090"/>
      <c r="I51" s="1091"/>
    </row>
    <row r="52" spans="2:9">
      <c r="B52" s="25">
        <v>7</v>
      </c>
      <c r="C52" s="15" t="s">
        <v>49</v>
      </c>
      <c r="D52" s="34"/>
      <c r="E52" s="442"/>
      <c r="F52" s="1089"/>
      <c r="G52" s="1090"/>
      <c r="H52" s="1090"/>
      <c r="I52" s="1091"/>
    </row>
    <row r="53" spans="2:9">
      <c r="B53" s="25">
        <v>8</v>
      </c>
      <c r="C53" s="698" t="s">
        <v>46</v>
      </c>
      <c r="D53" s="704"/>
      <c r="E53" s="706"/>
      <c r="F53" s="1089"/>
      <c r="G53" s="1090"/>
      <c r="H53" s="1090"/>
      <c r="I53" s="1091"/>
    </row>
    <row r="54" spans="2:9">
      <c r="B54" s="25">
        <v>9</v>
      </c>
      <c r="C54" s="17" t="s">
        <v>50</v>
      </c>
      <c r="D54" s="35"/>
      <c r="E54" s="443"/>
      <c r="F54" s="1089"/>
      <c r="G54" s="1090"/>
      <c r="H54" s="1090"/>
      <c r="I54" s="1091"/>
    </row>
    <row r="55" spans="2:9">
      <c r="B55" s="25">
        <v>10</v>
      </c>
      <c r="C55" s="27" t="s">
        <v>48</v>
      </c>
      <c r="D55" s="28"/>
      <c r="E55" s="444"/>
      <c r="F55" s="1089"/>
      <c r="G55" s="1090"/>
      <c r="H55" s="1090"/>
      <c r="I55" s="1091"/>
    </row>
    <row r="56" spans="2:9" ht="15" thickBot="1">
      <c r="B56" s="37">
        <v>11</v>
      </c>
      <c r="C56" s="8" t="s">
        <v>43</v>
      </c>
      <c r="D56" s="53"/>
      <c r="E56" s="445"/>
      <c r="F56" s="1089"/>
      <c r="G56" s="1090"/>
      <c r="H56" s="1090"/>
      <c r="I56" s="1091"/>
    </row>
    <row r="57" spans="2:9">
      <c r="F57" s="1089"/>
      <c r="G57" s="1090"/>
      <c r="H57" s="1090"/>
      <c r="I57" s="1091"/>
    </row>
    <row r="58" spans="2:9">
      <c r="F58" s="1089"/>
      <c r="G58" s="1090"/>
      <c r="H58" s="1090"/>
      <c r="I58" s="1091"/>
    </row>
    <row r="59" spans="2:9" ht="16.5" customHeight="1">
      <c r="F59" s="1089"/>
      <c r="G59" s="1090"/>
      <c r="H59" s="1090"/>
      <c r="I59" s="1091"/>
    </row>
    <row r="60" spans="2:9" ht="15.75" customHeight="1">
      <c r="F60" s="1089"/>
      <c r="G60" s="1090"/>
      <c r="H60" s="1090"/>
      <c r="I60" s="1091"/>
    </row>
    <row r="61" spans="2:9" ht="15" customHeight="1">
      <c r="F61" s="1089"/>
      <c r="G61" s="1090"/>
      <c r="H61" s="1090"/>
      <c r="I61" s="1091"/>
    </row>
    <row r="62" spans="2:9" ht="15" customHeight="1">
      <c r="F62" s="1089"/>
      <c r="G62" s="1090"/>
      <c r="H62" s="1090"/>
      <c r="I62" s="1091"/>
    </row>
    <row r="63" spans="2:9" ht="15" customHeight="1" thickBot="1">
      <c r="F63" s="1092"/>
      <c r="G63" s="1093"/>
      <c r="H63" s="1093"/>
      <c r="I63" s="1094"/>
    </row>
    <row r="64" spans="2:9" ht="15" customHeight="1"/>
    <row r="65" ht="15" customHeight="1"/>
    <row r="66" ht="15" customHeight="1"/>
    <row r="67" ht="15" customHeight="1"/>
    <row r="68" ht="15" customHeight="1"/>
    <row r="69" ht="15" customHeight="1"/>
    <row r="70" ht="15" customHeight="1"/>
    <row r="71" ht="15.75" customHeight="1"/>
    <row r="72" ht="15" customHeight="1"/>
    <row r="73" ht="15" customHeight="1"/>
    <row r="74" ht="15" customHeight="1"/>
    <row r="75" ht="15" customHeight="1"/>
    <row r="76" ht="15" customHeight="1"/>
    <row r="77" ht="15" customHeight="1"/>
    <row r="78" ht="15" customHeight="1"/>
  </sheetData>
  <sheetProtection password="E8AD" sheet="1" objects="1" scenarios="1" sort="0"/>
  <sortState ref="AF6:AG16">
    <sortCondition descending="1" ref="AG6:AG16"/>
  </sortState>
  <mergeCells count="20">
    <mergeCell ref="B1:C1"/>
    <mergeCell ref="W1:X1"/>
    <mergeCell ref="F44:I63"/>
    <mergeCell ref="G30:J30"/>
    <mergeCell ref="B2:E2"/>
    <mergeCell ref="G2:J2"/>
    <mergeCell ref="B16:E16"/>
    <mergeCell ref="G16:J16"/>
    <mergeCell ref="N4:O4"/>
    <mergeCell ref="AC4:AD4"/>
    <mergeCell ref="AF4:AG4"/>
    <mergeCell ref="N3:AG3"/>
    <mergeCell ref="B44:E44"/>
    <mergeCell ref="B30:E30"/>
    <mergeCell ref="T4:U4"/>
    <mergeCell ref="Q4:R4"/>
    <mergeCell ref="W4:X4"/>
    <mergeCell ref="Z4:AA4"/>
    <mergeCell ref="N19:O19"/>
    <mergeCell ref="N32:O32"/>
  </mergeCells>
  <hyperlinks>
    <hyperlink ref="N32:O32" location="Index!N24" display="Back to Home"/>
    <hyperlink ref="W1:X1" location="Index!L22" display="Back to Home"/>
    <hyperlink ref="B1:C1" location="Index!L22" display="Back to Home"/>
  </hyperlink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dimension ref="A14:B28"/>
  <sheetViews>
    <sheetView showGridLines="0" workbookViewId="0"/>
  </sheetViews>
  <sheetFormatPr defaultRowHeight="15"/>
  <sheetData>
    <row r="14" ht="3.75" customHeight="1"/>
    <row r="28" spans="1:2" ht="15.75" thickBot="1">
      <c r="A28" s="1023" t="s">
        <v>219</v>
      </c>
      <c r="B28" s="1023"/>
    </row>
  </sheetData>
  <sheetProtection password="E8AD" sheet="1" objects="1" scenarios="1"/>
  <mergeCells count="1">
    <mergeCell ref="A28:B28"/>
  </mergeCells>
  <hyperlinks>
    <hyperlink ref="A28:B28" location="Index!L22" display="Back to Hom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EK733"/>
  <sheetViews>
    <sheetView showGridLines="0" workbookViewId="0">
      <pane ySplit="1" topLeftCell="A2" activePane="bottomLeft" state="frozen"/>
      <selection pane="bottomLeft" activeCell="T17" sqref="T17"/>
    </sheetView>
  </sheetViews>
  <sheetFormatPr defaultRowHeight="15"/>
  <cols>
    <col min="1" max="1" width="4" style="65" customWidth="1"/>
    <col min="2" max="2" width="10.7109375" style="65" bestFit="1" customWidth="1"/>
    <col min="3" max="3" width="23.85546875" style="65" bestFit="1" customWidth="1"/>
    <col min="4" max="4" width="3.28515625" style="65" customWidth="1"/>
    <col min="5" max="5" width="10.7109375" style="65" bestFit="1" customWidth="1"/>
    <col min="6" max="6" width="17.5703125" style="65" bestFit="1" customWidth="1"/>
    <col min="7" max="8" width="4.42578125" style="65" bestFit="1" customWidth="1"/>
    <col min="9" max="9" width="26" style="65" bestFit="1" customWidth="1"/>
    <col min="10" max="10" width="12.85546875" style="65" bestFit="1" customWidth="1"/>
    <col min="11" max="11" width="6" style="10" bestFit="1" customWidth="1"/>
    <col min="12" max="12" width="4.85546875" style="10" customWidth="1"/>
    <col min="13" max="13" width="4.42578125" style="65" bestFit="1" customWidth="1"/>
    <col min="14" max="14" width="26" style="65" bestFit="1" customWidth="1"/>
    <col min="15" max="15" width="12.85546875" style="65" bestFit="1" customWidth="1"/>
    <col min="16" max="16" width="5.42578125" style="65" bestFit="1" customWidth="1"/>
    <col min="17" max="17" width="6.7109375" style="10" bestFit="1" customWidth="1"/>
    <col min="18" max="19" width="4.42578125" style="65" bestFit="1" customWidth="1"/>
    <col min="20" max="20" width="26" style="65" bestFit="1" customWidth="1"/>
    <col min="21" max="21" width="12.85546875" style="65" bestFit="1" customWidth="1"/>
    <col min="22" max="22" width="5.7109375" style="10" bestFit="1" customWidth="1"/>
    <col min="23" max="23" width="6.7109375" style="19" bestFit="1" customWidth="1"/>
    <col min="24" max="24" width="3.140625" style="19" customWidth="1"/>
    <col min="25" max="25" width="5.140625" style="19" customWidth="1"/>
    <col min="26" max="26" width="26" style="317" customWidth="1"/>
    <col min="27" max="27" width="12.85546875" style="317" customWidth="1"/>
    <col min="28" max="28" width="8" style="317" customWidth="1"/>
    <col min="29" max="29" width="6.7109375" style="317" customWidth="1"/>
    <col min="30" max="30" width="2" style="317" customWidth="1"/>
    <col min="31" max="31" width="4.42578125" style="317" customWidth="1"/>
    <col min="32" max="32" width="26" style="65" customWidth="1"/>
    <col min="33" max="33" width="12.85546875" style="65" customWidth="1"/>
    <col min="34" max="34" width="6.140625" style="65" customWidth="1"/>
    <col min="35" max="35" width="6.7109375" style="65" customWidth="1"/>
    <col min="36" max="36" width="1.42578125" style="65" customWidth="1"/>
    <col min="37" max="37" width="4.42578125" style="65" customWidth="1"/>
    <col min="38" max="38" width="26" style="65" customWidth="1"/>
    <col min="39" max="39" width="12.85546875" style="65" customWidth="1"/>
    <col min="40" max="40" width="5.5703125" style="65" customWidth="1"/>
    <col min="41" max="41" width="6.7109375" style="65" customWidth="1"/>
    <col min="42" max="42" width="1.42578125" style="65" customWidth="1"/>
    <col min="43" max="43" width="5.140625" style="65" customWidth="1"/>
    <col min="44" max="44" width="26" style="65" customWidth="1"/>
    <col min="45" max="45" width="12.85546875" style="65" customWidth="1"/>
    <col min="46" max="46" width="7.28515625" style="65" customWidth="1"/>
    <col min="47" max="47" width="2" style="65" customWidth="1"/>
    <col min="48" max="48" width="5.140625" style="65" customWidth="1"/>
    <col min="49" max="49" width="5" style="65" customWidth="1"/>
    <col min="50" max="54" width="5.140625" style="65" bestFit="1" customWidth="1"/>
    <col min="55" max="56" width="2" style="65" bestFit="1" customWidth="1"/>
    <col min="57" max="58" width="5.140625" style="65" bestFit="1" customWidth="1"/>
    <col min="59" max="62" width="3.85546875" style="65" bestFit="1" customWidth="1"/>
    <col min="63" max="64" width="2" style="65" bestFit="1" customWidth="1"/>
    <col min="65" max="65" width="5.140625" style="65" bestFit="1" customWidth="1"/>
    <col min="66" max="66" width="4" style="65" bestFit="1" customWidth="1"/>
    <col min="67" max="67" width="4.85546875" style="65" bestFit="1" customWidth="1"/>
    <col min="68" max="68" width="7.28515625" style="65" bestFit="1" customWidth="1"/>
    <col min="69" max="70" width="5.140625" style="65" bestFit="1" customWidth="1"/>
    <col min="71" max="73" width="3.85546875" style="65" bestFit="1" customWidth="1"/>
    <col min="74" max="75" width="2" style="65" bestFit="1" customWidth="1"/>
    <col min="76" max="76" width="5.140625" style="65" bestFit="1" customWidth="1"/>
    <col min="77" max="77" width="5.28515625" style="65" customWidth="1"/>
    <col min="78" max="79" width="3.85546875" style="65" bestFit="1" customWidth="1"/>
    <col min="80" max="81" width="3.85546875" style="65" hidden="1" customWidth="1"/>
    <col min="82" max="82" width="2" style="65" hidden="1" customWidth="1"/>
    <col min="83" max="83" width="4.42578125" style="65" hidden="1" customWidth="1"/>
    <col min="84" max="84" width="26" style="65" hidden="1" customWidth="1"/>
    <col min="85" max="85" width="12.85546875" style="65" hidden="1" customWidth="1"/>
    <col min="86" max="86" width="5.5703125" style="65" hidden="1" customWidth="1"/>
    <col min="87" max="87" width="4.42578125" hidden="1" customWidth="1"/>
    <col min="88" max="88" width="4.42578125" style="65" hidden="1" customWidth="1"/>
    <col min="89" max="89" width="26" style="65" hidden="1" customWidth="1"/>
    <col min="90" max="90" width="12.85546875" style="65" hidden="1" customWidth="1"/>
    <col min="91" max="91" width="6.28515625" style="65" hidden="1" customWidth="1"/>
    <col min="92" max="92" width="7.5703125" style="65" hidden="1" customWidth="1"/>
    <col min="93" max="93" width="4.42578125" hidden="1" customWidth="1"/>
    <col min="94" max="94" width="4.42578125" style="65" hidden="1" customWidth="1"/>
    <col min="95" max="95" width="26" style="65" hidden="1" customWidth="1"/>
    <col min="96" max="96" width="12.85546875" style="65" hidden="1" customWidth="1"/>
    <col min="97" max="97" width="6.28515625" style="65" hidden="1" customWidth="1"/>
    <col min="98" max="98" width="7.5703125" style="65" hidden="1" customWidth="1"/>
    <col min="99" max="99" width="4.42578125" hidden="1" customWidth="1"/>
    <col min="100" max="100" width="4.42578125" style="65" hidden="1" customWidth="1"/>
    <col min="101" max="101" width="26" style="65" hidden="1" customWidth="1"/>
    <col min="102" max="102" width="12.85546875" style="65" hidden="1" customWidth="1"/>
    <col min="103" max="103" width="8" style="65" hidden="1" customWidth="1"/>
    <col min="104" max="104" width="7.5703125" style="65" hidden="1" customWidth="1"/>
    <col min="105" max="105" width="4.42578125" hidden="1" customWidth="1"/>
    <col min="106" max="106" width="4.42578125" style="65" hidden="1" customWidth="1"/>
    <col min="107" max="107" width="26" style="65" hidden="1" customWidth="1"/>
    <col min="108" max="108" width="12.85546875" style="65" hidden="1" customWidth="1"/>
    <col min="109" max="109" width="6.5703125" style="65" hidden="1" customWidth="1"/>
    <col min="110" max="110" width="7.5703125" style="65" hidden="1" customWidth="1"/>
    <col min="111" max="111" width="4.42578125" hidden="1" customWidth="1"/>
    <col min="112" max="112" width="4.42578125" style="65" hidden="1" customWidth="1"/>
    <col min="113" max="113" width="26" style="65" hidden="1" customWidth="1"/>
    <col min="114" max="114" width="12.85546875" style="65" hidden="1" customWidth="1"/>
    <col min="115" max="115" width="6.28515625" style="65" hidden="1" customWidth="1"/>
    <col min="116" max="116" width="7.5703125" style="65" hidden="1" customWidth="1"/>
    <col min="117" max="117" width="4.42578125" hidden="1" customWidth="1"/>
    <col min="118" max="118" width="4.42578125" style="65" hidden="1" customWidth="1"/>
    <col min="119" max="119" width="26" style="65" hidden="1" customWidth="1"/>
    <col min="120" max="120" width="12.85546875" style="65" hidden="1" customWidth="1"/>
    <col min="121" max="121" width="8.42578125" style="65" hidden="1" customWidth="1"/>
    <col min="122" max="122" width="3.28515625" style="65" hidden="1" customWidth="1"/>
    <col min="123" max="123" width="8" style="65" hidden="1" customWidth="1"/>
    <col min="124" max="124" width="4.42578125" style="65" hidden="1" customWidth="1"/>
    <col min="125" max="125" width="5.5703125" style="65" hidden="1" customWidth="1"/>
    <col min="126" max="126" width="6.140625" style="65" hidden="1" customWidth="1"/>
    <col min="127" max="127" width="8.140625" style="65" hidden="1" customWidth="1"/>
    <col min="128" max="129" width="3.28515625" style="65" hidden="1" customWidth="1"/>
    <col min="130" max="130" width="8" style="65" hidden="1" customWidth="1"/>
    <col min="131" max="131" width="3.7109375" style="65" hidden="1" customWidth="1"/>
    <col min="132" max="132" width="3.5703125" style="65" hidden="1" customWidth="1"/>
    <col min="133" max="133" width="6.140625" style="65" hidden="1" customWidth="1"/>
    <col min="134" max="134" width="3.7109375" style="65" hidden="1" customWidth="1"/>
    <col min="135" max="135" width="3.5703125" style="65" hidden="1" customWidth="1"/>
    <col min="136" max="136" width="3.28515625" style="65" hidden="1" customWidth="1"/>
    <col min="137" max="137" width="3.7109375" style="65" hidden="1" customWidth="1"/>
    <col min="138" max="141" width="3.5703125" style="65" hidden="1" customWidth="1"/>
    <col min="142" max="144" width="0" style="65" hidden="1" customWidth="1"/>
    <col min="145" max="161" width="9.140625" style="65"/>
    <col min="162" max="162" width="4.85546875" style="65" bestFit="1" customWidth="1"/>
    <col min="163" max="163" width="6.42578125" style="65" bestFit="1" customWidth="1"/>
    <col min="164" max="164" width="9.140625" style="65"/>
    <col min="165" max="165" width="7.7109375" style="65" bestFit="1" customWidth="1"/>
    <col min="166" max="166" width="3" style="65" bestFit="1" customWidth="1"/>
    <col min="167" max="167" width="9.140625" style="65"/>
    <col min="168" max="168" width="3.5703125" style="65" bestFit="1" customWidth="1"/>
    <col min="169" max="169" width="4.5703125" style="65" bestFit="1" customWidth="1"/>
    <col min="170" max="170" width="9.140625" style="65"/>
    <col min="171" max="171" width="11.7109375" style="65" bestFit="1" customWidth="1"/>
    <col min="172" max="172" width="4.5703125" style="65" bestFit="1" customWidth="1"/>
    <col min="173" max="173" width="9.140625" style="65"/>
    <col min="174" max="174" width="9.42578125" style="65" bestFit="1" customWidth="1"/>
    <col min="175" max="175" width="5.85546875" style="65" bestFit="1" customWidth="1"/>
    <col min="176" max="16384" width="9.140625" style="65"/>
  </cols>
  <sheetData>
    <row r="1" spans="1:137" s="19" customFormat="1" ht="15.75" thickBot="1">
      <c r="A1" s="1124" t="s">
        <v>219</v>
      </c>
      <c r="B1" s="1124"/>
      <c r="G1" s="10"/>
      <c r="H1" s="458" t="s">
        <v>114</v>
      </c>
      <c r="I1" s="459" t="s">
        <v>78</v>
      </c>
      <c r="J1" s="459" t="s">
        <v>36</v>
      </c>
      <c r="K1" s="474" t="s">
        <v>155</v>
      </c>
      <c r="L1" s="469"/>
      <c r="M1" s="458" t="s">
        <v>114</v>
      </c>
      <c r="N1" s="459" t="s">
        <v>78</v>
      </c>
      <c r="O1" s="459" t="s">
        <v>36</v>
      </c>
      <c r="P1" s="459" t="s">
        <v>68</v>
      </c>
      <c r="Q1" s="670" t="s">
        <v>100</v>
      </c>
      <c r="R1" s="10"/>
      <c r="S1" s="458" t="s">
        <v>114</v>
      </c>
      <c r="T1" s="459" t="s">
        <v>78</v>
      </c>
      <c r="U1" s="459" t="s">
        <v>36</v>
      </c>
      <c r="V1" s="459" t="s">
        <v>154</v>
      </c>
      <c r="W1" s="474" t="s">
        <v>100</v>
      </c>
      <c r="X1" s="10"/>
      <c r="Y1" s="458" t="s">
        <v>114</v>
      </c>
      <c r="Z1" s="459" t="s">
        <v>78</v>
      </c>
      <c r="AA1" s="459" t="s">
        <v>36</v>
      </c>
      <c r="AB1" s="459" t="s">
        <v>156</v>
      </c>
      <c r="AC1" s="474" t="s">
        <v>100</v>
      </c>
      <c r="AD1" s="10"/>
      <c r="AE1" s="458" t="s">
        <v>114</v>
      </c>
      <c r="AF1" s="459" t="s">
        <v>78</v>
      </c>
      <c r="AG1" s="459" t="s">
        <v>36</v>
      </c>
      <c r="AH1" s="459" t="s">
        <v>157</v>
      </c>
      <c r="AI1" s="474" t="s">
        <v>100</v>
      </c>
      <c r="AJ1" s="10"/>
      <c r="AK1" s="458" t="s">
        <v>114</v>
      </c>
      <c r="AL1" s="459" t="s">
        <v>78</v>
      </c>
      <c r="AM1" s="459" t="s">
        <v>36</v>
      </c>
      <c r="AN1" s="459" t="s">
        <v>158</v>
      </c>
      <c r="AO1" s="474" t="s">
        <v>100</v>
      </c>
      <c r="AP1" s="10"/>
      <c r="AQ1" s="458" t="s">
        <v>114</v>
      </c>
      <c r="AR1" s="459" t="s">
        <v>78</v>
      </c>
      <c r="AS1" s="459" t="s">
        <v>36</v>
      </c>
      <c r="AT1" s="474" t="s">
        <v>159</v>
      </c>
      <c r="AU1" s="469"/>
      <c r="AV1" s="10"/>
      <c r="AW1" s="10"/>
      <c r="AX1" s="10"/>
      <c r="AY1" s="10"/>
      <c r="AZ1" s="10"/>
      <c r="BA1" s="10"/>
      <c r="BB1" s="10"/>
      <c r="BC1" s="10"/>
      <c r="BD1" s="10"/>
      <c r="BE1" s="10"/>
      <c r="BF1" s="10"/>
      <c r="BG1" s="10"/>
      <c r="BH1" s="10"/>
      <c r="BI1" s="10"/>
      <c r="BJ1" s="10"/>
      <c r="BK1" s="10"/>
      <c r="BL1" s="10"/>
      <c r="BM1" s="10"/>
      <c r="BN1" s="10"/>
      <c r="BO1" s="10"/>
      <c r="BP1" s="10"/>
      <c r="CE1" s="778" t="s">
        <v>114</v>
      </c>
      <c r="CF1" s="779" t="s">
        <v>78</v>
      </c>
      <c r="CG1" s="779" t="s">
        <v>36</v>
      </c>
      <c r="CH1" s="780" t="s">
        <v>155</v>
      </c>
      <c r="CI1"/>
      <c r="CJ1" s="413" t="s">
        <v>114</v>
      </c>
      <c r="CK1" s="21" t="s">
        <v>78</v>
      </c>
      <c r="CL1" s="21" t="s">
        <v>36</v>
      </c>
      <c r="CM1" s="21" t="s">
        <v>68</v>
      </c>
      <c r="CN1" s="23" t="s">
        <v>100</v>
      </c>
      <c r="CO1"/>
      <c r="CP1" s="744" t="s">
        <v>114</v>
      </c>
      <c r="CQ1" s="745" t="s">
        <v>78</v>
      </c>
      <c r="CR1" s="745" t="s">
        <v>36</v>
      </c>
      <c r="CS1" s="745" t="s">
        <v>154</v>
      </c>
      <c r="CT1" s="746" t="s">
        <v>100</v>
      </c>
      <c r="CU1"/>
      <c r="CV1" s="426" t="s">
        <v>114</v>
      </c>
      <c r="CW1" s="759" t="s">
        <v>78</v>
      </c>
      <c r="CX1" s="759" t="s">
        <v>36</v>
      </c>
      <c r="CY1" s="759" t="s">
        <v>156</v>
      </c>
      <c r="CZ1" s="427" t="s">
        <v>100</v>
      </c>
      <c r="DA1"/>
      <c r="DB1" s="413" t="s">
        <v>114</v>
      </c>
      <c r="DC1" s="21" t="s">
        <v>78</v>
      </c>
      <c r="DD1" s="21" t="s">
        <v>36</v>
      </c>
      <c r="DE1" s="21" t="s">
        <v>157</v>
      </c>
      <c r="DF1" s="23" t="s">
        <v>100</v>
      </c>
      <c r="DG1"/>
      <c r="DH1" s="720" t="s">
        <v>114</v>
      </c>
      <c r="DI1" s="721" t="s">
        <v>78</v>
      </c>
      <c r="DJ1" s="721" t="s">
        <v>36</v>
      </c>
      <c r="DK1" s="721" t="s">
        <v>158</v>
      </c>
      <c r="DL1" s="722" t="s">
        <v>100</v>
      </c>
      <c r="DM1"/>
      <c r="DN1" s="426" t="s">
        <v>114</v>
      </c>
      <c r="DO1" s="759" t="s">
        <v>78</v>
      </c>
      <c r="DP1" s="759" t="s">
        <v>36</v>
      </c>
      <c r="DQ1" s="427" t="s">
        <v>159</v>
      </c>
      <c r="DT1" s="1122" t="s">
        <v>124</v>
      </c>
      <c r="DU1" s="1123"/>
      <c r="DW1" s="1122" t="s">
        <v>125</v>
      </c>
      <c r="DX1" s="1123"/>
      <c r="DZ1" s="1122" t="s">
        <v>127</v>
      </c>
      <c r="EA1" s="1123"/>
      <c r="EC1" s="1122" t="s">
        <v>128</v>
      </c>
      <c r="ED1" s="1123"/>
      <c r="EF1" s="1122" t="s">
        <v>129</v>
      </c>
      <c r="EG1" s="1123"/>
    </row>
    <row r="2" spans="1:137" s="314" customFormat="1">
      <c r="B2" s="1155" t="s">
        <v>111</v>
      </c>
      <c r="C2" s="1156"/>
      <c r="D2" s="1156"/>
      <c r="E2" s="1157"/>
      <c r="G2" s="10"/>
      <c r="H2" s="460">
        <v>1</v>
      </c>
      <c r="I2" s="313" t="s">
        <v>274</v>
      </c>
      <c r="J2" s="313" t="s">
        <v>45</v>
      </c>
      <c r="K2" s="475">
        <v>43.9</v>
      </c>
      <c r="L2" s="470"/>
      <c r="M2" s="460">
        <v>1</v>
      </c>
      <c r="N2" s="313" t="s">
        <v>335</v>
      </c>
      <c r="O2" s="313" t="s">
        <v>46</v>
      </c>
      <c r="P2" s="465">
        <v>194</v>
      </c>
      <c r="Q2" s="671">
        <v>23.7</v>
      </c>
      <c r="R2" s="10"/>
      <c r="S2" s="460">
        <v>1</v>
      </c>
      <c r="T2" s="324" t="s">
        <v>274</v>
      </c>
      <c r="U2" s="324" t="s">
        <v>45</v>
      </c>
      <c r="V2" s="468">
        <v>16</v>
      </c>
      <c r="W2" s="478">
        <v>27</v>
      </c>
      <c r="X2" s="10"/>
      <c r="Y2" s="460">
        <v>1</v>
      </c>
      <c r="Z2" s="313" t="s">
        <v>264</v>
      </c>
      <c r="AA2" s="313" t="s">
        <v>48</v>
      </c>
      <c r="AB2" s="465">
        <v>7</v>
      </c>
      <c r="AC2" s="475">
        <v>3.5</v>
      </c>
      <c r="AD2" s="10"/>
      <c r="AE2" s="460">
        <v>1</v>
      </c>
      <c r="AF2" s="313" t="s">
        <v>265</v>
      </c>
      <c r="AG2" s="313" t="s">
        <v>48</v>
      </c>
      <c r="AH2" s="465" t="s">
        <v>161</v>
      </c>
      <c r="AI2" s="475">
        <v>1.5</v>
      </c>
      <c r="AJ2" s="10"/>
      <c r="AK2" s="460">
        <v>1</v>
      </c>
      <c r="AL2" s="313" t="s">
        <v>264</v>
      </c>
      <c r="AM2" s="313" t="s">
        <v>48</v>
      </c>
      <c r="AN2" s="337">
        <v>4</v>
      </c>
      <c r="AO2" s="475">
        <v>2</v>
      </c>
      <c r="AP2" s="10"/>
      <c r="AQ2" s="460">
        <v>1</v>
      </c>
      <c r="AR2" s="313" t="s">
        <v>264</v>
      </c>
      <c r="AS2" s="313" t="s">
        <v>48</v>
      </c>
      <c r="AT2" s="475">
        <v>5.5</v>
      </c>
      <c r="AU2" s="470"/>
      <c r="AV2" s="10"/>
      <c r="AW2" s="10"/>
      <c r="AX2" s="10"/>
      <c r="AY2" s="10"/>
      <c r="AZ2" s="10"/>
      <c r="BA2" s="10"/>
      <c r="BB2" s="10"/>
      <c r="BC2" s="10"/>
      <c r="BD2" s="10"/>
      <c r="BE2" s="10"/>
      <c r="BF2" s="10"/>
      <c r="BG2" s="10"/>
      <c r="BH2" s="10"/>
      <c r="BI2" s="10"/>
      <c r="BJ2" s="10"/>
      <c r="BK2" s="10"/>
      <c r="BL2" s="10"/>
      <c r="BM2" s="10"/>
      <c r="BN2" s="10"/>
      <c r="BO2" s="10"/>
      <c r="BP2" s="10"/>
      <c r="BQ2" s="19"/>
      <c r="CB2" s="19"/>
      <c r="CC2" s="19"/>
      <c r="CD2" s="19"/>
      <c r="CE2" s="781">
        <v>1</v>
      </c>
      <c r="CF2" s="782" t="str">
        <f t="shared" ref="CF2:CF65" si="0">+DI2</f>
        <v>UPENDRA RAVAL [F]</v>
      </c>
      <c r="CG2" s="782" t="s">
        <v>45</v>
      </c>
      <c r="CH2" s="783">
        <f t="shared" ref="CH2:CH65" si="1">CN2+CT2+CZ2+DF2+DL2</f>
        <v>43.9</v>
      </c>
      <c r="CI2"/>
      <c r="CJ2" s="414">
        <v>1</v>
      </c>
      <c r="CK2" s="415" t="str">
        <f t="shared" ref="CK2:CK65" si="2">+X404</f>
        <v>UPENDRA RAVAL [F]</v>
      </c>
      <c r="CL2" s="415" t="s">
        <v>45</v>
      </c>
      <c r="CM2" s="416">
        <f>+Scoresheet!J9</f>
        <v>144</v>
      </c>
      <c r="CN2" s="417">
        <f t="shared" ref="CN2:CN65" si="3">+AF404</f>
        <v>16.399999999999999</v>
      </c>
      <c r="CO2"/>
      <c r="CP2" s="747">
        <v>1</v>
      </c>
      <c r="CQ2" s="748" t="str">
        <f>+CK2</f>
        <v>UPENDRA RAVAL [F]</v>
      </c>
      <c r="CR2" s="748" t="s">
        <v>45</v>
      </c>
      <c r="CS2" s="758">
        <f>+Scoresheet!AH9</f>
        <v>16</v>
      </c>
      <c r="CT2" s="749">
        <f t="shared" ref="CT2:CT65" si="4">+AN404</f>
        <v>27</v>
      </c>
      <c r="CU2"/>
      <c r="CV2" s="760">
        <v>1</v>
      </c>
      <c r="CW2" s="761" t="str">
        <f>+CQ2</f>
        <v>UPENDRA RAVAL [F]</v>
      </c>
      <c r="CX2" s="761" t="s">
        <v>45</v>
      </c>
      <c r="CY2" s="789">
        <f>+Scoresheet!AP9</f>
        <v>0</v>
      </c>
      <c r="CZ2" s="428">
        <f t="shared" ref="CZ2:CZ65" si="5">+BM404</f>
        <v>0</v>
      </c>
      <c r="DA2"/>
      <c r="DB2" s="414">
        <v>1</v>
      </c>
      <c r="DC2" s="415" t="str">
        <f>+CW2</f>
        <v>UPENDRA RAVAL [F]</v>
      </c>
      <c r="DD2" s="415" t="s">
        <v>45</v>
      </c>
      <c r="DE2" s="416" t="str">
        <f>+Scoresheet!AX9</f>
        <v>1d</v>
      </c>
      <c r="DF2" s="417">
        <f t="shared" ref="DF2:DF65" si="6">+BE404</f>
        <v>0.5</v>
      </c>
      <c r="DG2"/>
      <c r="DH2" s="774">
        <v>1</v>
      </c>
      <c r="DI2" s="775" t="str">
        <f>+DC2</f>
        <v>UPENDRA RAVAL [F]</v>
      </c>
      <c r="DJ2" s="775" t="s">
        <v>45</v>
      </c>
      <c r="DK2" s="776">
        <f>+Scoresheet!BF9</f>
        <v>0</v>
      </c>
      <c r="DL2" s="777">
        <f t="shared" ref="DL2:DL65" si="7">+AV404</f>
        <v>0</v>
      </c>
      <c r="DM2"/>
      <c r="DN2" s="760">
        <v>1</v>
      </c>
      <c r="DO2" s="761" t="str">
        <f>+DI2</f>
        <v>UPENDRA RAVAL [F]</v>
      </c>
      <c r="DP2" s="761" t="s">
        <v>45</v>
      </c>
      <c r="DQ2" s="428">
        <f t="shared" ref="DQ2:DQ65" si="8">CZ2+DF2+DL2</f>
        <v>0.5</v>
      </c>
      <c r="DT2" s="315" t="s">
        <v>113</v>
      </c>
      <c r="DU2" s="407" t="s">
        <v>113</v>
      </c>
      <c r="DV2" s="19"/>
      <c r="DW2" s="315" t="s">
        <v>113</v>
      </c>
      <c r="DX2" s="407" t="s">
        <v>113</v>
      </c>
      <c r="DY2" s="19"/>
      <c r="DZ2" s="315" t="s">
        <v>113</v>
      </c>
      <c r="EA2" s="407" t="s">
        <v>113</v>
      </c>
      <c r="EB2" s="19"/>
      <c r="EC2" s="315" t="s">
        <v>113</v>
      </c>
      <c r="ED2" s="407" t="s">
        <v>113</v>
      </c>
      <c r="EE2" s="19"/>
      <c r="EF2" s="315" t="s">
        <v>113</v>
      </c>
      <c r="EG2" s="407" t="s">
        <v>113</v>
      </c>
    </row>
    <row r="3" spans="1:137" s="314" customFormat="1" ht="15.75" thickBot="1">
      <c r="B3" s="1158"/>
      <c r="C3" s="1159"/>
      <c r="D3" s="1159"/>
      <c r="E3" s="1160"/>
      <c r="G3" s="10"/>
      <c r="H3" s="460">
        <v>2</v>
      </c>
      <c r="I3" s="313" t="s">
        <v>335</v>
      </c>
      <c r="J3" s="313" t="s">
        <v>46</v>
      </c>
      <c r="K3" s="475">
        <v>35.200000000000003</v>
      </c>
      <c r="L3" s="470"/>
      <c r="M3" s="460">
        <v>2</v>
      </c>
      <c r="N3" s="313" t="s">
        <v>367</v>
      </c>
      <c r="O3" s="313" t="s">
        <v>41</v>
      </c>
      <c r="P3" s="465">
        <v>174</v>
      </c>
      <c r="Q3" s="671">
        <v>21.5</v>
      </c>
      <c r="R3" s="10"/>
      <c r="S3" s="460">
        <v>2</v>
      </c>
      <c r="T3" s="324" t="s">
        <v>281</v>
      </c>
      <c r="U3" s="324" t="s">
        <v>45</v>
      </c>
      <c r="V3" s="468">
        <v>12</v>
      </c>
      <c r="W3" s="478">
        <v>20</v>
      </c>
      <c r="X3" s="10"/>
      <c r="Y3" s="460">
        <v>2</v>
      </c>
      <c r="Z3" s="313" t="s">
        <v>358</v>
      </c>
      <c r="AA3" s="313" t="s">
        <v>43</v>
      </c>
      <c r="AB3" s="465">
        <v>7</v>
      </c>
      <c r="AC3" s="475">
        <v>3.5</v>
      </c>
      <c r="AD3" s="10"/>
      <c r="AE3" s="460">
        <v>2</v>
      </c>
      <c r="AF3" s="313" t="s">
        <v>367</v>
      </c>
      <c r="AG3" s="313" t="s">
        <v>41</v>
      </c>
      <c r="AH3" s="465" t="s">
        <v>173</v>
      </c>
      <c r="AI3" s="475">
        <v>1.5</v>
      </c>
      <c r="AJ3" s="10"/>
      <c r="AK3" s="460">
        <v>2</v>
      </c>
      <c r="AL3" s="313" t="s">
        <v>342</v>
      </c>
      <c r="AM3" s="313" t="s">
        <v>44</v>
      </c>
      <c r="AN3" s="337">
        <v>2</v>
      </c>
      <c r="AO3" s="475">
        <v>1</v>
      </c>
      <c r="AP3" s="10"/>
      <c r="AQ3" s="460">
        <v>2</v>
      </c>
      <c r="AR3" s="313" t="s">
        <v>358</v>
      </c>
      <c r="AS3" s="313" t="s">
        <v>43</v>
      </c>
      <c r="AT3" s="475">
        <v>4.5</v>
      </c>
      <c r="AU3" s="470"/>
      <c r="AV3" s="10"/>
      <c r="AW3" s="10"/>
      <c r="AX3" s="10"/>
      <c r="AY3" s="10"/>
      <c r="AZ3" s="10"/>
      <c r="BA3" s="10"/>
      <c r="BB3" s="10"/>
      <c r="BC3" s="10"/>
      <c r="BD3" s="10"/>
      <c r="BE3" s="10"/>
      <c r="BF3" s="10"/>
      <c r="BG3" s="10"/>
      <c r="BH3" s="10"/>
      <c r="BI3" s="10"/>
      <c r="BJ3" s="10"/>
      <c r="BK3" s="10"/>
      <c r="BL3" s="10"/>
      <c r="BM3" s="10"/>
      <c r="BN3" s="10"/>
      <c r="BO3" s="10"/>
      <c r="BP3" s="10"/>
      <c r="BQ3" s="19"/>
      <c r="CB3" s="19"/>
      <c r="CC3" s="19"/>
      <c r="CD3" s="19"/>
      <c r="CE3" s="781">
        <v>2</v>
      </c>
      <c r="CF3" s="782" t="str">
        <f t="shared" si="0"/>
        <v>HARDIK RAVAL [F]</v>
      </c>
      <c r="CG3" s="782" t="s">
        <v>45</v>
      </c>
      <c r="CH3" s="783">
        <f t="shared" si="1"/>
        <v>9.5</v>
      </c>
      <c r="CI3"/>
      <c r="CJ3" s="418">
        <v>2</v>
      </c>
      <c r="CK3" s="419" t="str">
        <f t="shared" si="2"/>
        <v>HARDIK RAVAL [F]</v>
      </c>
      <c r="CL3" s="419" t="s">
        <v>45</v>
      </c>
      <c r="CM3" s="416">
        <f>+Scoresheet!J10</f>
        <v>84</v>
      </c>
      <c r="CN3" s="420">
        <f t="shared" si="3"/>
        <v>7.9999999999999991</v>
      </c>
      <c r="CO3"/>
      <c r="CP3" s="750">
        <v>2</v>
      </c>
      <c r="CQ3" s="751" t="str">
        <f t="shared" ref="CQ3:CQ66" si="9">+CK3</f>
        <v>HARDIK RAVAL [F]</v>
      </c>
      <c r="CR3" s="751" t="s">
        <v>45</v>
      </c>
      <c r="CS3" s="756">
        <f>+Scoresheet!AH10</f>
        <v>0</v>
      </c>
      <c r="CT3" s="752">
        <f t="shared" si="4"/>
        <v>0</v>
      </c>
      <c r="CU3"/>
      <c r="CV3" s="762">
        <v>2</v>
      </c>
      <c r="CW3" s="763" t="str">
        <f t="shared" ref="CW3:CW66" si="10">+CQ3</f>
        <v>HARDIK RAVAL [F]</v>
      </c>
      <c r="CX3" s="763" t="s">
        <v>45</v>
      </c>
      <c r="CY3" s="787">
        <f>+Scoresheet!AP10</f>
        <v>3</v>
      </c>
      <c r="CZ3" s="429">
        <f t="shared" si="5"/>
        <v>1.5</v>
      </c>
      <c r="DA3"/>
      <c r="DB3" s="418">
        <v>2</v>
      </c>
      <c r="DC3" s="419" t="str">
        <f t="shared" ref="DC3:DC66" si="11">+CW3</f>
        <v>HARDIK RAVAL [F]</v>
      </c>
      <c r="DD3" s="419" t="s">
        <v>45</v>
      </c>
      <c r="DE3" s="416">
        <f>+Scoresheet!AX10</f>
        <v>0</v>
      </c>
      <c r="DF3" s="420">
        <f t="shared" si="6"/>
        <v>0</v>
      </c>
      <c r="DG3"/>
      <c r="DH3" s="766">
        <v>2</v>
      </c>
      <c r="DI3" s="767" t="str">
        <f t="shared" ref="DI3:DI66" si="12">+DC3</f>
        <v>HARDIK RAVAL [F]</v>
      </c>
      <c r="DJ3" s="767" t="s">
        <v>45</v>
      </c>
      <c r="DK3" s="768">
        <f>+Scoresheet!BF10</f>
        <v>0</v>
      </c>
      <c r="DL3" s="769">
        <f t="shared" si="7"/>
        <v>0</v>
      </c>
      <c r="DM3"/>
      <c r="DN3" s="762">
        <v>2</v>
      </c>
      <c r="DO3" s="763" t="str">
        <f t="shared" ref="DO3:DO66" si="13">+DI3</f>
        <v>HARDIK RAVAL [F]</v>
      </c>
      <c r="DP3" s="763" t="s">
        <v>45</v>
      </c>
      <c r="DQ3" s="429">
        <f t="shared" si="8"/>
        <v>1.5</v>
      </c>
      <c r="DT3" s="315">
        <v>0</v>
      </c>
      <c r="DU3" s="409">
        <v>0</v>
      </c>
      <c r="DV3" s="19"/>
      <c r="DW3" s="315">
        <v>0</v>
      </c>
      <c r="DX3" s="407">
        <v>0</v>
      </c>
      <c r="DY3" s="19"/>
      <c r="DZ3" s="315">
        <v>0</v>
      </c>
      <c r="EA3" s="409">
        <v>0</v>
      </c>
      <c r="EB3" s="19"/>
      <c r="EC3" s="315" t="s">
        <v>168</v>
      </c>
      <c r="ED3" s="409">
        <v>0.5</v>
      </c>
      <c r="EE3" s="19"/>
      <c r="EF3" s="315">
        <v>0</v>
      </c>
      <c r="EG3" s="409">
        <v>0</v>
      </c>
    </row>
    <row r="4" spans="1:137" s="314" customFormat="1">
      <c r="B4" s="1153" t="s">
        <v>78</v>
      </c>
      <c r="C4" s="1100" t="str">
        <f>VLOOKUP(C8,Best!AL4:AM13,2,FALSE)</f>
        <v>BHARGAV RAVAL [M]</v>
      </c>
      <c r="D4" s="1100"/>
      <c r="E4" s="1101"/>
      <c r="G4" s="10"/>
      <c r="H4" s="460">
        <v>3</v>
      </c>
      <c r="I4" s="324" t="s">
        <v>354</v>
      </c>
      <c r="J4" s="324" t="s">
        <v>43</v>
      </c>
      <c r="K4" s="478">
        <v>33</v>
      </c>
      <c r="L4" s="470"/>
      <c r="M4" s="460">
        <v>3</v>
      </c>
      <c r="N4" s="313" t="s">
        <v>274</v>
      </c>
      <c r="O4" s="313" t="s">
        <v>45</v>
      </c>
      <c r="P4" s="465">
        <v>144</v>
      </c>
      <c r="Q4" s="792">
        <v>16.399999999999999</v>
      </c>
      <c r="R4" s="10"/>
      <c r="S4" s="460">
        <v>3</v>
      </c>
      <c r="T4" s="324" t="s">
        <v>280</v>
      </c>
      <c r="U4" s="324" t="s">
        <v>45</v>
      </c>
      <c r="V4" s="468">
        <v>13</v>
      </c>
      <c r="W4" s="478">
        <v>20</v>
      </c>
      <c r="X4" s="10"/>
      <c r="Y4" s="460">
        <v>3</v>
      </c>
      <c r="Z4" s="313" t="s">
        <v>361</v>
      </c>
      <c r="AA4" s="313" t="s">
        <v>43</v>
      </c>
      <c r="AB4" s="465">
        <v>4</v>
      </c>
      <c r="AC4" s="475">
        <v>2</v>
      </c>
      <c r="AD4" s="10"/>
      <c r="AE4" s="460">
        <v>3</v>
      </c>
      <c r="AF4" s="313" t="s">
        <v>272</v>
      </c>
      <c r="AG4" s="313" t="s">
        <v>48</v>
      </c>
      <c r="AH4" s="465" t="s">
        <v>161</v>
      </c>
      <c r="AI4" s="475">
        <v>1.5</v>
      </c>
      <c r="AJ4" s="10"/>
      <c r="AK4" s="460">
        <v>3</v>
      </c>
      <c r="AL4" s="324" t="s">
        <v>335</v>
      </c>
      <c r="AM4" s="324" t="s">
        <v>46</v>
      </c>
      <c r="AN4" s="340">
        <v>1</v>
      </c>
      <c r="AO4" s="478">
        <v>0.5</v>
      </c>
      <c r="AP4" s="10"/>
      <c r="AQ4" s="460">
        <v>3</v>
      </c>
      <c r="AR4" s="324" t="s">
        <v>265</v>
      </c>
      <c r="AS4" s="324" t="s">
        <v>48</v>
      </c>
      <c r="AT4" s="478">
        <v>3.5</v>
      </c>
      <c r="AU4" s="470"/>
      <c r="AV4" s="10"/>
      <c r="AW4" s="10"/>
      <c r="AX4" s="10"/>
      <c r="AY4" s="10"/>
      <c r="AZ4" s="10"/>
      <c r="BA4" s="10"/>
      <c r="BB4" s="10"/>
      <c r="BC4" s="10"/>
      <c r="BD4" s="10"/>
      <c r="BE4" s="10"/>
      <c r="BF4" s="10"/>
      <c r="BG4" s="10"/>
      <c r="BH4" s="10"/>
      <c r="BI4" s="10"/>
      <c r="BJ4" s="10"/>
      <c r="BK4" s="10"/>
      <c r="BL4" s="10"/>
      <c r="BM4" s="10"/>
      <c r="BN4" s="10"/>
      <c r="BO4" s="10"/>
      <c r="BP4" s="10"/>
      <c r="BQ4" s="19"/>
      <c r="CB4" s="19"/>
      <c r="CC4" s="19"/>
      <c r="CD4" s="19"/>
      <c r="CE4" s="781">
        <v>3</v>
      </c>
      <c r="CF4" s="782" t="str">
        <f t="shared" si="0"/>
        <v>SANJAY RAVAL [F]</v>
      </c>
      <c r="CG4" s="782" t="s">
        <v>45</v>
      </c>
      <c r="CH4" s="783">
        <f t="shared" si="1"/>
        <v>26.6</v>
      </c>
      <c r="CI4"/>
      <c r="CJ4" s="418">
        <v>3</v>
      </c>
      <c r="CK4" s="419" t="str">
        <f t="shared" si="2"/>
        <v>SANJAY RAVAL [F]</v>
      </c>
      <c r="CL4" s="419" t="s">
        <v>45</v>
      </c>
      <c r="CM4" s="416">
        <f>+Scoresheet!J11</f>
        <v>97</v>
      </c>
      <c r="CN4" s="420">
        <f t="shared" si="3"/>
        <v>8.1</v>
      </c>
      <c r="CO4"/>
      <c r="CP4" s="750">
        <v>3</v>
      </c>
      <c r="CQ4" s="751" t="str">
        <f t="shared" si="9"/>
        <v>SANJAY RAVAL [F]</v>
      </c>
      <c r="CR4" s="751" t="s">
        <v>45</v>
      </c>
      <c r="CS4" s="756">
        <f>+Scoresheet!AH11</f>
        <v>11</v>
      </c>
      <c r="CT4" s="752">
        <f t="shared" si="4"/>
        <v>17</v>
      </c>
      <c r="CU4"/>
      <c r="CV4" s="762">
        <v>3</v>
      </c>
      <c r="CW4" s="763" t="str">
        <f t="shared" si="10"/>
        <v>SANJAY RAVAL [F]</v>
      </c>
      <c r="CX4" s="763" t="s">
        <v>45</v>
      </c>
      <c r="CY4" s="787">
        <f>+Scoresheet!AP11</f>
        <v>3</v>
      </c>
      <c r="CZ4" s="429">
        <f t="shared" si="5"/>
        <v>1.5</v>
      </c>
      <c r="DA4"/>
      <c r="DB4" s="418">
        <v>3</v>
      </c>
      <c r="DC4" s="419" t="str">
        <f t="shared" si="11"/>
        <v>SANJAY RAVAL [F]</v>
      </c>
      <c r="DD4" s="419" t="s">
        <v>45</v>
      </c>
      <c r="DE4" s="416">
        <f>+Scoresheet!AX11</f>
        <v>0</v>
      </c>
      <c r="DF4" s="420">
        <f t="shared" si="6"/>
        <v>0</v>
      </c>
      <c r="DG4"/>
      <c r="DH4" s="766">
        <v>3</v>
      </c>
      <c r="DI4" s="767" t="str">
        <f t="shared" si="12"/>
        <v>SANJAY RAVAL [F]</v>
      </c>
      <c r="DJ4" s="767" t="s">
        <v>45</v>
      </c>
      <c r="DK4" s="768">
        <f>+Scoresheet!BF11</f>
        <v>0</v>
      </c>
      <c r="DL4" s="769">
        <f t="shared" si="7"/>
        <v>0</v>
      </c>
      <c r="DM4"/>
      <c r="DN4" s="762">
        <v>3</v>
      </c>
      <c r="DO4" s="763" t="str">
        <f t="shared" si="13"/>
        <v>SANJAY RAVAL [F]</v>
      </c>
      <c r="DP4" s="763" t="s">
        <v>45</v>
      </c>
      <c r="DQ4" s="429">
        <f t="shared" si="8"/>
        <v>1.5</v>
      </c>
      <c r="DT4" s="315">
        <v>1</v>
      </c>
      <c r="DU4" s="409">
        <v>0</v>
      </c>
      <c r="DV4" s="19"/>
      <c r="DW4" s="315">
        <v>1</v>
      </c>
      <c r="DX4" s="407">
        <v>1</v>
      </c>
      <c r="DY4" s="19"/>
      <c r="DZ4" s="315">
        <v>1</v>
      </c>
      <c r="EA4" s="409">
        <v>0.5</v>
      </c>
      <c r="EB4" s="19"/>
      <c r="EC4" s="315" t="s">
        <v>160</v>
      </c>
      <c r="ED4" s="409">
        <v>1</v>
      </c>
      <c r="EE4" s="19"/>
      <c r="EF4" s="315">
        <v>1</v>
      </c>
      <c r="EG4" s="409">
        <v>0.5</v>
      </c>
    </row>
    <row r="5" spans="1:137" s="314" customFormat="1">
      <c r="B5" s="1152"/>
      <c r="C5" s="1102"/>
      <c r="D5" s="1102"/>
      <c r="E5" s="1103"/>
      <c r="G5" s="10"/>
      <c r="H5" s="461">
        <v>4</v>
      </c>
      <c r="I5" s="313" t="s">
        <v>367</v>
      </c>
      <c r="J5" s="313" t="s">
        <v>41</v>
      </c>
      <c r="K5" s="475">
        <v>30</v>
      </c>
      <c r="L5" s="471"/>
      <c r="M5" s="460">
        <v>4</v>
      </c>
      <c r="N5" s="313" t="s">
        <v>283</v>
      </c>
      <c r="O5" s="313" t="s">
        <v>38</v>
      </c>
      <c r="P5" s="465">
        <v>159</v>
      </c>
      <c r="Q5" s="671">
        <v>16.100000000000001</v>
      </c>
      <c r="R5" s="10"/>
      <c r="S5" s="461">
        <v>4</v>
      </c>
      <c r="T5" s="324" t="s">
        <v>354</v>
      </c>
      <c r="U5" s="324" t="s">
        <v>43</v>
      </c>
      <c r="V5" s="465">
        <v>11</v>
      </c>
      <c r="W5" s="475">
        <v>18</v>
      </c>
      <c r="X5" s="10"/>
      <c r="Y5" s="460">
        <v>4</v>
      </c>
      <c r="Z5" s="313" t="s">
        <v>265</v>
      </c>
      <c r="AA5" s="313" t="s">
        <v>48</v>
      </c>
      <c r="AB5" s="465">
        <v>4</v>
      </c>
      <c r="AC5" s="475">
        <v>2</v>
      </c>
      <c r="AD5" s="10"/>
      <c r="AE5" s="461">
        <v>4</v>
      </c>
      <c r="AF5" s="313" t="s">
        <v>369</v>
      </c>
      <c r="AG5" s="313" t="s">
        <v>41</v>
      </c>
      <c r="AH5" s="465" t="s">
        <v>170</v>
      </c>
      <c r="AI5" s="475">
        <v>1.5</v>
      </c>
      <c r="AJ5" s="10"/>
      <c r="AK5" s="461">
        <v>4</v>
      </c>
      <c r="AL5" s="313" t="s">
        <v>361</v>
      </c>
      <c r="AM5" s="313" t="s">
        <v>43</v>
      </c>
      <c r="AN5" s="337">
        <v>1</v>
      </c>
      <c r="AO5" s="475">
        <v>0.5</v>
      </c>
      <c r="AP5" s="10"/>
      <c r="AQ5" s="461">
        <v>4</v>
      </c>
      <c r="AR5" s="313" t="s">
        <v>342</v>
      </c>
      <c r="AS5" s="313" t="s">
        <v>44</v>
      </c>
      <c r="AT5" s="475">
        <v>3</v>
      </c>
      <c r="AU5" s="471"/>
      <c r="AV5" s="10"/>
      <c r="AW5" s="10"/>
      <c r="AX5" s="10"/>
      <c r="AY5" s="10"/>
      <c r="AZ5" s="10"/>
      <c r="BA5" s="10"/>
      <c r="BB5" s="10"/>
      <c r="BC5" s="10"/>
      <c r="BD5" s="10"/>
      <c r="BE5" s="10"/>
      <c r="BF5" s="10"/>
      <c r="BG5" s="10"/>
      <c r="BH5" s="10"/>
      <c r="BI5" s="10"/>
      <c r="BJ5" s="10"/>
      <c r="BK5" s="10"/>
      <c r="BL5" s="10"/>
      <c r="BM5" s="10"/>
      <c r="BN5" s="10"/>
      <c r="BO5" s="10"/>
      <c r="BP5" s="10"/>
      <c r="BQ5" s="19"/>
      <c r="CB5" s="19"/>
      <c r="CC5" s="19"/>
      <c r="CD5" s="19"/>
      <c r="CE5" s="781">
        <v>4</v>
      </c>
      <c r="CF5" s="782" t="str">
        <f t="shared" si="0"/>
        <v>MILAN RAVAL [F]</v>
      </c>
      <c r="CG5" s="782" t="s">
        <v>45</v>
      </c>
      <c r="CH5" s="783">
        <f t="shared" si="1"/>
        <v>4.8</v>
      </c>
      <c r="CI5"/>
      <c r="CJ5" s="418">
        <v>4</v>
      </c>
      <c r="CK5" s="419" t="str">
        <f t="shared" si="2"/>
        <v>MILAN RAVAL [F]</v>
      </c>
      <c r="CL5" s="419" t="s">
        <v>45</v>
      </c>
      <c r="CM5" s="416">
        <f>+Scoresheet!J12</f>
        <v>29</v>
      </c>
      <c r="CN5" s="420">
        <f t="shared" si="3"/>
        <v>2.8</v>
      </c>
      <c r="CO5"/>
      <c r="CP5" s="750">
        <v>4</v>
      </c>
      <c r="CQ5" s="751" t="str">
        <f t="shared" si="9"/>
        <v>MILAN RAVAL [F]</v>
      </c>
      <c r="CR5" s="751" t="s">
        <v>45</v>
      </c>
      <c r="CS5" s="756">
        <f>+Scoresheet!AH12</f>
        <v>0</v>
      </c>
      <c r="CT5" s="752">
        <f t="shared" si="4"/>
        <v>0</v>
      </c>
      <c r="CU5"/>
      <c r="CV5" s="762">
        <v>4</v>
      </c>
      <c r="CW5" s="763" t="str">
        <f t="shared" si="10"/>
        <v>MILAN RAVAL [F]</v>
      </c>
      <c r="CX5" s="763" t="s">
        <v>45</v>
      </c>
      <c r="CY5" s="787">
        <f>+Scoresheet!AP12</f>
        <v>4</v>
      </c>
      <c r="CZ5" s="429">
        <f t="shared" si="5"/>
        <v>2</v>
      </c>
      <c r="DA5"/>
      <c r="DB5" s="418">
        <v>4</v>
      </c>
      <c r="DC5" s="419" t="str">
        <f t="shared" si="11"/>
        <v>MILAN RAVAL [F]</v>
      </c>
      <c r="DD5" s="419" t="s">
        <v>45</v>
      </c>
      <c r="DE5" s="416">
        <f>+Scoresheet!AX12</f>
        <v>0</v>
      </c>
      <c r="DF5" s="420">
        <f t="shared" si="6"/>
        <v>0</v>
      </c>
      <c r="DG5"/>
      <c r="DH5" s="766">
        <v>4</v>
      </c>
      <c r="DI5" s="767" t="str">
        <f t="shared" si="12"/>
        <v>MILAN RAVAL [F]</v>
      </c>
      <c r="DJ5" s="767" t="s">
        <v>45</v>
      </c>
      <c r="DK5" s="768">
        <f>+Scoresheet!BF12</f>
        <v>0</v>
      </c>
      <c r="DL5" s="769">
        <f t="shared" si="7"/>
        <v>0</v>
      </c>
      <c r="DM5"/>
      <c r="DN5" s="762">
        <v>4</v>
      </c>
      <c r="DO5" s="763" t="str">
        <f t="shared" si="13"/>
        <v>MILAN RAVAL [F]</v>
      </c>
      <c r="DP5" s="763" t="s">
        <v>45</v>
      </c>
      <c r="DQ5" s="429">
        <f t="shared" si="8"/>
        <v>2</v>
      </c>
      <c r="DT5" s="315">
        <v>2</v>
      </c>
      <c r="DU5" s="409">
        <v>0</v>
      </c>
      <c r="DV5" s="19"/>
      <c r="DW5" s="315">
        <v>2</v>
      </c>
      <c r="DX5" s="407">
        <v>3</v>
      </c>
      <c r="DY5" s="19"/>
      <c r="DZ5" s="315">
        <v>2</v>
      </c>
      <c r="EA5" s="409">
        <v>1</v>
      </c>
      <c r="EB5" s="19"/>
      <c r="EC5" s="315" t="s">
        <v>161</v>
      </c>
      <c r="ED5" s="409">
        <v>1.5</v>
      </c>
      <c r="EE5" s="19"/>
      <c r="EF5" s="315">
        <v>2</v>
      </c>
      <c r="EG5" s="409">
        <v>1</v>
      </c>
    </row>
    <row r="6" spans="1:137" s="314" customFormat="1">
      <c r="B6" s="1152" t="s">
        <v>36</v>
      </c>
      <c r="C6" s="1161" t="str">
        <f>VLOOKUP(C8,Best!AL4:AN13,3,FALSE)</f>
        <v>MAHOR</v>
      </c>
      <c r="D6" s="1161"/>
      <c r="E6" s="1162"/>
      <c r="G6" s="791"/>
      <c r="H6" s="460">
        <v>5</v>
      </c>
      <c r="I6" s="313" t="s">
        <v>281</v>
      </c>
      <c r="J6" s="313" t="s">
        <v>45</v>
      </c>
      <c r="K6" s="475">
        <v>28.6</v>
      </c>
      <c r="L6" s="470"/>
      <c r="M6" s="460">
        <v>5</v>
      </c>
      <c r="N6" s="324" t="s">
        <v>354</v>
      </c>
      <c r="O6" s="324" t="s">
        <v>43</v>
      </c>
      <c r="P6" s="468">
        <v>135</v>
      </c>
      <c r="Q6" s="671">
        <v>15</v>
      </c>
      <c r="R6" s="791"/>
      <c r="S6" s="460">
        <v>5</v>
      </c>
      <c r="T6" s="324" t="s">
        <v>272</v>
      </c>
      <c r="U6" s="324" t="s">
        <v>48</v>
      </c>
      <c r="V6" s="468">
        <v>12</v>
      </c>
      <c r="W6" s="478">
        <v>18</v>
      </c>
      <c r="X6" s="791"/>
      <c r="Y6" s="460">
        <v>5</v>
      </c>
      <c r="Z6" s="323" t="s">
        <v>277</v>
      </c>
      <c r="AA6" s="323" t="s">
        <v>45</v>
      </c>
      <c r="AB6" s="465">
        <v>4</v>
      </c>
      <c r="AC6" s="475">
        <v>2</v>
      </c>
      <c r="AD6" s="791"/>
      <c r="AE6" s="460">
        <v>5</v>
      </c>
      <c r="AF6" s="313" t="s">
        <v>345</v>
      </c>
      <c r="AG6" s="313" t="s">
        <v>44</v>
      </c>
      <c r="AH6" s="465" t="s">
        <v>160</v>
      </c>
      <c r="AI6" s="475">
        <v>1</v>
      </c>
      <c r="AJ6" s="791"/>
      <c r="AK6" s="460">
        <v>5</v>
      </c>
      <c r="AL6" s="313" t="s">
        <v>367</v>
      </c>
      <c r="AM6" s="313" t="s">
        <v>41</v>
      </c>
      <c r="AN6" s="337">
        <v>1</v>
      </c>
      <c r="AO6" s="475">
        <v>0.5</v>
      </c>
      <c r="AP6" s="791"/>
      <c r="AQ6" s="460">
        <v>5</v>
      </c>
      <c r="AR6" s="313" t="s">
        <v>335</v>
      </c>
      <c r="AS6" s="313" t="s">
        <v>46</v>
      </c>
      <c r="AT6" s="475">
        <v>2.5</v>
      </c>
      <c r="AU6" s="470"/>
      <c r="AV6" s="791"/>
      <c r="AW6" s="791"/>
      <c r="AX6" s="791"/>
      <c r="AY6" s="791"/>
      <c r="AZ6" s="791"/>
      <c r="BA6" s="791"/>
      <c r="BB6" s="791"/>
      <c r="BC6" s="791"/>
      <c r="BD6" s="791"/>
      <c r="BE6" s="791"/>
      <c r="BF6" s="791"/>
      <c r="BG6" s="791"/>
      <c r="BH6" s="791"/>
      <c r="BI6" s="791"/>
      <c r="BJ6" s="791"/>
      <c r="BK6" s="791"/>
      <c r="BL6" s="791"/>
      <c r="BM6" s="791"/>
      <c r="BN6" s="791"/>
      <c r="BO6" s="791"/>
      <c r="BP6" s="791"/>
      <c r="BQ6" s="19"/>
      <c r="CB6" s="19"/>
      <c r="CC6" s="19"/>
      <c r="CD6" s="19"/>
      <c r="CE6" s="781">
        <v>5</v>
      </c>
      <c r="CF6" s="782" t="str">
        <f t="shared" si="0"/>
        <v>NIKHIL RAVAL [F]</v>
      </c>
      <c r="CG6" s="782" t="s">
        <v>45</v>
      </c>
      <c r="CH6" s="783">
        <f t="shared" si="1"/>
        <v>7.1</v>
      </c>
      <c r="CI6" s="793"/>
      <c r="CJ6" s="418">
        <v>5</v>
      </c>
      <c r="CK6" s="419" t="str">
        <f t="shared" si="2"/>
        <v>NIKHIL RAVAL [F]</v>
      </c>
      <c r="CL6" s="419" t="s">
        <v>45</v>
      </c>
      <c r="CM6" s="416">
        <f>+Scoresheet!J13</f>
        <v>77</v>
      </c>
      <c r="CN6" s="420">
        <f t="shared" si="3"/>
        <v>5.6</v>
      </c>
      <c r="CO6" s="793"/>
      <c r="CP6" s="750">
        <v>5</v>
      </c>
      <c r="CQ6" s="751" t="str">
        <f t="shared" si="9"/>
        <v>NIKHIL RAVAL [F]</v>
      </c>
      <c r="CR6" s="751" t="s">
        <v>45</v>
      </c>
      <c r="CS6" s="756">
        <f>+Scoresheet!AH13</f>
        <v>0</v>
      </c>
      <c r="CT6" s="752">
        <f t="shared" si="4"/>
        <v>0</v>
      </c>
      <c r="CU6" s="793"/>
      <c r="CV6" s="762">
        <v>5</v>
      </c>
      <c r="CW6" s="763" t="str">
        <f t="shared" si="10"/>
        <v>NIKHIL RAVAL [F]</v>
      </c>
      <c r="CX6" s="763" t="s">
        <v>45</v>
      </c>
      <c r="CY6" s="787">
        <f>+Scoresheet!AP13</f>
        <v>3</v>
      </c>
      <c r="CZ6" s="429">
        <f t="shared" si="5"/>
        <v>1.5</v>
      </c>
      <c r="DA6" s="793"/>
      <c r="DB6" s="418">
        <v>5</v>
      </c>
      <c r="DC6" s="419" t="str">
        <f t="shared" si="11"/>
        <v>NIKHIL RAVAL [F]</v>
      </c>
      <c r="DD6" s="419" t="s">
        <v>45</v>
      </c>
      <c r="DE6" s="416">
        <f>+Scoresheet!AX13</f>
        <v>0</v>
      </c>
      <c r="DF6" s="420">
        <f t="shared" si="6"/>
        <v>0</v>
      </c>
      <c r="DG6" s="793"/>
      <c r="DH6" s="766">
        <v>5</v>
      </c>
      <c r="DI6" s="767" t="str">
        <f t="shared" si="12"/>
        <v>NIKHIL RAVAL [F]</v>
      </c>
      <c r="DJ6" s="767" t="s">
        <v>45</v>
      </c>
      <c r="DK6" s="768">
        <f>+Scoresheet!BF13</f>
        <v>0</v>
      </c>
      <c r="DL6" s="769">
        <f t="shared" si="7"/>
        <v>0</v>
      </c>
      <c r="DM6" s="793"/>
      <c r="DN6" s="762">
        <v>5</v>
      </c>
      <c r="DO6" s="763" t="str">
        <f t="shared" si="13"/>
        <v>NIKHIL RAVAL [F]</v>
      </c>
      <c r="DP6" s="763" t="s">
        <v>45</v>
      </c>
      <c r="DQ6" s="429">
        <f t="shared" si="8"/>
        <v>1.5</v>
      </c>
      <c r="DT6" s="315">
        <v>3</v>
      </c>
      <c r="DU6" s="409">
        <v>0</v>
      </c>
      <c r="DV6" s="19"/>
      <c r="DW6" s="315">
        <v>3</v>
      </c>
      <c r="DX6" s="407">
        <v>5</v>
      </c>
      <c r="DY6" s="19"/>
      <c r="DZ6" s="315">
        <v>3</v>
      </c>
      <c r="EA6" s="409">
        <v>1.5</v>
      </c>
      <c r="EB6" s="19"/>
      <c r="EC6" s="315" t="s">
        <v>162</v>
      </c>
      <c r="ED6" s="409">
        <v>2</v>
      </c>
      <c r="EE6" s="19"/>
      <c r="EF6" s="315">
        <v>3</v>
      </c>
      <c r="EG6" s="409">
        <v>1.5</v>
      </c>
    </row>
    <row r="7" spans="1:137" s="314" customFormat="1">
      <c r="B7" s="1152"/>
      <c r="C7" s="1161"/>
      <c r="D7" s="1161"/>
      <c r="E7" s="1162"/>
      <c r="G7" s="10"/>
      <c r="H7" s="460">
        <v>6</v>
      </c>
      <c r="I7" s="324" t="s">
        <v>283</v>
      </c>
      <c r="J7" s="324" t="s">
        <v>38</v>
      </c>
      <c r="K7" s="478">
        <v>27.1</v>
      </c>
      <c r="L7" s="470"/>
      <c r="M7" s="460">
        <v>6</v>
      </c>
      <c r="N7" s="313" t="s">
        <v>353</v>
      </c>
      <c r="O7" s="313" t="s">
        <v>43</v>
      </c>
      <c r="P7" s="465">
        <v>133</v>
      </c>
      <c r="Q7" s="671">
        <v>14.9</v>
      </c>
      <c r="R7" s="10"/>
      <c r="S7" s="460">
        <v>6</v>
      </c>
      <c r="T7" s="313" t="s">
        <v>265</v>
      </c>
      <c r="U7" s="313" t="s">
        <v>48</v>
      </c>
      <c r="V7" s="465">
        <v>11</v>
      </c>
      <c r="W7" s="475">
        <v>17</v>
      </c>
      <c r="X7" s="10"/>
      <c r="Y7" s="461">
        <v>6</v>
      </c>
      <c r="Z7" s="324" t="s">
        <v>356</v>
      </c>
      <c r="AA7" s="324" t="s">
        <v>43</v>
      </c>
      <c r="AB7" s="468">
        <v>4</v>
      </c>
      <c r="AC7" s="478">
        <v>2</v>
      </c>
      <c r="AD7" s="10"/>
      <c r="AE7" s="460">
        <v>6</v>
      </c>
      <c r="AF7" s="313" t="s">
        <v>344</v>
      </c>
      <c r="AG7" s="313" t="s">
        <v>44</v>
      </c>
      <c r="AH7" s="465" t="s">
        <v>395</v>
      </c>
      <c r="AI7" s="475">
        <v>1</v>
      </c>
      <c r="AJ7" s="10"/>
      <c r="AK7" s="460">
        <v>6</v>
      </c>
      <c r="AL7" s="324" t="s">
        <v>383</v>
      </c>
      <c r="AM7" s="324" t="s">
        <v>42</v>
      </c>
      <c r="AN7" s="337">
        <v>1</v>
      </c>
      <c r="AO7" s="475">
        <v>0.5</v>
      </c>
      <c r="AP7" s="10"/>
      <c r="AQ7" s="460">
        <v>6</v>
      </c>
      <c r="AR7" s="313" t="s">
        <v>344</v>
      </c>
      <c r="AS7" s="313" t="s">
        <v>44</v>
      </c>
      <c r="AT7" s="475">
        <v>2.5</v>
      </c>
      <c r="AU7" s="470"/>
      <c r="AV7" s="10"/>
      <c r="AW7" s="10"/>
      <c r="AX7" s="10"/>
      <c r="AY7" s="10"/>
      <c r="AZ7" s="10"/>
      <c r="BA7" s="10"/>
      <c r="BB7" s="10"/>
      <c r="BC7" s="10"/>
      <c r="BD7" s="10"/>
      <c r="BE7" s="10"/>
      <c r="BF7" s="10"/>
      <c r="BG7" s="10"/>
      <c r="BH7" s="10"/>
      <c r="BI7" s="10"/>
      <c r="BJ7" s="10"/>
      <c r="BK7" s="10"/>
      <c r="BL7" s="10"/>
      <c r="BM7" s="10"/>
      <c r="BN7" s="10"/>
      <c r="BO7" s="10"/>
      <c r="BP7" s="10"/>
      <c r="BQ7" s="19"/>
      <c r="CB7" s="19"/>
      <c r="CC7" s="19"/>
      <c r="CD7" s="19"/>
      <c r="CE7" s="781">
        <v>6</v>
      </c>
      <c r="CF7" s="782" t="str">
        <f t="shared" si="0"/>
        <v>PARAS RAVAL [F]</v>
      </c>
      <c r="CG7" s="782" t="s">
        <v>45</v>
      </c>
      <c r="CH7" s="783">
        <f t="shared" si="1"/>
        <v>18.2</v>
      </c>
      <c r="CI7"/>
      <c r="CJ7" s="418">
        <v>6</v>
      </c>
      <c r="CK7" s="419" t="str">
        <f t="shared" si="2"/>
        <v>PARAS RAVAL [F]</v>
      </c>
      <c r="CL7" s="419" t="s">
        <v>45</v>
      </c>
      <c r="CM7" s="416">
        <f>+Scoresheet!J14</f>
        <v>40</v>
      </c>
      <c r="CN7" s="420">
        <f t="shared" si="3"/>
        <v>3.7</v>
      </c>
      <c r="CO7"/>
      <c r="CP7" s="750">
        <v>6</v>
      </c>
      <c r="CQ7" s="751" t="str">
        <f t="shared" si="9"/>
        <v>PARAS RAVAL [F]</v>
      </c>
      <c r="CR7" s="751" t="s">
        <v>45</v>
      </c>
      <c r="CS7" s="756">
        <f>+Scoresheet!AH14</f>
        <v>9</v>
      </c>
      <c r="CT7" s="752">
        <f t="shared" si="4"/>
        <v>13</v>
      </c>
      <c r="CU7"/>
      <c r="CV7" s="762">
        <v>6</v>
      </c>
      <c r="CW7" s="763" t="str">
        <f t="shared" si="10"/>
        <v>PARAS RAVAL [F]</v>
      </c>
      <c r="CX7" s="763" t="s">
        <v>45</v>
      </c>
      <c r="CY7" s="787">
        <f>+Scoresheet!AP14</f>
        <v>3</v>
      </c>
      <c r="CZ7" s="429">
        <f t="shared" si="5"/>
        <v>1</v>
      </c>
      <c r="DA7"/>
      <c r="DB7" s="418">
        <v>6</v>
      </c>
      <c r="DC7" s="419" t="str">
        <f t="shared" si="11"/>
        <v>PARAS RAVAL [F]</v>
      </c>
      <c r="DD7" s="419" t="s">
        <v>45</v>
      </c>
      <c r="DE7" s="416" t="str">
        <f>+Scoresheet!AX14</f>
        <v>1i</v>
      </c>
      <c r="DF7" s="420">
        <f t="shared" si="6"/>
        <v>0.5</v>
      </c>
      <c r="DG7"/>
      <c r="DH7" s="766">
        <v>6</v>
      </c>
      <c r="DI7" s="767" t="str">
        <f t="shared" si="12"/>
        <v>PARAS RAVAL [F]</v>
      </c>
      <c r="DJ7" s="767" t="s">
        <v>45</v>
      </c>
      <c r="DK7" s="768">
        <f>+Scoresheet!BF14</f>
        <v>0</v>
      </c>
      <c r="DL7" s="769">
        <f t="shared" si="7"/>
        <v>0</v>
      </c>
      <c r="DM7"/>
      <c r="DN7" s="762">
        <v>6</v>
      </c>
      <c r="DO7" s="763" t="str">
        <f t="shared" si="13"/>
        <v>PARAS RAVAL [F]</v>
      </c>
      <c r="DP7" s="763" t="s">
        <v>45</v>
      </c>
      <c r="DQ7" s="429">
        <f t="shared" si="8"/>
        <v>1.5</v>
      </c>
      <c r="DT7" s="315">
        <v>4</v>
      </c>
      <c r="DU7" s="409">
        <v>0</v>
      </c>
      <c r="DV7" s="19"/>
      <c r="DW7" s="315" t="s">
        <v>246</v>
      </c>
      <c r="DX7" s="407">
        <v>5</v>
      </c>
      <c r="DY7" s="19"/>
      <c r="DZ7" s="315">
        <v>4</v>
      </c>
      <c r="EA7" s="409">
        <v>2</v>
      </c>
      <c r="EB7" s="19"/>
      <c r="EC7" s="315" t="s">
        <v>163</v>
      </c>
      <c r="ED7" s="409">
        <v>2.5</v>
      </c>
      <c r="EE7" s="19"/>
      <c r="EF7" s="315">
        <v>4</v>
      </c>
      <c r="EG7" s="409">
        <v>2</v>
      </c>
    </row>
    <row r="8" spans="1:137" s="314" customFormat="1">
      <c r="B8" s="1152" t="s">
        <v>2</v>
      </c>
      <c r="C8" s="1104">
        <f>MAX(Best!AL4:AL13)</f>
        <v>194</v>
      </c>
      <c r="D8" s="1104"/>
      <c r="E8" s="1105"/>
      <c r="G8" s="10"/>
      <c r="H8" s="460">
        <v>7</v>
      </c>
      <c r="I8" s="313" t="s">
        <v>276</v>
      </c>
      <c r="J8" s="313" t="s">
        <v>45</v>
      </c>
      <c r="K8" s="475">
        <v>26.6</v>
      </c>
      <c r="L8" s="470"/>
      <c r="M8" s="460">
        <v>7</v>
      </c>
      <c r="N8" s="313" t="s">
        <v>264</v>
      </c>
      <c r="O8" s="313" t="s">
        <v>48</v>
      </c>
      <c r="P8" s="465">
        <v>122</v>
      </c>
      <c r="Q8" s="671">
        <v>14.100000000000001</v>
      </c>
      <c r="R8" s="10"/>
      <c r="S8" s="460">
        <v>7</v>
      </c>
      <c r="T8" s="324" t="s">
        <v>385</v>
      </c>
      <c r="U8" s="324" t="s">
        <v>42</v>
      </c>
      <c r="V8" s="468">
        <v>9</v>
      </c>
      <c r="W8" s="478">
        <v>17</v>
      </c>
      <c r="X8" s="10"/>
      <c r="Y8" s="460">
        <v>7</v>
      </c>
      <c r="Z8" s="324" t="s">
        <v>393</v>
      </c>
      <c r="AA8" s="324" t="s">
        <v>46</v>
      </c>
      <c r="AB8" s="465">
        <v>4</v>
      </c>
      <c r="AC8" s="475">
        <v>1.5</v>
      </c>
      <c r="AD8" s="10"/>
      <c r="AE8" s="460">
        <v>7</v>
      </c>
      <c r="AF8" s="313" t="s">
        <v>337</v>
      </c>
      <c r="AG8" s="313" t="s">
        <v>46</v>
      </c>
      <c r="AH8" s="465" t="s">
        <v>160</v>
      </c>
      <c r="AI8" s="475">
        <v>1</v>
      </c>
      <c r="AJ8" s="10"/>
      <c r="AK8" s="460">
        <v>7</v>
      </c>
      <c r="AL8" s="313" t="s">
        <v>113</v>
      </c>
      <c r="AM8" s="313" t="s">
        <v>45</v>
      </c>
      <c r="AN8" s="337">
        <v>0</v>
      </c>
      <c r="AO8" s="475">
        <v>0</v>
      </c>
      <c r="AP8" s="10"/>
      <c r="AQ8" s="460">
        <v>7</v>
      </c>
      <c r="AR8" s="324" t="s">
        <v>361</v>
      </c>
      <c r="AS8" s="324" t="s">
        <v>43</v>
      </c>
      <c r="AT8" s="475">
        <v>2.5</v>
      </c>
      <c r="AU8" s="470"/>
      <c r="AV8" s="10"/>
      <c r="AW8" s="10"/>
      <c r="AX8" s="10"/>
      <c r="AY8" s="10"/>
      <c r="AZ8" s="10"/>
      <c r="BA8" s="10"/>
      <c r="BB8" s="10"/>
      <c r="BC8" s="10"/>
      <c r="BD8" s="10"/>
      <c r="BE8" s="10"/>
      <c r="BF8" s="10"/>
      <c r="BG8" s="10"/>
      <c r="BH8" s="10"/>
      <c r="BI8" s="10"/>
      <c r="BJ8" s="10"/>
      <c r="BK8" s="10"/>
      <c r="BL8" s="10"/>
      <c r="BM8" s="10"/>
      <c r="BN8" s="10"/>
      <c r="BO8" s="10"/>
      <c r="BP8" s="10"/>
      <c r="BQ8" s="19"/>
      <c r="CB8" s="19"/>
      <c r="CC8" s="19"/>
      <c r="CD8" s="19"/>
      <c r="CE8" s="781">
        <v>7</v>
      </c>
      <c r="CF8" s="782" t="str">
        <f t="shared" si="0"/>
        <v>VISHAL RAVAL [F]</v>
      </c>
      <c r="CG8" s="782" t="s">
        <v>45</v>
      </c>
      <c r="CH8" s="783">
        <f t="shared" si="1"/>
        <v>20</v>
      </c>
      <c r="CI8"/>
      <c r="CJ8" s="418">
        <v>7</v>
      </c>
      <c r="CK8" s="419" t="str">
        <f t="shared" si="2"/>
        <v>VISHAL RAVAL [F]</v>
      </c>
      <c r="CL8" s="419" t="s">
        <v>45</v>
      </c>
      <c r="CM8" s="416">
        <f>+Scoresheet!J15</f>
        <v>1</v>
      </c>
      <c r="CN8" s="420">
        <f t="shared" si="3"/>
        <v>0</v>
      </c>
      <c r="CO8"/>
      <c r="CP8" s="750">
        <v>7</v>
      </c>
      <c r="CQ8" s="751" t="str">
        <f t="shared" si="9"/>
        <v>VISHAL RAVAL [F]</v>
      </c>
      <c r="CR8" s="751" t="s">
        <v>45</v>
      </c>
      <c r="CS8" s="756">
        <f>+Scoresheet!AH15</f>
        <v>13</v>
      </c>
      <c r="CT8" s="752">
        <f t="shared" si="4"/>
        <v>20</v>
      </c>
      <c r="CU8"/>
      <c r="CV8" s="762">
        <v>7</v>
      </c>
      <c r="CW8" s="763" t="str">
        <f t="shared" si="10"/>
        <v>VISHAL RAVAL [F]</v>
      </c>
      <c r="CX8" s="763" t="s">
        <v>45</v>
      </c>
      <c r="CY8" s="787">
        <f>+Scoresheet!AP15</f>
        <v>0</v>
      </c>
      <c r="CZ8" s="429">
        <f t="shared" si="5"/>
        <v>0</v>
      </c>
      <c r="DA8"/>
      <c r="DB8" s="418">
        <v>7</v>
      </c>
      <c r="DC8" s="419" t="str">
        <f t="shared" si="11"/>
        <v>VISHAL RAVAL [F]</v>
      </c>
      <c r="DD8" s="419" t="s">
        <v>45</v>
      </c>
      <c r="DE8" s="416">
        <f>+Scoresheet!AX15</f>
        <v>0</v>
      </c>
      <c r="DF8" s="420">
        <f t="shared" si="6"/>
        <v>0</v>
      </c>
      <c r="DG8"/>
      <c r="DH8" s="766">
        <v>7</v>
      </c>
      <c r="DI8" s="767" t="str">
        <f t="shared" si="12"/>
        <v>VISHAL RAVAL [F]</v>
      </c>
      <c r="DJ8" s="767" t="s">
        <v>45</v>
      </c>
      <c r="DK8" s="768">
        <f>+Scoresheet!BF15</f>
        <v>0</v>
      </c>
      <c r="DL8" s="769">
        <f t="shared" si="7"/>
        <v>0</v>
      </c>
      <c r="DM8"/>
      <c r="DN8" s="762">
        <v>7</v>
      </c>
      <c r="DO8" s="763" t="str">
        <f t="shared" si="13"/>
        <v>VISHAL RAVAL [F]</v>
      </c>
      <c r="DP8" s="763" t="s">
        <v>45</v>
      </c>
      <c r="DQ8" s="429">
        <f t="shared" si="8"/>
        <v>0</v>
      </c>
      <c r="DT8" s="315">
        <v>5</v>
      </c>
      <c r="DU8" s="409">
        <v>0</v>
      </c>
      <c r="DV8" s="198"/>
      <c r="DW8" s="315">
        <v>4</v>
      </c>
      <c r="DX8" s="407">
        <v>7</v>
      </c>
      <c r="DY8" s="198"/>
      <c r="DZ8" s="315">
        <v>5</v>
      </c>
      <c r="EA8" s="409">
        <v>2.5</v>
      </c>
      <c r="EB8" s="198"/>
      <c r="EC8" s="315" t="s">
        <v>169</v>
      </c>
      <c r="ED8" s="409">
        <v>0.5</v>
      </c>
      <c r="EE8" s="19"/>
      <c r="EF8" s="315">
        <v>5</v>
      </c>
      <c r="EG8" s="409">
        <v>2.5</v>
      </c>
    </row>
    <row r="9" spans="1:137" s="314" customFormat="1" ht="15.75" thickBot="1">
      <c r="B9" s="1154"/>
      <c r="C9" s="1106"/>
      <c r="D9" s="1106"/>
      <c r="E9" s="1107"/>
      <c r="G9" s="10"/>
      <c r="H9" s="460">
        <v>8</v>
      </c>
      <c r="I9" s="313" t="s">
        <v>342</v>
      </c>
      <c r="J9" s="313" t="s">
        <v>44</v>
      </c>
      <c r="K9" s="475">
        <v>23.9</v>
      </c>
      <c r="L9" s="470"/>
      <c r="M9" s="460">
        <v>8</v>
      </c>
      <c r="N9" s="313" t="s">
        <v>268</v>
      </c>
      <c r="O9" s="313" t="s">
        <v>48</v>
      </c>
      <c r="P9" s="465">
        <v>116</v>
      </c>
      <c r="Q9" s="671">
        <v>13.6</v>
      </c>
      <c r="R9" s="10"/>
      <c r="S9" s="460">
        <v>8</v>
      </c>
      <c r="T9" s="324" t="s">
        <v>276</v>
      </c>
      <c r="U9" s="324" t="s">
        <v>45</v>
      </c>
      <c r="V9" s="468">
        <v>11</v>
      </c>
      <c r="W9" s="478">
        <v>17</v>
      </c>
      <c r="X9" s="10"/>
      <c r="Y9" s="460">
        <v>8</v>
      </c>
      <c r="Z9" s="313" t="s">
        <v>335</v>
      </c>
      <c r="AA9" s="313" t="s">
        <v>46</v>
      </c>
      <c r="AB9" s="465">
        <v>5</v>
      </c>
      <c r="AC9" s="475">
        <v>1.5</v>
      </c>
      <c r="AD9" s="10"/>
      <c r="AE9" s="460">
        <v>8</v>
      </c>
      <c r="AF9" s="313" t="s">
        <v>281</v>
      </c>
      <c r="AG9" s="313" t="s">
        <v>45</v>
      </c>
      <c r="AH9" s="465" t="s">
        <v>207</v>
      </c>
      <c r="AI9" s="475">
        <v>1</v>
      </c>
      <c r="AJ9" s="10"/>
      <c r="AK9" s="460">
        <v>8</v>
      </c>
      <c r="AL9" s="313" t="s">
        <v>113</v>
      </c>
      <c r="AM9" s="313" t="s">
        <v>45</v>
      </c>
      <c r="AN9" s="337">
        <v>0</v>
      </c>
      <c r="AO9" s="475">
        <v>0</v>
      </c>
      <c r="AP9" s="10"/>
      <c r="AQ9" s="460">
        <v>8</v>
      </c>
      <c r="AR9" s="313" t="s">
        <v>367</v>
      </c>
      <c r="AS9" s="313" t="s">
        <v>41</v>
      </c>
      <c r="AT9" s="475">
        <v>2.5</v>
      </c>
      <c r="AU9" s="470"/>
      <c r="AV9" s="10"/>
      <c r="AW9" s="10"/>
      <c r="AX9" s="10"/>
      <c r="AY9" s="10"/>
      <c r="AZ9" s="10"/>
      <c r="BA9" s="10"/>
      <c r="BB9" s="10"/>
      <c r="BC9" s="10"/>
      <c r="BD9" s="10"/>
      <c r="BE9" s="10"/>
      <c r="BF9" s="10"/>
      <c r="BG9" s="10"/>
      <c r="BH9" s="10"/>
      <c r="BI9" s="10"/>
      <c r="BJ9" s="10"/>
      <c r="BK9" s="10"/>
      <c r="BL9" s="10"/>
      <c r="BM9" s="10"/>
      <c r="BN9" s="10"/>
      <c r="BO9" s="10"/>
      <c r="BP9" s="10"/>
      <c r="BQ9" s="19"/>
      <c r="CB9" s="19"/>
      <c r="CC9" s="19"/>
      <c r="CD9" s="19"/>
      <c r="CE9" s="781">
        <v>8</v>
      </c>
      <c r="CF9" s="782" t="str">
        <f t="shared" si="0"/>
        <v>MANISH RAVAL [F]</v>
      </c>
      <c r="CG9" s="782" t="s">
        <v>45</v>
      </c>
      <c r="CH9" s="783">
        <f t="shared" si="1"/>
        <v>28.6</v>
      </c>
      <c r="CI9"/>
      <c r="CJ9" s="418">
        <v>8</v>
      </c>
      <c r="CK9" s="419" t="str">
        <f t="shared" si="2"/>
        <v>MANISH RAVAL [F]</v>
      </c>
      <c r="CL9" s="419" t="s">
        <v>45</v>
      </c>
      <c r="CM9" s="416">
        <f>+Scoresheet!J16</f>
        <v>87</v>
      </c>
      <c r="CN9" s="420">
        <f t="shared" si="3"/>
        <v>6.6</v>
      </c>
      <c r="CO9"/>
      <c r="CP9" s="750">
        <v>8</v>
      </c>
      <c r="CQ9" s="751" t="str">
        <f t="shared" si="9"/>
        <v>MANISH RAVAL [F]</v>
      </c>
      <c r="CR9" s="751" t="s">
        <v>45</v>
      </c>
      <c r="CS9" s="756">
        <f>+Scoresheet!AH16</f>
        <v>12</v>
      </c>
      <c r="CT9" s="752">
        <f t="shared" si="4"/>
        <v>20</v>
      </c>
      <c r="CU9"/>
      <c r="CV9" s="762">
        <v>8</v>
      </c>
      <c r="CW9" s="763" t="str">
        <f t="shared" si="10"/>
        <v>MANISH RAVAL [F]</v>
      </c>
      <c r="CX9" s="763" t="s">
        <v>45</v>
      </c>
      <c r="CY9" s="787">
        <f>+Scoresheet!AP16</f>
        <v>2</v>
      </c>
      <c r="CZ9" s="429">
        <f t="shared" si="5"/>
        <v>1</v>
      </c>
      <c r="DA9"/>
      <c r="DB9" s="418">
        <v>8</v>
      </c>
      <c r="DC9" s="419" t="str">
        <f t="shared" si="11"/>
        <v>MANISH RAVAL [F]</v>
      </c>
      <c r="DD9" s="419" t="s">
        <v>45</v>
      </c>
      <c r="DE9" s="416" t="str">
        <f>+Scoresheet!AX16</f>
        <v>1d+1i</v>
      </c>
      <c r="DF9" s="420">
        <f t="shared" si="6"/>
        <v>1</v>
      </c>
      <c r="DG9"/>
      <c r="DH9" s="766">
        <v>8</v>
      </c>
      <c r="DI9" s="767" t="str">
        <f t="shared" si="12"/>
        <v>MANISH RAVAL [F]</v>
      </c>
      <c r="DJ9" s="767" t="s">
        <v>45</v>
      </c>
      <c r="DK9" s="768">
        <f>+Scoresheet!BF16</f>
        <v>0</v>
      </c>
      <c r="DL9" s="769">
        <f t="shared" si="7"/>
        <v>0</v>
      </c>
      <c r="DM9"/>
      <c r="DN9" s="762">
        <v>8</v>
      </c>
      <c r="DO9" s="763" t="str">
        <f t="shared" si="13"/>
        <v>MANISH RAVAL [F]</v>
      </c>
      <c r="DP9" s="763" t="s">
        <v>45</v>
      </c>
      <c r="DQ9" s="429">
        <f t="shared" si="8"/>
        <v>2</v>
      </c>
      <c r="DT9" s="315">
        <v>6</v>
      </c>
      <c r="DU9" s="409">
        <v>0</v>
      </c>
      <c r="DV9" s="198"/>
      <c r="DW9" s="315">
        <v>5</v>
      </c>
      <c r="DX9" s="407">
        <v>10</v>
      </c>
      <c r="DY9" s="198"/>
      <c r="DZ9" s="315">
        <v>6</v>
      </c>
      <c r="EA9" s="409">
        <v>3</v>
      </c>
      <c r="EB9" s="198"/>
      <c r="EC9" s="315" t="s">
        <v>164</v>
      </c>
      <c r="ED9" s="409">
        <v>1</v>
      </c>
      <c r="EE9" s="19"/>
      <c r="EF9" s="315">
        <v>6</v>
      </c>
      <c r="EG9" s="409">
        <v>3</v>
      </c>
    </row>
    <row r="10" spans="1:137" s="314" customFormat="1" ht="15.75" thickBot="1">
      <c r="B10" s="40"/>
      <c r="C10" s="40"/>
      <c r="D10" s="66"/>
      <c r="E10" s="66"/>
      <c r="G10" s="10"/>
      <c r="H10" s="461">
        <v>9</v>
      </c>
      <c r="I10" s="313" t="s">
        <v>336</v>
      </c>
      <c r="J10" s="313" t="s">
        <v>46</v>
      </c>
      <c r="K10" s="475">
        <v>23.5</v>
      </c>
      <c r="L10" s="471"/>
      <c r="M10" s="461">
        <v>9</v>
      </c>
      <c r="N10" s="313" t="s">
        <v>344</v>
      </c>
      <c r="O10" s="313" t="s">
        <v>44</v>
      </c>
      <c r="P10" s="465">
        <v>110</v>
      </c>
      <c r="Q10" s="671">
        <v>12.600000000000001</v>
      </c>
      <c r="R10" s="10"/>
      <c r="S10" s="461">
        <v>9</v>
      </c>
      <c r="T10" s="323" t="s">
        <v>340</v>
      </c>
      <c r="U10" s="323" t="s">
        <v>46</v>
      </c>
      <c r="V10" s="465">
        <v>9</v>
      </c>
      <c r="W10" s="475">
        <v>15</v>
      </c>
      <c r="X10" s="10"/>
      <c r="Y10" s="460">
        <v>9</v>
      </c>
      <c r="Z10" s="313" t="s">
        <v>268</v>
      </c>
      <c r="AA10" s="313" t="s">
        <v>48</v>
      </c>
      <c r="AB10" s="465">
        <v>3</v>
      </c>
      <c r="AC10" s="475">
        <v>1.5</v>
      </c>
      <c r="AD10" s="10"/>
      <c r="AE10" s="461">
        <v>9</v>
      </c>
      <c r="AF10" s="324" t="s">
        <v>358</v>
      </c>
      <c r="AG10" s="324" t="s">
        <v>43</v>
      </c>
      <c r="AH10" s="468" t="s">
        <v>160</v>
      </c>
      <c r="AI10" s="478">
        <v>1</v>
      </c>
      <c r="AJ10" s="10"/>
      <c r="AK10" s="461">
        <v>9</v>
      </c>
      <c r="AL10" s="313" t="s">
        <v>113</v>
      </c>
      <c r="AM10" s="313" t="s">
        <v>45</v>
      </c>
      <c r="AN10" s="337">
        <v>0</v>
      </c>
      <c r="AO10" s="475">
        <v>0</v>
      </c>
      <c r="AP10" s="10"/>
      <c r="AQ10" s="461">
        <v>9</v>
      </c>
      <c r="AR10" s="313" t="s">
        <v>281</v>
      </c>
      <c r="AS10" s="313" t="s">
        <v>45</v>
      </c>
      <c r="AT10" s="475">
        <v>2</v>
      </c>
      <c r="AU10" s="471"/>
      <c r="AV10" s="10"/>
      <c r="AW10" s="10"/>
      <c r="AX10" s="10"/>
      <c r="AY10" s="10"/>
      <c r="AZ10" s="10"/>
      <c r="BA10" s="10"/>
      <c r="BB10" s="10"/>
      <c r="BC10" s="10"/>
      <c r="BD10" s="10"/>
      <c r="BE10" s="10"/>
      <c r="BF10" s="10"/>
      <c r="BG10" s="10"/>
      <c r="BH10" s="10"/>
      <c r="BI10" s="10"/>
      <c r="BJ10" s="10"/>
      <c r="BK10" s="10"/>
      <c r="BL10" s="10"/>
      <c r="BM10" s="10"/>
      <c r="BN10" s="10"/>
      <c r="BO10" s="10"/>
      <c r="BP10" s="10"/>
      <c r="BQ10" s="19"/>
      <c r="CB10" s="19"/>
      <c r="CC10" s="19"/>
      <c r="CD10" s="19"/>
      <c r="CE10" s="781">
        <v>9</v>
      </c>
      <c r="CF10" s="782" t="str">
        <f t="shared" si="0"/>
        <v>KUNAL MEHTA [F]</v>
      </c>
      <c r="CG10" s="782" t="s">
        <v>45</v>
      </c>
      <c r="CH10" s="783">
        <f t="shared" si="1"/>
        <v>1.5</v>
      </c>
      <c r="CI10"/>
      <c r="CJ10" s="418">
        <v>9</v>
      </c>
      <c r="CK10" s="419" t="str">
        <f t="shared" si="2"/>
        <v>KUNAL MEHTA [F]</v>
      </c>
      <c r="CL10" s="419" t="s">
        <v>45</v>
      </c>
      <c r="CM10" s="416">
        <f>+Scoresheet!J17</f>
        <v>11</v>
      </c>
      <c r="CN10" s="420">
        <f t="shared" si="3"/>
        <v>0</v>
      </c>
      <c r="CO10"/>
      <c r="CP10" s="750">
        <v>9</v>
      </c>
      <c r="CQ10" s="751" t="str">
        <f t="shared" si="9"/>
        <v>KUNAL MEHTA [F]</v>
      </c>
      <c r="CR10" s="751" t="s">
        <v>45</v>
      </c>
      <c r="CS10" s="756">
        <f>+Scoresheet!AH17</f>
        <v>0</v>
      </c>
      <c r="CT10" s="752">
        <f t="shared" si="4"/>
        <v>0</v>
      </c>
      <c r="CU10"/>
      <c r="CV10" s="762">
        <v>9</v>
      </c>
      <c r="CW10" s="763" t="str">
        <f t="shared" si="10"/>
        <v>KUNAL MEHTA [F]</v>
      </c>
      <c r="CX10" s="763" t="s">
        <v>45</v>
      </c>
      <c r="CY10" s="787">
        <f>+Scoresheet!AP17</f>
        <v>2</v>
      </c>
      <c r="CZ10" s="429">
        <f t="shared" si="5"/>
        <v>1</v>
      </c>
      <c r="DA10"/>
      <c r="DB10" s="418">
        <v>9</v>
      </c>
      <c r="DC10" s="419" t="str">
        <f t="shared" si="11"/>
        <v>KUNAL MEHTA [F]</v>
      </c>
      <c r="DD10" s="419" t="s">
        <v>45</v>
      </c>
      <c r="DE10" s="416" t="str">
        <f>+Scoresheet!AX17</f>
        <v>1d</v>
      </c>
      <c r="DF10" s="420">
        <f t="shared" si="6"/>
        <v>0.5</v>
      </c>
      <c r="DG10"/>
      <c r="DH10" s="766">
        <v>9</v>
      </c>
      <c r="DI10" s="767" t="str">
        <f t="shared" si="12"/>
        <v>KUNAL MEHTA [F]</v>
      </c>
      <c r="DJ10" s="767" t="s">
        <v>45</v>
      </c>
      <c r="DK10" s="768">
        <f>+Scoresheet!BF17</f>
        <v>0</v>
      </c>
      <c r="DL10" s="769">
        <f t="shared" si="7"/>
        <v>0</v>
      </c>
      <c r="DM10"/>
      <c r="DN10" s="762">
        <v>9</v>
      </c>
      <c r="DO10" s="763" t="str">
        <f t="shared" si="13"/>
        <v>KUNAL MEHTA [F]</v>
      </c>
      <c r="DP10" s="763" t="s">
        <v>45</v>
      </c>
      <c r="DQ10" s="429">
        <f t="shared" si="8"/>
        <v>1.5</v>
      </c>
      <c r="DT10" s="315">
        <v>7</v>
      </c>
      <c r="DU10" s="409">
        <v>0</v>
      </c>
      <c r="DV10" s="198"/>
      <c r="DW10" s="315">
        <v>6</v>
      </c>
      <c r="DX10" s="407">
        <v>12</v>
      </c>
      <c r="DY10" s="198"/>
      <c r="DZ10" s="315">
        <v>7</v>
      </c>
      <c r="EA10" s="409">
        <v>3.5</v>
      </c>
      <c r="EB10" s="198"/>
      <c r="EC10" s="315" t="s">
        <v>165</v>
      </c>
      <c r="ED10" s="409">
        <v>1.5</v>
      </c>
      <c r="EE10" s="19"/>
      <c r="EF10" s="315">
        <v>7</v>
      </c>
      <c r="EG10" s="409">
        <v>3.5</v>
      </c>
    </row>
    <row r="11" spans="1:137" s="314" customFormat="1">
      <c r="B11" s="1112" t="s">
        <v>122</v>
      </c>
      <c r="C11" s="1113"/>
      <c r="D11" s="1113"/>
      <c r="E11" s="1114"/>
      <c r="G11" s="10"/>
      <c r="H11" s="460">
        <v>10</v>
      </c>
      <c r="I11" s="313" t="s">
        <v>344</v>
      </c>
      <c r="J11" s="313" t="s">
        <v>44</v>
      </c>
      <c r="K11" s="475">
        <v>21.1</v>
      </c>
      <c r="L11" s="470"/>
      <c r="M11" s="460">
        <v>10</v>
      </c>
      <c r="N11" s="313" t="s">
        <v>309</v>
      </c>
      <c r="O11" s="313" t="s">
        <v>42</v>
      </c>
      <c r="P11" s="465">
        <v>111</v>
      </c>
      <c r="Q11" s="671">
        <v>12.299999999999999</v>
      </c>
      <c r="R11" s="10"/>
      <c r="S11" s="460">
        <v>10</v>
      </c>
      <c r="T11" s="313" t="s">
        <v>301</v>
      </c>
      <c r="U11" s="313" t="s">
        <v>49</v>
      </c>
      <c r="V11" s="465">
        <v>9</v>
      </c>
      <c r="W11" s="475">
        <v>14</v>
      </c>
      <c r="X11" s="10"/>
      <c r="Y11" s="460">
        <v>10</v>
      </c>
      <c r="Z11" s="313" t="s">
        <v>275</v>
      </c>
      <c r="AA11" s="313" t="s">
        <v>45</v>
      </c>
      <c r="AB11" s="465">
        <v>3</v>
      </c>
      <c r="AC11" s="475">
        <v>1.5</v>
      </c>
      <c r="AD11" s="10"/>
      <c r="AE11" s="460">
        <v>10</v>
      </c>
      <c r="AF11" s="324" t="s">
        <v>336</v>
      </c>
      <c r="AG11" s="324" t="s">
        <v>46</v>
      </c>
      <c r="AH11" s="468" t="s">
        <v>160</v>
      </c>
      <c r="AI11" s="478">
        <v>1</v>
      </c>
      <c r="AJ11" s="10"/>
      <c r="AK11" s="460">
        <v>10</v>
      </c>
      <c r="AL11" s="323" t="s">
        <v>113</v>
      </c>
      <c r="AM11" s="323" t="s">
        <v>45</v>
      </c>
      <c r="AN11" s="337">
        <v>0</v>
      </c>
      <c r="AO11" s="475">
        <v>0</v>
      </c>
      <c r="AP11" s="10"/>
      <c r="AQ11" s="460">
        <v>10</v>
      </c>
      <c r="AR11" s="313" t="s">
        <v>277</v>
      </c>
      <c r="AS11" s="313" t="s">
        <v>45</v>
      </c>
      <c r="AT11" s="475">
        <v>2</v>
      </c>
      <c r="AU11" s="470"/>
      <c r="AV11" s="10"/>
      <c r="AW11" s="10"/>
      <c r="AX11" s="10"/>
      <c r="AY11" s="10"/>
      <c r="AZ11" s="10"/>
      <c r="BA11" s="10"/>
      <c r="BB11" s="10"/>
      <c r="BC11" s="10"/>
      <c r="BD11" s="10"/>
      <c r="BE11" s="10"/>
      <c r="BF11" s="10"/>
      <c r="BG11" s="10"/>
      <c r="BH11" s="10"/>
      <c r="BI11" s="10"/>
      <c r="BJ11" s="10"/>
      <c r="BK11" s="10"/>
      <c r="BL11" s="10"/>
      <c r="BM11" s="10"/>
      <c r="BN11" s="10"/>
      <c r="BO11" s="10"/>
      <c r="BP11" s="10"/>
      <c r="BQ11" s="19"/>
      <c r="CB11" s="19"/>
      <c r="CC11" s="19"/>
      <c r="CD11" s="19"/>
      <c r="CE11" s="781">
        <v>10</v>
      </c>
      <c r="CF11" s="782" t="str">
        <f t="shared" si="0"/>
        <v>MANISH MEHTA [F]</v>
      </c>
      <c r="CG11" s="782" t="s">
        <v>45</v>
      </c>
      <c r="CH11" s="783">
        <f t="shared" si="1"/>
        <v>0.5</v>
      </c>
      <c r="CI11"/>
      <c r="CJ11" s="418">
        <v>10</v>
      </c>
      <c r="CK11" s="419" t="str">
        <f t="shared" si="2"/>
        <v>MANISH MEHTA [F]</v>
      </c>
      <c r="CL11" s="419" t="s">
        <v>45</v>
      </c>
      <c r="CM11" s="416">
        <f>+Scoresheet!J18</f>
        <v>0</v>
      </c>
      <c r="CN11" s="420">
        <f t="shared" si="3"/>
        <v>0</v>
      </c>
      <c r="CO11"/>
      <c r="CP11" s="750">
        <v>10</v>
      </c>
      <c r="CQ11" s="751" t="str">
        <f t="shared" si="9"/>
        <v>MANISH MEHTA [F]</v>
      </c>
      <c r="CR11" s="751" t="s">
        <v>45</v>
      </c>
      <c r="CS11" s="756">
        <f>+Scoresheet!AH18</f>
        <v>0</v>
      </c>
      <c r="CT11" s="752">
        <f t="shared" si="4"/>
        <v>0</v>
      </c>
      <c r="CU11"/>
      <c r="CV11" s="762">
        <v>10</v>
      </c>
      <c r="CW11" s="763" t="str">
        <f t="shared" si="10"/>
        <v>MANISH MEHTA [F]</v>
      </c>
      <c r="CX11" s="763" t="s">
        <v>45</v>
      </c>
      <c r="CY11" s="787">
        <f>+Scoresheet!AP18</f>
        <v>1</v>
      </c>
      <c r="CZ11" s="429">
        <f t="shared" si="5"/>
        <v>0.5</v>
      </c>
      <c r="DA11"/>
      <c r="DB11" s="418">
        <v>10</v>
      </c>
      <c r="DC11" s="419" t="str">
        <f t="shared" si="11"/>
        <v>MANISH MEHTA [F]</v>
      </c>
      <c r="DD11" s="419" t="s">
        <v>45</v>
      </c>
      <c r="DE11" s="416">
        <f>+Scoresheet!AX18</f>
        <v>0</v>
      </c>
      <c r="DF11" s="420">
        <f t="shared" si="6"/>
        <v>0</v>
      </c>
      <c r="DG11"/>
      <c r="DH11" s="766">
        <v>10</v>
      </c>
      <c r="DI11" s="767" t="str">
        <f t="shared" si="12"/>
        <v>MANISH MEHTA [F]</v>
      </c>
      <c r="DJ11" s="767" t="s">
        <v>45</v>
      </c>
      <c r="DK11" s="768">
        <f>+Scoresheet!BF18</f>
        <v>0</v>
      </c>
      <c r="DL11" s="769">
        <f t="shared" si="7"/>
        <v>0</v>
      </c>
      <c r="DM11"/>
      <c r="DN11" s="762">
        <v>10</v>
      </c>
      <c r="DO11" s="763" t="str">
        <f t="shared" si="13"/>
        <v>MANISH MEHTA [F]</v>
      </c>
      <c r="DP11" s="763" t="s">
        <v>45</v>
      </c>
      <c r="DQ11" s="429">
        <f t="shared" si="8"/>
        <v>0.5</v>
      </c>
      <c r="DT11" s="315">
        <v>8</v>
      </c>
      <c r="DU11" s="409">
        <v>0</v>
      </c>
      <c r="DV11" s="198"/>
      <c r="DW11" s="315">
        <v>7</v>
      </c>
      <c r="DX11" s="407">
        <v>14</v>
      </c>
      <c r="DY11" s="198"/>
      <c r="DZ11" s="315">
        <v>8</v>
      </c>
      <c r="EA11" s="409">
        <v>4</v>
      </c>
      <c r="EB11" s="198"/>
      <c r="EC11" s="315" t="s">
        <v>166</v>
      </c>
      <c r="ED11" s="409">
        <v>2</v>
      </c>
      <c r="EE11" s="19"/>
      <c r="EF11" s="315">
        <v>8</v>
      </c>
      <c r="EG11" s="409">
        <v>4</v>
      </c>
    </row>
    <row r="12" spans="1:137" s="314" customFormat="1" ht="15.75" thickBot="1">
      <c r="B12" s="1115"/>
      <c r="C12" s="1116"/>
      <c r="D12" s="1116"/>
      <c r="E12" s="1117"/>
      <c r="G12" s="10"/>
      <c r="H12" s="460">
        <v>11</v>
      </c>
      <c r="I12" s="313" t="s">
        <v>272</v>
      </c>
      <c r="J12" s="313" t="s">
        <v>48</v>
      </c>
      <c r="K12" s="475">
        <v>20.8</v>
      </c>
      <c r="L12" s="470"/>
      <c r="M12" s="460">
        <v>11</v>
      </c>
      <c r="N12" s="313" t="s">
        <v>336</v>
      </c>
      <c r="O12" s="313" t="s">
        <v>46</v>
      </c>
      <c r="P12" s="465">
        <v>123</v>
      </c>
      <c r="Q12" s="671">
        <v>12</v>
      </c>
      <c r="R12" s="10"/>
      <c r="S12" s="460">
        <v>11</v>
      </c>
      <c r="T12" s="323" t="s">
        <v>279</v>
      </c>
      <c r="U12" s="323" t="s">
        <v>45</v>
      </c>
      <c r="V12" s="465">
        <v>9</v>
      </c>
      <c r="W12" s="475">
        <v>13</v>
      </c>
      <c r="X12" s="10"/>
      <c r="Y12" s="461">
        <v>11</v>
      </c>
      <c r="Z12" s="324" t="s">
        <v>344</v>
      </c>
      <c r="AA12" s="324" t="s">
        <v>44</v>
      </c>
      <c r="AB12" s="468">
        <v>3</v>
      </c>
      <c r="AC12" s="478">
        <v>1.5</v>
      </c>
      <c r="AD12" s="10"/>
      <c r="AE12" s="460">
        <v>11</v>
      </c>
      <c r="AF12" s="313" t="s">
        <v>417</v>
      </c>
      <c r="AG12" s="313" t="s">
        <v>42</v>
      </c>
      <c r="AH12" s="465" t="s">
        <v>160</v>
      </c>
      <c r="AI12" s="475">
        <v>1</v>
      </c>
      <c r="AJ12" s="10"/>
      <c r="AK12" s="460">
        <v>11</v>
      </c>
      <c r="AL12" s="324" t="s">
        <v>113</v>
      </c>
      <c r="AM12" s="324" t="s">
        <v>45</v>
      </c>
      <c r="AN12" s="340">
        <v>0</v>
      </c>
      <c r="AO12" s="478">
        <v>0</v>
      </c>
      <c r="AP12" s="10"/>
      <c r="AQ12" s="460">
        <v>11</v>
      </c>
      <c r="AR12" s="313" t="s">
        <v>300</v>
      </c>
      <c r="AS12" s="313" t="s">
        <v>49</v>
      </c>
      <c r="AT12" s="475">
        <v>2</v>
      </c>
      <c r="AU12" s="470"/>
      <c r="AV12" s="10"/>
      <c r="AW12" s="10"/>
      <c r="AX12" s="10"/>
      <c r="AY12" s="10"/>
      <c r="AZ12" s="10"/>
      <c r="BA12" s="10"/>
      <c r="BB12" s="10"/>
      <c r="BC12" s="10"/>
      <c r="BD12" s="10"/>
      <c r="BE12" s="10"/>
      <c r="BF12" s="10"/>
      <c r="BG12" s="10"/>
      <c r="BH12" s="10"/>
      <c r="BI12" s="10"/>
      <c r="BJ12" s="10"/>
      <c r="BK12" s="10"/>
      <c r="BL12" s="10"/>
      <c r="BM12" s="10"/>
      <c r="BN12" s="10"/>
      <c r="BO12" s="10"/>
      <c r="BP12" s="10"/>
      <c r="BQ12" s="19"/>
      <c r="CB12" s="19"/>
      <c r="CC12" s="19"/>
      <c r="CD12" s="19"/>
      <c r="CE12" s="781">
        <v>11</v>
      </c>
      <c r="CF12" s="782" t="str">
        <f t="shared" si="0"/>
        <v>YASH MEHTA</v>
      </c>
      <c r="CG12" s="782" t="s">
        <v>45</v>
      </c>
      <c r="CH12" s="783">
        <f t="shared" si="1"/>
        <v>0.5</v>
      </c>
      <c r="CI12"/>
      <c r="CJ12" s="418">
        <v>11</v>
      </c>
      <c r="CK12" s="419" t="str">
        <f t="shared" si="2"/>
        <v>YASH MEHTA</v>
      </c>
      <c r="CL12" s="419" t="s">
        <v>45</v>
      </c>
      <c r="CM12" s="416">
        <f>+Scoresheet!J19</f>
        <v>2</v>
      </c>
      <c r="CN12" s="420">
        <f t="shared" si="3"/>
        <v>0</v>
      </c>
      <c r="CO12"/>
      <c r="CP12" s="750">
        <v>11</v>
      </c>
      <c r="CQ12" s="751" t="str">
        <f t="shared" si="9"/>
        <v>YASH MEHTA</v>
      </c>
      <c r="CR12" s="751" t="s">
        <v>45</v>
      </c>
      <c r="CS12" s="756">
        <f>+Scoresheet!AH19</f>
        <v>0</v>
      </c>
      <c r="CT12" s="752">
        <f t="shared" si="4"/>
        <v>0</v>
      </c>
      <c r="CU12"/>
      <c r="CV12" s="762">
        <v>11</v>
      </c>
      <c r="CW12" s="763" t="str">
        <f t="shared" si="10"/>
        <v>YASH MEHTA</v>
      </c>
      <c r="CX12" s="763" t="s">
        <v>45</v>
      </c>
      <c r="CY12" s="787">
        <f>+Scoresheet!AP19</f>
        <v>1</v>
      </c>
      <c r="CZ12" s="429">
        <f t="shared" si="5"/>
        <v>0.5</v>
      </c>
      <c r="DA12"/>
      <c r="DB12" s="418">
        <v>11</v>
      </c>
      <c r="DC12" s="419" t="str">
        <f t="shared" si="11"/>
        <v>YASH MEHTA</v>
      </c>
      <c r="DD12" s="419" t="s">
        <v>45</v>
      </c>
      <c r="DE12" s="416">
        <f>+Scoresheet!AX19</f>
        <v>0</v>
      </c>
      <c r="DF12" s="420">
        <f t="shared" si="6"/>
        <v>0</v>
      </c>
      <c r="DG12"/>
      <c r="DH12" s="766">
        <v>11</v>
      </c>
      <c r="DI12" s="767" t="str">
        <f t="shared" si="12"/>
        <v>YASH MEHTA</v>
      </c>
      <c r="DJ12" s="767" t="s">
        <v>45</v>
      </c>
      <c r="DK12" s="768">
        <f>+Scoresheet!BF19</f>
        <v>0</v>
      </c>
      <c r="DL12" s="769">
        <f t="shared" si="7"/>
        <v>0</v>
      </c>
      <c r="DM12"/>
      <c r="DN12" s="762">
        <v>11</v>
      </c>
      <c r="DO12" s="763" t="str">
        <f t="shared" si="13"/>
        <v>YASH MEHTA</v>
      </c>
      <c r="DP12" s="763" t="s">
        <v>45</v>
      </c>
      <c r="DQ12" s="429">
        <f t="shared" si="8"/>
        <v>0.5</v>
      </c>
      <c r="DT12" s="315">
        <v>9</v>
      </c>
      <c r="DU12" s="409">
        <v>0</v>
      </c>
      <c r="DV12" s="198"/>
      <c r="DW12" s="316" t="s">
        <v>246</v>
      </c>
      <c r="DX12" s="410">
        <v>5</v>
      </c>
      <c r="DY12" s="198"/>
      <c r="DZ12" s="315">
        <v>9</v>
      </c>
      <c r="EA12" s="409">
        <v>4.5</v>
      </c>
      <c r="EB12" s="198"/>
      <c r="EC12" s="315" t="s">
        <v>167</v>
      </c>
      <c r="ED12" s="409">
        <v>2.5</v>
      </c>
      <c r="EE12" s="19"/>
      <c r="EF12" s="315">
        <v>9</v>
      </c>
      <c r="EG12" s="409">
        <v>4.5</v>
      </c>
    </row>
    <row r="13" spans="1:137" s="198" customFormat="1" ht="15.75" thickBot="1">
      <c r="A13" s="314"/>
      <c r="B13" s="1108" t="s">
        <v>78</v>
      </c>
      <c r="C13" s="1144" t="str">
        <f>+'Caps &amp; Points'!C65</f>
        <v>KALPESH RAVAL [R]</v>
      </c>
      <c r="D13" s="1144"/>
      <c r="E13" s="1145"/>
      <c r="G13" s="10"/>
      <c r="H13" s="460">
        <v>12</v>
      </c>
      <c r="I13" s="313" t="s">
        <v>265</v>
      </c>
      <c r="J13" s="313" t="s">
        <v>48</v>
      </c>
      <c r="K13" s="475">
        <v>20.5</v>
      </c>
      <c r="L13" s="470"/>
      <c r="M13" s="460">
        <v>12</v>
      </c>
      <c r="N13" s="313" t="s">
        <v>341</v>
      </c>
      <c r="O13" s="313" t="s">
        <v>46</v>
      </c>
      <c r="P13" s="465">
        <v>100</v>
      </c>
      <c r="Q13" s="671">
        <v>11.2</v>
      </c>
      <c r="R13" s="10"/>
      <c r="S13" s="460">
        <v>12</v>
      </c>
      <c r="T13" s="324" t="s">
        <v>324</v>
      </c>
      <c r="U13" s="324" t="s">
        <v>39</v>
      </c>
      <c r="V13" s="468">
        <v>7</v>
      </c>
      <c r="W13" s="478">
        <v>11</v>
      </c>
      <c r="X13" s="10"/>
      <c r="Y13" s="460">
        <v>12</v>
      </c>
      <c r="Z13" s="313" t="s">
        <v>341</v>
      </c>
      <c r="AA13" s="313" t="s">
        <v>46</v>
      </c>
      <c r="AB13" s="465">
        <v>3</v>
      </c>
      <c r="AC13" s="475">
        <v>1.5</v>
      </c>
      <c r="AD13" s="10"/>
      <c r="AE13" s="460">
        <v>12</v>
      </c>
      <c r="AF13" s="324" t="s">
        <v>371</v>
      </c>
      <c r="AG13" s="324" t="s">
        <v>41</v>
      </c>
      <c r="AH13" s="468" t="s">
        <v>207</v>
      </c>
      <c r="AI13" s="478">
        <v>1</v>
      </c>
      <c r="AJ13" s="10"/>
      <c r="AK13" s="460">
        <v>12</v>
      </c>
      <c r="AL13" s="313" t="s">
        <v>113</v>
      </c>
      <c r="AM13" s="313" t="s">
        <v>45</v>
      </c>
      <c r="AN13" s="337">
        <v>0</v>
      </c>
      <c r="AO13" s="475">
        <v>0</v>
      </c>
      <c r="AP13" s="10"/>
      <c r="AQ13" s="460">
        <v>12</v>
      </c>
      <c r="AR13" s="313" t="s">
        <v>373</v>
      </c>
      <c r="AS13" s="313" t="s">
        <v>41</v>
      </c>
      <c r="AT13" s="475">
        <v>2</v>
      </c>
      <c r="AU13" s="470"/>
      <c r="AV13" s="10"/>
      <c r="AW13" s="10"/>
      <c r="AX13" s="10"/>
      <c r="AY13" s="10"/>
      <c r="AZ13" s="10"/>
      <c r="BA13" s="10"/>
      <c r="BB13" s="10"/>
      <c r="BC13" s="10"/>
      <c r="BD13" s="10"/>
      <c r="BE13" s="10"/>
      <c r="BF13" s="10"/>
      <c r="BG13" s="10"/>
      <c r="BH13" s="10"/>
      <c r="BI13" s="10"/>
      <c r="BJ13" s="10"/>
      <c r="BK13" s="10"/>
      <c r="BL13" s="10"/>
      <c r="BM13" s="10"/>
      <c r="BN13" s="10"/>
      <c r="BO13" s="10"/>
      <c r="BP13" s="10"/>
      <c r="BQ13" s="19"/>
      <c r="CB13" s="19"/>
      <c r="CC13" s="19"/>
      <c r="CD13" s="19"/>
      <c r="CE13" s="781">
        <v>12</v>
      </c>
      <c r="CF13" s="782" t="str">
        <f t="shared" si="0"/>
        <v>TEJAS RAVAL</v>
      </c>
      <c r="CG13" s="782" t="s">
        <v>45</v>
      </c>
      <c r="CH13" s="783">
        <f t="shared" si="1"/>
        <v>2.6</v>
      </c>
      <c r="CI13"/>
      <c r="CJ13" s="418">
        <v>12</v>
      </c>
      <c r="CK13" s="419" t="str">
        <f t="shared" si="2"/>
        <v>TEJAS RAVAL</v>
      </c>
      <c r="CL13" s="419" t="s">
        <v>45</v>
      </c>
      <c r="CM13" s="416">
        <f>+Scoresheet!J20</f>
        <v>29</v>
      </c>
      <c r="CN13" s="420">
        <f t="shared" si="3"/>
        <v>2.1</v>
      </c>
      <c r="CO13"/>
      <c r="CP13" s="750">
        <v>12</v>
      </c>
      <c r="CQ13" s="751" t="str">
        <f t="shared" si="9"/>
        <v>TEJAS RAVAL</v>
      </c>
      <c r="CR13" s="751" t="s">
        <v>45</v>
      </c>
      <c r="CS13" s="756">
        <f>+Scoresheet!AH20</f>
        <v>0</v>
      </c>
      <c r="CT13" s="752">
        <f t="shared" si="4"/>
        <v>0</v>
      </c>
      <c r="CU13"/>
      <c r="CV13" s="762">
        <v>12</v>
      </c>
      <c r="CW13" s="763" t="str">
        <f t="shared" si="10"/>
        <v>TEJAS RAVAL</v>
      </c>
      <c r="CX13" s="763" t="s">
        <v>45</v>
      </c>
      <c r="CY13" s="787">
        <f>+Scoresheet!AP20</f>
        <v>1</v>
      </c>
      <c r="CZ13" s="429">
        <f t="shared" si="5"/>
        <v>0.5</v>
      </c>
      <c r="DA13"/>
      <c r="DB13" s="418">
        <v>12</v>
      </c>
      <c r="DC13" s="419" t="str">
        <f t="shared" si="11"/>
        <v>TEJAS RAVAL</v>
      </c>
      <c r="DD13" s="419" t="s">
        <v>45</v>
      </c>
      <c r="DE13" s="416">
        <f>+Scoresheet!AX20</f>
        <v>0</v>
      </c>
      <c r="DF13" s="420">
        <f t="shared" si="6"/>
        <v>0</v>
      </c>
      <c r="DG13"/>
      <c r="DH13" s="766">
        <v>12</v>
      </c>
      <c r="DI13" s="767" t="str">
        <f t="shared" si="12"/>
        <v>TEJAS RAVAL</v>
      </c>
      <c r="DJ13" s="767" t="s">
        <v>45</v>
      </c>
      <c r="DK13" s="768">
        <f>+Scoresheet!BF20</f>
        <v>0</v>
      </c>
      <c r="DL13" s="769">
        <f t="shared" si="7"/>
        <v>0</v>
      </c>
      <c r="DM13"/>
      <c r="DN13" s="762">
        <v>12</v>
      </c>
      <c r="DO13" s="763" t="str">
        <f t="shared" si="13"/>
        <v>TEJAS RAVAL</v>
      </c>
      <c r="DP13" s="763" t="s">
        <v>45</v>
      </c>
      <c r="DQ13" s="429">
        <f t="shared" si="8"/>
        <v>0.5</v>
      </c>
      <c r="DT13" s="315">
        <v>10</v>
      </c>
      <c r="DU13" s="409">
        <v>1</v>
      </c>
      <c r="DZ13" s="315">
        <v>10</v>
      </c>
      <c r="EA13" s="409">
        <v>5</v>
      </c>
      <c r="EC13" s="315" t="s">
        <v>207</v>
      </c>
      <c r="ED13" s="409">
        <v>1</v>
      </c>
      <c r="EE13" s="19"/>
      <c r="EF13" s="316">
        <v>10</v>
      </c>
      <c r="EG13" s="412">
        <v>5</v>
      </c>
    </row>
    <row r="14" spans="1:137" s="198" customFormat="1">
      <c r="B14" s="1109"/>
      <c r="C14" s="1146"/>
      <c r="D14" s="1146"/>
      <c r="E14" s="1147"/>
      <c r="G14" s="10"/>
      <c r="H14" s="460">
        <v>13</v>
      </c>
      <c r="I14" s="313" t="s">
        <v>267</v>
      </c>
      <c r="J14" s="313" t="s">
        <v>48</v>
      </c>
      <c r="K14" s="478">
        <v>20</v>
      </c>
      <c r="L14" s="470"/>
      <c r="M14" s="460">
        <v>13</v>
      </c>
      <c r="N14" s="313" t="s">
        <v>299</v>
      </c>
      <c r="O14" s="313" t="s">
        <v>49</v>
      </c>
      <c r="P14" s="465">
        <v>97</v>
      </c>
      <c r="Q14" s="671">
        <v>11.100000000000001</v>
      </c>
      <c r="R14" s="10"/>
      <c r="S14" s="460">
        <v>13</v>
      </c>
      <c r="T14" s="313" t="s">
        <v>267</v>
      </c>
      <c r="U14" s="313" t="s">
        <v>48</v>
      </c>
      <c r="V14" s="465">
        <v>8</v>
      </c>
      <c r="W14" s="475">
        <v>11</v>
      </c>
      <c r="X14" s="10"/>
      <c r="Y14" s="460">
        <v>13</v>
      </c>
      <c r="Z14" s="313" t="s">
        <v>278</v>
      </c>
      <c r="AA14" s="313" t="s">
        <v>45</v>
      </c>
      <c r="AB14" s="465">
        <v>3</v>
      </c>
      <c r="AC14" s="475">
        <v>1.5</v>
      </c>
      <c r="AD14" s="10"/>
      <c r="AE14" s="460">
        <v>13</v>
      </c>
      <c r="AF14" s="313" t="s">
        <v>300</v>
      </c>
      <c r="AG14" s="313" t="s">
        <v>49</v>
      </c>
      <c r="AH14" s="465" t="s">
        <v>160</v>
      </c>
      <c r="AI14" s="475">
        <v>1</v>
      </c>
      <c r="AJ14" s="10"/>
      <c r="AK14" s="460">
        <v>13</v>
      </c>
      <c r="AL14" s="324" t="s">
        <v>113</v>
      </c>
      <c r="AM14" s="324" t="s">
        <v>45</v>
      </c>
      <c r="AN14" s="468">
        <v>0</v>
      </c>
      <c r="AO14" s="478">
        <v>0</v>
      </c>
      <c r="AP14" s="10"/>
      <c r="AQ14" s="460">
        <v>13</v>
      </c>
      <c r="AR14" s="313" t="s">
        <v>383</v>
      </c>
      <c r="AS14" s="313" t="s">
        <v>42</v>
      </c>
      <c r="AT14" s="475">
        <v>2</v>
      </c>
      <c r="AU14" s="470"/>
      <c r="AV14" s="10"/>
      <c r="AW14" s="10"/>
      <c r="AX14" s="10"/>
      <c r="AY14" s="10"/>
      <c r="AZ14" s="10"/>
      <c r="BA14" s="10"/>
      <c r="BB14" s="10"/>
      <c r="BC14" s="10"/>
      <c r="BD14" s="10"/>
      <c r="BE14" s="10"/>
      <c r="BF14" s="10"/>
      <c r="BG14" s="10"/>
      <c r="BH14" s="10"/>
      <c r="BI14" s="10"/>
      <c r="BJ14" s="10"/>
      <c r="BK14" s="10"/>
      <c r="BL14" s="10"/>
      <c r="BM14" s="10"/>
      <c r="BN14" s="10"/>
      <c r="BO14" s="10"/>
      <c r="BP14" s="10"/>
      <c r="BQ14" s="19"/>
      <c r="CB14" s="19"/>
      <c r="CC14" s="19"/>
      <c r="CD14" s="19"/>
      <c r="CE14" s="781">
        <v>13</v>
      </c>
      <c r="CF14" s="782" t="str">
        <f t="shared" si="0"/>
        <v>AMRISH RAVAL</v>
      </c>
      <c r="CG14" s="782" t="s">
        <v>45</v>
      </c>
      <c r="CH14" s="783">
        <f t="shared" si="1"/>
        <v>0</v>
      </c>
      <c r="CI14"/>
      <c r="CJ14" s="418">
        <v>13</v>
      </c>
      <c r="CK14" s="419" t="str">
        <f t="shared" si="2"/>
        <v>AMRISH RAVAL</v>
      </c>
      <c r="CL14" s="419" t="s">
        <v>45</v>
      </c>
      <c r="CM14" s="416">
        <f>+Scoresheet!J21</f>
        <v>0</v>
      </c>
      <c r="CN14" s="420">
        <f t="shared" si="3"/>
        <v>0</v>
      </c>
      <c r="CO14"/>
      <c r="CP14" s="750">
        <v>13</v>
      </c>
      <c r="CQ14" s="751" t="str">
        <f t="shared" si="9"/>
        <v>AMRISH RAVAL</v>
      </c>
      <c r="CR14" s="751" t="s">
        <v>45</v>
      </c>
      <c r="CS14" s="756">
        <f>+Scoresheet!AH21</f>
        <v>0</v>
      </c>
      <c r="CT14" s="752">
        <f t="shared" si="4"/>
        <v>0</v>
      </c>
      <c r="CU14"/>
      <c r="CV14" s="762">
        <v>13</v>
      </c>
      <c r="CW14" s="763" t="str">
        <f t="shared" si="10"/>
        <v>AMRISH RAVAL</v>
      </c>
      <c r="CX14" s="763" t="s">
        <v>45</v>
      </c>
      <c r="CY14" s="787">
        <f>+Scoresheet!AP21</f>
        <v>0</v>
      </c>
      <c r="CZ14" s="429">
        <f t="shared" si="5"/>
        <v>0</v>
      </c>
      <c r="DA14"/>
      <c r="DB14" s="418">
        <v>13</v>
      </c>
      <c r="DC14" s="419" t="str">
        <f t="shared" si="11"/>
        <v>AMRISH RAVAL</v>
      </c>
      <c r="DD14" s="419" t="s">
        <v>45</v>
      </c>
      <c r="DE14" s="416">
        <f>+Scoresheet!AX21</f>
        <v>0</v>
      </c>
      <c r="DF14" s="420">
        <f t="shared" si="6"/>
        <v>0</v>
      </c>
      <c r="DG14"/>
      <c r="DH14" s="766">
        <v>13</v>
      </c>
      <c r="DI14" s="767" t="str">
        <f t="shared" si="12"/>
        <v>AMRISH RAVAL</v>
      </c>
      <c r="DJ14" s="767" t="s">
        <v>45</v>
      </c>
      <c r="DK14" s="768">
        <f>+Scoresheet!BF21</f>
        <v>0</v>
      </c>
      <c r="DL14" s="769">
        <f t="shared" si="7"/>
        <v>0</v>
      </c>
      <c r="DM14"/>
      <c r="DN14" s="762">
        <v>13</v>
      </c>
      <c r="DO14" s="763" t="str">
        <f t="shared" si="13"/>
        <v>AMRISH RAVAL</v>
      </c>
      <c r="DP14" s="763" t="s">
        <v>45</v>
      </c>
      <c r="DQ14" s="429">
        <f t="shared" si="8"/>
        <v>0</v>
      </c>
      <c r="DT14" s="315">
        <v>11</v>
      </c>
      <c r="DU14" s="210">
        <v>1.1000000000000001</v>
      </c>
      <c r="DZ14" s="315" t="s">
        <v>232</v>
      </c>
      <c r="EA14" s="408">
        <v>0</v>
      </c>
      <c r="EC14" s="315" t="s">
        <v>170</v>
      </c>
      <c r="ED14" s="408">
        <v>1.5</v>
      </c>
      <c r="EE14" s="19"/>
      <c r="EF14" s="19"/>
      <c r="EG14" s="19"/>
    </row>
    <row r="15" spans="1:137" s="198" customFormat="1">
      <c r="B15" s="1109" t="s">
        <v>36</v>
      </c>
      <c r="C15" s="1118" t="str">
        <f>+'Caps &amp; Points'!C66</f>
        <v>RAMPUR</v>
      </c>
      <c r="D15" s="1118"/>
      <c r="E15" s="1119"/>
      <c r="G15" s="10"/>
      <c r="H15" s="461">
        <v>14</v>
      </c>
      <c r="I15" s="324" t="s">
        <v>280</v>
      </c>
      <c r="J15" s="324" t="s">
        <v>45</v>
      </c>
      <c r="K15" s="475">
        <v>20</v>
      </c>
      <c r="L15" s="471"/>
      <c r="M15" s="461">
        <v>14</v>
      </c>
      <c r="N15" s="313" t="s">
        <v>342</v>
      </c>
      <c r="O15" s="313" t="s">
        <v>44</v>
      </c>
      <c r="P15" s="465">
        <v>106</v>
      </c>
      <c r="Q15" s="671">
        <v>9.9</v>
      </c>
      <c r="R15" s="10"/>
      <c r="S15" s="461">
        <v>14</v>
      </c>
      <c r="T15" s="313" t="s">
        <v>342</v>
      </c>
      <c r="U15" s="313" t="s">
        <v>44</v>
      </c>
      <c r="V15" s="466">
        <v>7</v>
      </c>
      <c r="W15" s="476">
        <v>11</v>
      </c>
      <c r="X15" s="10"/>
      <c r="Y15" s="460">
        <v>14</v>
      </c>
      <c r="Z15" s="324" t="s">
        <v>339</v>
      </c>
      <c r="AA15" s="324" t="s">
        <v>46</v>
      </c>
      <c r="AB15" s="468">
        <v>3</v>
      </c>
      <c r="AC15" s="478">
        <v>1.5</v>
      </c>
      <c r="AD15" s="10"/>
      <c r="AE15" s="461">
        <v>14</v>
      </c>
      <c r="AF15" s="313" t="s">
        <v>373</v>
      </c>
      <c r="AG15" s="313" t="s">
        <v>41</v>
      </c>
      <c r="AH15" s="465" t="s">
        <v>160</v>
      </c>
      <c r="AI15" s="475">
        <v>1</v>
      </c>
      <c r="AJ15" s="10"/>
      <c r="AK15" s="461">
        <v>14</v>
      </c>
      <c r="AL15" s="313" t="s">
        <v>113</v>
      </c>
      <c r="AM15" s="313" t="s">
        <v>45</v>
      </c>
      <c r="AN15" s="338">
        <v>0</v>
      </c>
      <c r="AO15" s="476">
        <v>0</v>
      </c>
      <c r="AP15" s="10"/>
      <c r="AQ15" s="461">
        <v>14</v>
      </c>
      <c r="AR15" s="313" t="s">
        <v>356</v>
      </c>
      <c r="AS15" s="313" t="s">
        <v>43</v>
      </c>
      <c r="AT15" s="475">
        <v>2</v>
      </c>
      <c r="AU15" s="471"/>
      <c r="AV15" s="10"/>
      <c r="AW15" s="10"/>
      <c r="AX15" s="10"/>
      <c r="AY15" s="10"/>
      <c r="AZ15" s="10"/>
      <c r="BA15" s="10"/>
      <c r="BB15" s="10"/>
      <c r="BC15" s="10"/>
      <c r="BD15" s="10"/>
      <c r="BE15" s="10"/>
      <c r="BF15" s="10"/>
      <c r="BG15" s="10"/>
      <c r="BH15" s="10"/>
      <c r="BI15" s="10"/>
      <c r="BJ15" s="10"/>
      <c r="BK15" s="10"/>
      <c r="BL15" s="10"/>
      <c r="BM15" s="10"/>
      <c r="BN15" s="10"/>
      <c r="BO15" s="10"/>
      <c r="BP15" s="10"/>
      <c r="BQ15" s="19"/>
      <c r="CB15" s="19"/>
      <c r="CC15" s="19"/>
      <c r="CD15" s="19"/>
      <c r="CE15" s="781">
        <v>14</v>
      </c>
      <c r="CF15" s="782" t="str">
        <f t="shared" si="0"/>
        <v>-</v>
      </c>
      <c r="CG15" s="782" t="s">
        <v>45</v>
      </c>
      <c r="CH15" s="783">
        <f t="shared" si="1"/>
        <v>0</v>
      </c>
      <c r="CI15"/>
      <c r="CJ15" s="418">
        <v>14</v>
      </c>
      <c r="CK15" s="419" t="str">
        <f t="shared" si="2"/>
        <v>-</v>
      </c>
      <c r="CL15" s="419" t="s">
        <v>45</v>
      </c>
      <c r="CM15" s="416">
        <f>+Scoresheet!J22</f>
        <v>0</v>
      </c>
      <c r="CN15" s="420">
        <f t="shared" si="3"/>
        <v>0</v>
      </c>
      <c r="CO15"/>
      <c r="CP15" s="750">
        <v>14</v>
      </c>
      <c r="CQ15" s="751" t="str">
        <f t="shared" si="9"/>
        <v>-</v>
      </c>
      <c r="CR15" s="751" t="s">
        <v>45</v>
      </c>
      <c r="CS15" s="756">
        <f>+Scoresheet!AH22</f>
        <v>0</v>
      </c>
      <c r="CT15" s="752">
        <f t="shared" si="4"/>
        <v>0</v>
      </c>
      <c r="CU15"/>
      <c r="CV15" s="762">
        <v>14</v>
      </c>
      <c r="CW15" s="763" t="str">
        <f t="shared" si="10"/>
        <v>-</v>
      </c>
      <c r="CX15" s="763" t="s">
        <v>45</v>
      </c>
      <c r="CY15" s="787">
        <f>+Scoresheet!AP22</f>
        <v>0</v>
      </c>
      <c r="CZ15" s="429">
        <f t="shared" si="5"/>
        <v>0</v>
      </c>
      <c r="DA15"/>
      <c r="DB15" s="418">
        <v>14</v>
      </c>
      <c r="DC15" s="419" t="str">
        <f t="shared" si="11"/>
        <v>-</v>
      </c>
      <c r="DD15" s="419" t="s">
        <v>45</v>
      </c>
      <c r="DE15" s="416">
        <f>+Scoresheet!AX22</f>
        <v>0</v>
      </c>
      <c r="DF15" s="420">
        <f t="shared" si="6"/>
        <v>0</v>
      </c>
      <c r="DG15"/>
      <c r="DH15" s="766">
        <v>14</v>
      </c>
      <c r="DI15" s="767" t="str">
        <f t="shared" si="12"/>
        <v>-</v>
      </c>
      <c r="DJ15" s="767" t="s">
        <v>45</v>
      </c>
      <c r="DK15" s="768">
        <f>+Scoresheet!BF22</f>
        <v>0</v>
      </c>
      <c r="DL15" s="769">
        <f t="shared" si="7"/>
        <v>0</v>
      </c>
      <c r="DM15"/>
      <c r="DN15" s="762">
        <v>14</v>
      </c>
      <c r="DO15" s="763" t="str">
        <f t="shared" si="13"/>
        <v>-</v>
      </c>
      <c r="DP15" s="763" t="s">
        <v>45</v>
      </c>
      <c r="DQ15" s="429">
        <f t="shared" si="8"/>
        <v>0</v>
      </c>
      <c r="DT15" s="315">
        <v>12</v>
      </c>
      <c r="DU15" s="210">
        <v>1.2</v>
      </c>
      <c r="DZ15" s="315" t="s">
        <v>263</v>
      </c>
      <c r="EA15" s="408">
        <v>0</v>
      </c>
      <c r="EC15" s="315" t="s">
        <v>171</v>
      </c>
      <c r="ED15" s="408">
        <v>2</v>
      </c>
      <c r="EE15" s="19"/>
      <c r="EF15" s="19"/>
      <c r="EG15" s="19"/>
    </row>
    <row r="16" spans="1:137" s="198" customFormat="1">
      <c r="B16" s="1109"/>
      <c r="C16" s="1118"/>
      <c r="D16" s="1118"/>
      <c r="E16" s="1119"/>
      <c r="G16" s="10"/>
      <c r="H16" s="460">
        <v>15</v>
      </c>
      <c r="I16" s="324" t="s">
        <v>353</v>
      </c>
      <c r="J16" s="324" t="s">
        <v>43</v>
      </c>
      <c r="K16" s="478">
        <v>19.899999999999999</v>
      </c>
      <c r="L16" s="470"/>
      <c r="M16" s="460">
        <v>15</v>
      </c>
      <c r="N16" s="313" t="s">
        <v>384</v>
      </c>
      <c r="O16" s="313" t="s">
        <v>42</v>
      </c>
      <c r="P16" s="465">
        <v>101</v>
      </c>
      <c r="Q16" s="671">
        <v>8.8000000000000007</v>
      </c>
      <c r="R16" s="10"/>
      <c r="S16" s="460">
        <v>15</v>
      </c>
      <c r="T16" s="313" t="s">
        <v>283</v>
      </c>
      <c r="U16" s="313" t="s">
        <v>38</v>
      </c>
      <c r="V16" s="465">
        <v>6</v>
      </c>
      <c r="W16" s="475">
        <v>10</v>
      </c>
      <c r="X16" s="10"/>
      <c r="Y16" s="460">
        <v>15</v>
      </c>
      <c r="Z16" s="313" t="s">
        <v>299</v>
      </c>
      <c r="AA16" s="313" t="s">
        <v>49</v>
      </c>
      <c r="AB16" s="467">
        <v>3</v>
      </c>
      <c r="AC16" s="477">
        <v>1.5</v>
      </c>
      <c r="AD16" s="10"/>
      <c r="AE16" s="460">
        <v>15</v>
      </c>
      <c r="AF16" s="313" t="s">
        <v>306</v>
      </c>
      <c r="AG16" s="313" t="s">
        <v>49</v>
      </c>
      <c r="AH16" s="465" t="s">
        <v>160</v>
      </c>
      <c r="AI16" s="475">
        <v>1</v>
      </c>
      <c r="AJ16" s="10"/>
      <c r="AK16" s="460">
        <v>15</v>
      </c>
      <c r="AL16" s="324" t="s">
        <v>113</v>
      </c>
      <c r="AM16" s="324" t="s">
        <v>45</v>
      </c>
      <c r="AN16" s="340">
        <v>0</v>
      </c>
      <c r="AO16" s="478">
        <v>0</v>
      </c>
      <c r="AP16" s="10"/>
      <c r="AQ16" s="460">
        <v>15</v>
      </c>
      <c r="AR16" s="313" t="s">
        <v>393</v>
      </c>
      <c r="AS16" s="313" t="s">
        <v>46</v>
      </c>
      <c r="AT16" s="475">
        <v>1.5</v>
      </c>
      <c r="AU16" s="470"/>
      <c r="AV16" s="10"/>
      <c r="AW16" s="10"/>
      <c r="AX16" s="10"/>
      <c r="AY16" s="10"/>
      <c r="AZ16" s="10"/>
      <c r="BA16" s="10"/>
      <c r="BB16" s="10"/>
      <c r="BC16" s="10"/>
      <c r="BD16" s="10"/>
      <c r="BE16" s="10"/>
      <c r="BF16" s="10"/>
      <c r="BG16" s="10"/>
      <c r="BH16" s="10"/>
      <c r="BI16" s="10"/>
      <c r="BJ16" s="10"/>
      <c r="BK16" s="10"/>
      <c r="BL16" s="10"/>
      <c r="BM16" s="10"/>
      <c r="BN16" s="10"/>
      <c r="BO16" s="10"/>
      <c r="BP16" s="10"/>
      <c r="BQ16" s="19"/>
      <c r="CB16" s="19"/>
      <c r="CC16" s="19"/>
      <c r="CD16" s="19"/>
      <c r="CE16" s="781">
        <v>15</v>
      </c>
      <c r="CF16" s="782" t="str">
        <f t="shared" si="0"/>
        <v>-</v>
      </c>
      <c r="CG16" s="782" t="s">
        <v>45</v>
      </c>
      <c r="CH16" s="783">
        <f t="shared" si="1"/>
        <v>0</v>
      </c>
      <c r="CI16"/>
      <c r="CJ16" s="418">
        <v>15</v>
      </c>
      <c r="CK16" s="419" t="str">
        <f t="shared" si="2"/>
        <v>-</v>
      </c>
      <c r="CL16" s="419" t="s">
        <v>45</v>
      </c>
      <c r="CM16" s="416">
        <f>+Scoresheet!J23</f>
        <v>0</v>
      </c>
      <c r="CN16" s="420">
        <f t="shared" si="3"/>
        <v>0</v>
      </c>
      <c r="CO16"/>
      <c r="CP16" s="750">
        <v>15</v>
      </c>
      <c r="CQ16" s="751" t="str">
        <f t="shared" si="9"/>
        <v>-</v>
      </c>
      <c r="CR16" s="751" t="s">
        <v>45</v>
      </c>
      <c r="CS16" s="756">
        <f>+Scoresheet!AH23</f>
        <v>0</v>
      </c>
      <c r="CT16" s="752">
        <f t="shared" si="4"/>
        <v>0</v>
      </c>
      <c r="CU16"/>
      <c r="CV16" s="762">
        <v>15</v>
      </c>
      <c r="CW16" s="763" t="str">
        <f t="shared" si="10"/>
        <v>-</v>
      </c>
      <c r="CX16" s="763" t="s">
        <v>45</v>
      </c>
      <c r="CY16" s="787">
        <f>+Scoresheet!AP23</f>
        <v>0</v>
      </c>
      <c r="CZ16" s="429">
        <f t="shared" si="5"/>
        <v>0</v>
      </c>
      <c r="DA16"/>
      <c r="DB16" s="418">
        <v>15</v>
      </c>
      <c r="DC16" s="419" t="str">
        <f t="shared" si="11"/>
        <v>-</v>
      </c>
      <c r="DD16" s="419" t="s">
        <v>45</v>
      </c>
      <c r="DE16" s="416">
        <f>+Scoresheet!AX23</f>
        <v>0</v>
      </c>
      <c r="DF16" s="420">
        <f t="shared" si="6"/>
        <v>0</v>
      </c>
      <c r="DG16"/>
      <c r="DH16" s="766">
        <v>15</v>
      </c>
      <c r="DI16" s="767" t="str">
        <f t="shared" si="12"/>
        <v>-</v>
      </c>
      <c r="DJ16" s="767" t="s">
        <v>45</v>
      </c>
      <c r="DK16" s="768">
        <f>+Scoresheet!BF23</f>
        <v>0</v>
      </c>
      <c r="DL16" s="769">
        <f t="shared" si="7"/>
        <v>0</v>
      </c>
      <c r="DM16"/>
      <c r="DN16" s="762">
        <v>15</v>
      </c>
      <c r="DO16" s="763" t="str">
        <f t="shared" si="13"/>
        <v>-</v>
      </c>
      <c r="DP16" s="763" t="s">
        <v>45</v>
      </c>
      <c r="DQ16" s="429">
        <f t="shared" si="8"/>
        <v>0</v>
      </c>
      <c r="DT16" s="315">
        <v>13</v>
      </c>
      <c r="DU16" s="210">
        <v>1.3</v>
      </c>
      <c r="DZ16" s="315" t="s">
        <v>262</v>
      </c>
      <c r="EA16" s="408">
        <v>0</v>
      </c>
      <c r="EC16" s="315" t="s">
        <v>172</v>
      </c>
      <c r="ED16" s="408">
        <v>2.5</v>
      </c>
      <c r="EE16" s="19"/>
      <c r="EF16" s="19"/>
      <c r="EG16" s="19"/>
    </row>
    <row r="17" spans="2:137" s="198" customFormat="1">
      <c r="B17" s="1142" t="s">
        <v>100</v>
      </c>
      <c r="C17" s="1148">
        <f>+'Caps &amp; Points'!C67</f>
        <v>5.5</v>
      </c>
      <c r="D17" s="1148"/>
      <c r="E17" s="1149"/>
      <c r="G17" s="10"/>
      <c r="H17" s="462">
        <v>16</v>
      </c>
      <c r="I17" s="313" t="s">
        <v>309</v>
      </c>
      <c r="J17" s="313" t="s">
        <v>42</v>
      </c>
      <c r="K17" s="475">
        <v>19.799999999999997</v>
      </c>
      <c r="L17" s="472"/>
      <c r="M17" s="460">
        <v>16</v>
      </c>
      <c r="N17" s="313" t="s">
        <v>267</v>
      </c>
      <c r="O17" s="313" t="s">
        <v>48</v>
      </c>
      <c r="P17" s="465">
        <v>97</v>
      </c>
      <c r="Q17" s="671">
        <v>8.5</v>
      </c>
      <c r="R17" s="10"/>
      <c r="S17" s="462">
        <v>16</v>
      </c>
      <c r="T17" s="313" t="s">
        <v>307</v>
      </c>
      <c r="U17" s="313" t="s">
        <v>42</v>
      </c>
      <c r="V17" s="465">
        <v>6</v>
      </c>
      <c r="W17" s="475">
        <v>10</v>
      </c>
      <c r="X17" s="10"/>
      <c r="Y17" s="461">
        <v>16</v>
      </c>
      <c r="Z17" s="313" t="s">
        <v>424</v>
      </c>
      <c r="AA17" s="313" t="s">
        <v>38</v>
      </c>
      <c r="AB17" s="465">
        <v>3</v>
      </c>
      <c r="AC17" s="475">
        <v>1.5</v>
      </c>
      <c r="AD17" s="10"/>
      <c r="AE17" s="462">
        <v>16</v>
      </c>
      <c r="AF17" s="313" t="s">
        <v>420</v>
      </c>
      <c r="AG17" s="313" t="s">
        <v>41</v>
      </c>
      <c r="AH17" s="465" t="s">
        <v>168</v>
      </c>
      <c r="AI17" s="475">
        <v>0.5</v>
      </c>
      <c r="AJ17" s="10"/>
      <c r="AK17" s="462">
        <v>16</v>
      </c>
      <c r="AL17" s="313" t="s">
        <v>113</v>
      </c>
      <c r="AM17" s="313" t="s">
        <v>45</v>
      </c>
      <c r="AN17" s="337">
        <v>0</v>
      </c>
      <c r="AO17" s="475">
        <v>0</v>
      </c>
      <c r="AP17" s="10"/>
      <c r="AQ17" s="462">
        <v>16</v>
      </c>
      <c r="AR17" s="313" t="s">
        <v>268</v>
      </c>
      <c r="AS17" s="313" t="s">
        <v>48</v>
      </c>
      <c r="AT17" s="475">
        <v>1.5</v>
      </c>
      <c r="AU17" s="472"/>
      <c r="AV17" s="10"/>
      <c r="AW17" s="10"/>
      <c r="AX17" s="10"/>
      <c r="AY17" s="10"/>
      <c r="AZ17" s="10"/>
      <c r="BA17" s="10"/>
      <c r="BB17" s="10"/>
      <c r="BC17" s="10"/>
      <c r="BD17" s="10"/>
      <c r="BE17" s="10"/>
      <c r="BF17" s="10"/>
      <c r="BG17" s="10"/>
      <c r="BH17" s="10"/>
      <c r="BI17" s="10"/>
      <c r="BJ17" s="10"/>
      <c r="BK17" s="10"/>
      <c r="BL17" s="10"/>
      <c r="BM17" s="10"/>
      <c r="BN17" s="10"/>
      <c r="BO17" s="10"/>
      <c r="BP17" s="10"/>
      <c r="BQ17" s="19"/>
      <c r="CB17" s="19"/>
      <c r="CC17" s="19"/>
      <c r="CD17" s="19"/>
      <c r="CE17" s="781">
        <v>16</v>
      </c>
      <c r="CF17" s="782" t="str">
        <f t="shared" si="0"/>
        <v>-</v>
      </c>
      <c r="CG17" s="782" t="s">
        <v>45</v>
      </c>
      <c r="CH17" s="783">
        <f t="shared" si="1"/>
        <v>0</v>
      </c>
      <c r="CI17"/>
      <c r="CJ17" s="418">
        <v>16</v>
      </c>
      <c r="CK17" s="419" t="str">
        <f t="shared" si="2"/>
        <v>-</v>
      </c>
      <c r="CL17" s="419" t="s">
        <v>45</v>
      </c>
      <c r="CM17" s="416">
        <f>+Scoresheet!J24</f>
        <v>0</v>
      </c>
      <c r="CN17" s="420">
        <f t="shared" si="3"/>
        <v>0</v>
      </c>
      <c r="CO17"/>
      <c r="CP17" s="750">
        <v>16</v>
      </c>
      <c r="CQ17" s="751" t="str">
        <f t="shared" si="9"/>
        <v>-</v>
      </c>
      <c r="CR17" s="751" t="s">
        <v>45</v>
      </c>
      <c r="CS17" s="756">
        <f>+Scoresheet!AH24</f>
        <v>0</v>
      </c>
      <c r="CT17" s="752">
        <f t="shared" si="4"/>
        <v>0</v>
      </c>
      <c r="CU17"/>
      <c r="CV17" s="762">
        <v>16</v>
      </c>
      <c r="CW17" s="763" t="str">
        <f t="shared" si="10"/>
        <v>-</v>
      </c>
      <c r="CX17" s="763" t="s">
        <v>45</v>
      </c>
      <c r="CY17" s="787">
        <f>+Scoresheet!AP24</f>
        <v>0</v>
      </c>
      <c r="CZ17" s="429">
        <f t="shared" si="5"/>
        <v>0</v>
      </c>
      <c r="DA17"/>
      <c r="DB17" s="418">
        <v>16</v>
      </c>
      <c r="DC17" s="419" t="str">
        <f t="shared" si="11"/>
        <v>-</v>
      </c>
      <c r="DD17" s="419" t="s">
        <v>45</v>
      </c>
      <c r="DE17" s="416">
        <f>+Scoresheet!AX24</f>
        <v>0</v>
      </c>
      <c r="DF17" s="420">
        <f t="shared" si="6"/>
        <v>0</v>
      </c>
      <c r="DG17"/>
      <c r="DH17" s="766">
        <v>16</v>
      </c>
      <c r="DI17" s="767" t="str">
        <f t="shared" si="12"/>
        <v>-</v>
      </c>
      <c r="DJ17" s="767" t="s">
        <v>45</v>
      </c>
      <c r="DK17" s="768">
        <f>+Scoresheet!BF24</f>
        <v>0</v>
      </c>
      <c r="DL17" s="769">
        <f t="shared" si="7"/>
        <v>0</v>
      </c>
      <c r="DM17"/>
      <c r="DN17" s="762">
        <v>16</v>
      </c>
      <c r="DO17" s="763" t="str">
        <f t="shared" si="13"/>
        <v>-</v>
      </c>
      <c r="DP17" s="763" t="s">
        <v>45</v>
      </c>
      <c r="DQ17" s="429">
        <f t="shared" si="8"/>
        <v>0</v>
      </c>
      <c r="DT17" s="315">
        <v>14</v>
      </c>
      <c r="DU17" s="210">
        <v>1.4</v>
      </c>
      <c r="DZ17" s="315" t="s">
        <v>178</v>
      </c>
      <c r="EA17" s="408">
        <v>0.5</v>
      </c>
      <c r="EC17" s="315" t="s">
        <v>173</v>
      </c>
      <c r="ED17" s="408">
        <v>1.5</v>
      </c>
      <c r="EE17" s="19"/>
      <c r="EF17" s="19"/>
      <c r="EG17" s="19"/>
    </row>
    <row r="18" spans="2:137" s="198" customFormat="1" ht="15.75" thickBot="1">
      <c r="B18" s="1143"/>
      <c r="C18" s="1150"/>
      <c r="D18" s="1150"/>
      <c r="E18" s="1151"/>
      <c r="G18" s="10"/>
      <c r="H18" s="462">
        <v>17</v>
      </c>
      <c r="I18" s="313" t="s">
        <v>264</v>
      </c>
      <c r="J18" s="313" t="s">
        <v>48</v>
      </c>
      <c r="K18" s="475">
        <v>19.600000000000001</v>
      </c>
      <c r="L18" s="472"/>
      <c r="M18" s="460">
        <v>17</v>
      </c>
      <c r="N18" s="313" t="s">
        <v>365</v>
      </c>
      <c r="O18" s="313" t="s">
        <v>41</v>
      </c>
      <c r="P18" s="465">
        <v>70</v>
      </c>
      <c r="Q18" s="671">
        <v>8.4</v>
      </c>
      <c r="R18" s="10"/>
      <c r="S18" s="462">
        <v>17</v>
      </c>
      <c r="T18" s="313" t="s">
        <v>336</v>
      </c>
      <c r="U18" s="313" t="s">
        <v>46</v>
      </c>
      <c r="V18" s="465">
        <v>7</v>
      </c>
      <c r="W18" s="475">
        <v>10</v>
      </c>
      <c r="X18" s="10"/>
      <c r="Y18" s="460">
        <v>17</v>
      </c>
      <c r="Z18" s="313" t="s">
        <v>342</v>
      </c>
      <c r="AA18" s="313" t="s">
        <v>44</v>
      </c>
      <c r="AB18" s="465">
        <v>3</v>
      </c>
      <c r="AC18" s="475">
        <v>1.5</v>
      </c>
      <c r="AD18" s="10"/>
      <c r="AE18" s="462">
        <v>17</v>
      </c>
      <c r="AF18" s="324" t="s">
        <v>444</v>
      </c>
      <c r="AG18" s="324" t="s">
        <v>39</v>
      </c>
      <c r="AH18" s="468" t="s">
        <v>168</v>
      </c>
      <c r="AI18" s="478">
        <v>0.5</v>
      </c>
      <c r="AJ18" s="10"/>
      <c r="AK18" s="462">
        <v>17</v>
      </c>
      <c r="AL18" s="313" t="s">
        <v>113</v>
      </c>
      <c r="AM18" s="313" t="s">
        <v>45</v>
      </c>
      <c r="AN18" s="337">
        <v>0</v>
      </c>
      <c r="AO18" s="475">
        <v>0</v>
      </c>
      <c r="AP18" s="10"/>
      <c r="AQ18" s="462">
        <v>17</v>
      </c>
      <c r="AR18" s="313" t="s">
        <v>275</v>
      </c>
      <c r="AS18" s="313" t="s">
        <v>45</v>
      </c>
      <c r="AT18" s="475">
        <v>1.5</v>
      </c>
      <c r="AU18" s="472"/>
      <c r="AV18" s="10"/>
      <c r="AW18" s="10"/>
      <c r="AX18" s="10"/>
      <c r="AY18" s="10"/>
      <c r="AZ18" s="10"/>
      <c r="BA18" s="10"/>
      <c r="BB18" s="10"/>
      <c r="BC18" s="10"/>
      <c r="BD18" s="10"/>
      <c r="BE18" s="10"/>
      <c r="BF18" s="10"/>
      <c r="BG18" s="10"/>
      <c r="BH18" s="10"/>
      <c r="BI18" s="10"/>
      <c r="BJ18" s="10"/>
      <c r="BK18" s="10"/>
      <c r="BL18" s="10"/>
      <c r="BM18" s="10"/>
      <c r="BN18" s="10"/>
      <c r="BO18" s="10"/>
      <c r="BP18" s="10"/>
      <c r="BQ18" s="19"/>
      <c r="CB18" s="19"/>
      <c r="CC18" s="19"/>
      <c r="CD18" s="19"/>
      <c r="CE18" s="781">
        <v>17</v>
      </c>
      <c r="CF18" s="782" t="str">
        <f t="shared" si="0"/>
        <v>-</v>
      </c>
      <c r="CG18" s="782" t="s">
        <v>45</v>
      </c>
      <c r="CH18" s="783">
        <f t="shared" si="1"/>
        <v>0</v>
      </c>
      <c r="CI18"/>
      <c r="CJ18" s="418">
        <v>17</v>
      </c>
      <c r="CK18" s="419" t="str">
        <f t="shared" si="2"/>
        <v>-</v>
      </c>
      <c r="CL18" s="419" t="s">
        <v>45</v>
      </c>
      <c r="CM18" s="416">
        <f>+Scoresheet!J25</f>
        <v>0</v>
      </c>
      <c r="CN18" s="420">
        <f t="shared" si="3"/>
        <v>0</v>
      </c>
      <c r="CO18"/>
      <c r="CP18" s="750">
        <v>17</v>
      </c>
      <c r="CQ18" s="751" t="str">
        <f t="shared" si="9"/>
        <v>-</v>
      </c>
      <c r="CR18" s="751" t="s">
        <v>45</v>
      </c>
      <c r="CS18" s="756">
        <f>+Scoresheet!AH25</f>
        <v>0</v>
      </c>
      <c r="CT18" s="752">
        <f t="shared" si="4"/>
        <v>0</v>
      </c>
      <c r="CU18"/>
      <c r="CV18" s="762">
        <v>17</v>
      </c>
      <c r="CW18" s="763" t="str">
        <f t="shared" si="10"/>
        <v>-</v>
      </c>
      <c r="CX18" s="763" t="s">
        <v>45</v>
      </c>
      <c r="CY18" s="787">
        <f>+Scoresheet!AP25</f>
        <v>0</v>
      </c>
      <c r="CZ18" s="429">
        <f t="shared" si="5"/>
        <v>0</v>
      </c>
      <c r="DA18"/>
      <c r="DB18" s="418">
        <v>17</v>
      </c>
      <c r="DC18" s="419" t="str">
        <f t="shared" si="11"/>
        <v>-</v>
      </c>
      <c r="DD18" s="419" t="s">
        <v>45</v>
      </c>
      <c r="DE18" s="416">
        <f>+Scoresheet!AX25</f>
        <v>0</v>
      </c>
      <c r="DF18" s="420">
        <f t="shared" si="6"/>
        <v>0</v>
      </c>
      <c r="DG18"/>
      <c r="DH18" s="766">
        <v>17</v>
      </c>
      <c r="DI18" s="767" t="str">
        <f t="shared" si="12"/>
        <v>-</v>
      </c>
      <c r="DJ18" s="767" t="s">
        <v>45</v>
      </c>
      <c r="DK18" s="768">
        <f>+Scoresheet!BF25</f>
        <v>0</v>
      </c>
      <c r="DL18" s="769">
        <f t="shared" si="7"/>
        <v>0</v>
      </c>
      <c r="DM18"/>
      <c r="DN18" s="762">
        <v>17</v>
      </c>
      <c r="DO18" s="763" t="str">
        <f t="shared" si="13"/>
        <v>-</v>
      </c>
      <c r="DP18" s="763" t="s">
        <v>45</v>
      </c>
      <c r="DQ18" s="429">
        <f t="shared" si="8"/>
        <v>0</v>
      </c>
      <c r="DT18" s="315">
        <v>15</v>
      </c>
      <c r="DU18" s="210">
        <v>1.5</v>
      </c>
      <c r="DZ18" s="315" t="s">
        <v>179</v>
      </c>
      <c r="EA18" s="408">
        <v>1</v>
      </c>
      <c r="EC18" s="315" t="s">
        <v>174</v>
      </c>
      <c r="ED18" s="408">
        <v>2</v>
      </c>
      <c r="EE18" s="19"/>
      <c r="EF18" s="19"/>
      <c r="EG18" s="19"/>
    </row>
    <row r="19" spans="2:137" s="198" customFormat="1" ht="15.75" thickBot="1">
      <c r="B19" s="19"/>
      <c r="C19" s="19"/>
      <c r="D19" s="19"/>
      <c r="E19" s="19"/>
      <c r="G19" s="10"/>
      <c r="H19" s="462">
        <v>18</v>
      </c>
      <c r="I19" s="313" t="s">
        <v>279</v>
      </c>
      <c r="J19" s="313" t="s">
        <v>45</v>
      </c>
      <c r="K19" s="475">
        <v>18.2</v>
      </c>
      <c r="L19" s="472"/>
      <c r="M19" s="460">
        <v>18</v>
      </c>
      <c r="N19" s="313" t="s">
        <v>276</v>
      </c>
      <c r="O19" s="313" t="s">
        <v>45</v>
      </c>
      <c r="P19" s="465">
        <v>97</v>
      </c>
      <c r="Q19" s="671">
        <v>8.1</v>
      </c>
      <c r="R19" s="10"/>
      <c r="S19" s="462">
        <v>18</v>
      </c>
      <c r="T19" s="313" t="s">
        <v>357</v>
      </c>
      <c r="U19" s="313" t="s">
        <v>43</v>
      </c>
      <c r="V19" s="465">
        <v>7</v>
      </c>
      <c r="W19" s="475">
        <v>10</v>
      </c>
      <c r="X19" s="10"/>
      <c r="Y19" s="462">
        <v>18</v>
      </c>
      <c r="Z19" s="313" t="s">
        <v>318</v>
      </c>
      <c r="AA19" s="313" t="s">
        <v>50</v>
      </c>
      <c r="AB19" s="465">
        <v>3</v>
      </c>
      <c r="AC19" s="475">
        <v>1.5</v>
      </c>
      <c r="AD19" s="10"/>
      <c r="AE19" s="462">
        <v>18</v>
      </c>
      <c r="AF19" s="313" t="s">
        <v>312</v>
      </c>
      <c r="AG19" s="313" t="s">
        <v>42</v>
      </c>
      <c r="AH19" s="465" t="s">
        <v>169</v>
      </c>
      <c r="AI19" s="475">
        <v>0.5</v>
      </c>
      <c r="AJ19" s="10"/>
      <c r="AK19" s="462">
        <v>18</v>
      </c>
      <c r="AL19" s="313" t="s">
        <v>113</v>
      </c>
      <c r="AM19" s="313" t="s">
        <v>45</v>
      </c>
      <c r="AN19" s="337">
        <v>0</v>
      </c>
      <c r="AO19" s="475">
        <v>0</v>
      </c>
      <c r="AP19" s="10"/>
      <c r="AQ19" s="462">
        <v>18</v>
      </c>
      <c r="AR19" s="313" t="s">
        <v>289</v>
      </c>
      <c r="AS19" s="313" t="s">
        <v>38</v>
      </c>
      <c r="AT19" s="475">
        <v>1.5</v>
      </c>
      <c r="AU19" s="472"/>
      <c r="AV19" s="10"/>
      <c r="AW19" s="10"/>
      <c r="AX19" s="10"/>
      <c r="AY19" s="10"/>
      <c r="AZ19" s="10"/>
      <c r="BA19" s="10"/>
      <c r="BB19" s="10"/>
      <c r="BC19" s="10"/>
      <c r="BD19" s="10"/>
      <c r="BE19" s="10"/>
      <c r="BF19" s="10"/>
      <c r="BG19" s="10"/>
      <c r="BH19" s="10"/>
      <c r="BI19" s="10"/>
      <c r="BJ19" s="10"/>
      <c r="BK19" s="10"/>
      <c r="BL19" s="10"/>
      <c r="BM19" s="10"/>
      <c r="BN19" s="10"/>
      <c r="BO19" s="10"/>
      <c r="BP19" s="10"/>
      <c r="BQ19" s="19"/>
      <c r="CB19" s="19"/>
      <c r="CC19" s="19"/>
      <c r="CD19" s="19"/>
      <c r="CE19" s="781">
        <v>18</v>
      </c>
      <c r="CF19" s="782" t="str">
        <f t="shared" si="0"/>
        <v>-</v>
      </c>
      <c r="CG19" s="782" t="s">
        <v>45</v>
      </c>
      <c r="CH19" s="783">
        <f t="shared" si="1"/>
        <v>0</v>
      </c>
      <c r="CI19"/>
      <c r="CJ19" s="418">
        <v>18</v>
      </c>
      <c r="CK19" s="419" t="str">
        <f t="shared" si="2"/>
        <v>-</v>
      </c>
      <c r="CL19" s="419" t="s">
        <v>45</v>
      </c>
      <c r="CM19" s="416">
        <f>+Scoresheet!J26</f>
        <v>0</v>
      </c>
      <c r="CN19" s="420">
        <f t="shared" si="3"/>
        <v>0</v>
      </c>
      <c r="CO19"/>
      <c r="CP19" s="750">
        <v>18</v>
      </c>
      <c r="CQ19" s="751" t="str">
        <f t="shared" si="9"/>
        <v>-</v>
      </c>
      <c r="CR19" s="751" t="s">
        <v>45</v>
      </c>
      <c r="CS19" s="756">
        <f>+Scoresheet!AH26</f>
        <v>0</v>
      </c>
      <c r="CT19" s="752">
        <f t="shared" si="4"/>
        <v>0</v>
      </c>
      <c r="CU19"/>
      <c r="CV19" s="762">
        <v>18</v>
      </c>
      <c r="CW19" s="763" t="str">
        <f t="shared" si="10"/>
        <v>-</v>
      </c>
      <c r="CX19" s="763" t="s">
        <v>45</v>
      </c>
      <c r="CY19" s="787">
        <f>+Scoresheet!AP26</f>
        <v>0</v>
      </c>
      <c r="CZ19" s="429">
        <f t="shared" si="5"/>
        <v>0</v>
      </c>
      <c r="DA19"/>
      <c r="DB19" s="418">
        <v>18</v>
      </c>
      <c r="DC19" s="419" t="str">
        <f t="shared" si="11"/>
        <v>-</v>
      </c>
      <c r="DD19" s="419" t="s">
        <v>45</v>
      </c>
      <c r="DE19" s="416">
        <f>+Scoresheet!AX26</f>
        <v>0</v>
      </c>
      <c r="DF19" s="420">
        <f t="shared" si="6"/>
        <v>0</v>
      </c>
      <c r="DG19"/>
      <c r="DH19" s="766">
        <v>18</v>
      </c>
      <c r="DI19" s="767" t="str">
        <f t="shared" si="12"/>
        <v>-</v>
      </c>
      <c r="DJ19" s="767" t="s">
        <v>45</v>
      </c>
      <c r="DK19" s="768">
        <f>+Scoresheet!BF26</f>
        <v>0</v>
      </c>
      <c r="DL19" s="769">
        <f t="shared" si="7"/>
        <v>0</v>
      </c>
      <c r="DM19"/>
      <c r="DN19" s="762">
        <v>18</v>
      </c>
      <c r="DO19" s="763" t="str">
        <f t="shared" si="13"/>
        <v>-</v>
      </c>
      <c r="DP19" s="763" t="s">
        <v>45</v>
      </c>
      <c r="DQ19" s="429">
        <f t="shared" si="8"/>
        <v>0</v>
      </c>
      <c r="DT19" s="315">
        <v>16</v>
      </c>
      <c r="DU19" s="210">
        <v>1.6</v>
      </c>
      <c r="DV19" s="19"/>
      <c r="DY19" s="19"/>
      <c r="DZ19" s="315" t="s">
        <v>180</v>
      </c>
      <c r="EA19" s="408">
        <v>1.5</v>
      </c>
      <c r="EB19" s="19"/>
      <c r="EC19" s="315" t="s">
        <v>175</v>
      </c>
      <c r="ED19" s="408">
        <v>2.5</v>
      </c>
      <c r="EE19" s="19"/>
      <c r="EF19" s="19"/>
      <c r="EG19" s="19"/>
    </row>
    <row r="20" spans="2:137" s="198" customFormat="1">
      <c r="B20" s="1132" t="s">
        <v>110</v>
      </c>
      <c r="C20" s="1133"/>
      <c r="D20" s="1133"/>
      <c r="E20" s="1134"/>
      <c r="F20" s="10"/>
      <c r="G20" s="10"/>
      <c r="H20" s="462">
        <v>19</v>
      </c>
      <c r="I20" s="324" t="s">
        <v>385</v>
      </c>
      <c r="J20" s="324" t="s">
        <v>42</v>
      </c>
      <c r="K20" s="475">
        <v>17</v>
      </c>
      <c r="L20" s="472"/>
      <c r="M20" s="461">
        <v>19</v>
      </c>
      <c r="N20" s="313" t="s">
        <v>275</v>
      </c>
      <c r="O20" s="313" t="s">
        <v>45</v>
      </c>
      <c r="P20" s="465">
        <v>84</v>
      </c>
      <c r="Q20" s="671">
        <v>7.9999999999999991</v>
      </c>
      <c r="R20" s="10"/>
      <c r="S20" s="462">
        <v>19</v>
      </c>
      <c r="T20" s="313" t="s">
        <v>335</v>
      </c>
      <c r="U20" s="313" t="s">
        <v>46</v>
      </c>
      <c r="V20" s="465">
        <v>7</v>
      </c>
      <c r="W20" s="475">
        <v>9</v>
      </c>
      <c r="X20" s="10"/>
      <c r="Y20" s="462">
        <v>19</v>
      </c>
      <c r="Z20" s="313" t="s">
        <v>383</v>
      </c>
      <c r="AA20" s="313" t="s">
        <v>42</v>
      </c>
      <c r="AB20" s="465">
        <v>3</v>
      </c>
      <c r="AC20" s="475">
        <v>1.5</v>
      </c>
      <c r="AD20" s="10"/>
      <c r="AE20" s="462">
        <v>19</v>
      </c>
      <c r="AF20" s="324" t="s">
        <v>443</v>
      </c>
      <c r="AG20" s="324" t="s">
        <v>39</v>
      </c>
      <c r="AH20" s="468" t="s">
        <v>168</v>
      </c>
      <c r="AI20" s="478">
        <v>0.5</v>
      </c>
      <c r="AJ20" s="10"/>
      <c r="AK20" s="462">
        <v>19</v>
      </c>
      <c r="AL20" s="313" t="s">
        <v>113</v>
      </c>
      <c r="AM20" s="313" t="s">
        <v>45</v>
      </c>
      <c r="AN20" s="337">
        <v>0</v>
      </c>
      <c r="AO20" s="475">
        <v>0</v>
      </c>
      <c r="AP20" s="10"/>
      <c r="AQ20" s="462">
        <v>19</v>
      </c>
      <c r="AR20" s="313" t="s">
        <v>272</v>
      </c>
      <c r="AS20" s="313" t="s">
        <v>48</v>
      </c>
      <c r="AT20" s="475">
        <v>1.5</v>
      </c>
      <c r="AU20" s="472"/>
      <c r="AV20" s="10"/>
      <c r="AW20" s="10"/>
      <c r="AX20" s="10"/>
      <c r="AY20" s="10"/>
      <c r="AZ20" s="10"/>
      <c r="BA20" s="10"/>
      <c r="BB20" s="10"/>
      <c r="BC20" s="10"/>
      <c r="BD20" s="10"/>
      <c r="BE20" s="10"/>
      <c r="BF20" s="10"/>
      <c r="BG20" s="10"/>
      <c r="BH20" s="10"/>
      <c r="BI20" s="10"/>
      <c r="BJ20" s="10"/>
      <c r="BK20" s="10"/>
      <c r="BL20" s="10"/>
      <c r="BM20" s="10"/>
      <c r="BN20" s="10"/>
      <c r="BO20" s="10"/>
      <c r="BP20" s="10"/>
      <c r="BQ20" s="19"/>
      <c r="CB20" s="19"/>
      <c r="CC20" s="19"/>
      <c r="CD20" s="19"/>
      <c r="CE20" s="781">
        <v>19</v>
      </c>
      <c r="CF20" s="782" t="str">
        <f t="shared" si="0"/>
        <v>-</v>
      </c>
      <c r="CG20" s="782" t="s">
        <v>45</v>
      </c>
      <c r="CH20" s="783">
        <f t="shared" si="1"/>
        <v>0</v>
      </c>
      <c r="CI20"/>
      <c r="CJ20" s="418">
        <v>19</v>
      </c>
      <c r="CK20" s="419" t="str">
        <f t="shared" si="2"/>
        <v>-</v>
      </c>
      <c r="CL20" s="419" t="s">
        <v>45</v>
      </c>
      <c r="CM20" s="416">
        <f>+Scoresheet!J27</f>
        <v>0</v>
      </c>
      <c r="CN20" s="420">
        <f t="shared" si="3"/>
        <v>0</v>
      </c>
      <c r="CO20"/>
      <c r="CP20" s="750">
        <v>19</v>
      </c>
      <c r="CQ20" s="751" t="str">
        <f t="shared" si="9"/>
        <v>-</v>
      </c>
      <c r="CR20" s="751" t="s">
        <v>45</v>
      </c>
      <c r="CS20" s="756">
        <f>+Scoresheet!AH27</f>
        <v>0</v>
      </c>
      <c r="CT20" s="752">
        <f t="shared" si="4"/>
        <v>0</v>
      </c>
      <c r="CU20"/>
      <c r="CV20" s="762">
        <v>19</v>
      </c>
      <c r="CW20" s="763" t="str">
        <f t="shared" si="10"/>
        <v>-</v>
      </c>
      <c r="CX20" s="763" t="s">
        <v>45</v>
      </c>
      <c r="CY20" s="787">
        <f>+Scoresheet!AP27</f>
        <v>0</v>
      </c>
      <c r="CZ20" s="429">
        <f t="shared" si="5"/>
        <v>0</v>
      </c>
      <c r="DA20"/>
      <c r="DB20" s="418">
        <v>19</v>
      </c>
      <c r="DC20" s="419" t="str">
        <f t="shared" si="11"/>
        <v>-</v>
      </c>
      <c r="DD20" s="419" t="s">
        <v>45</v>
      </c>
      <c r="DE20" s="416">
        <f>+Scoresheet!AX27</f>
        <v>0</v>
      </c>
      <c r="DF20" s="420">
        <f t="shared" si="6"/>
        <v>0</v>
      </c>
      <c r="DG20"/>
      <c r="DH20" s="766">
        <v>19</v>
      </c>
      <c r="DI20" s="767" t="str">
        <f t="shared" si="12"/>
        <v>-</v>
      </c>
      <c r="DJ20" s="767" t="s">
        <v>45</v>
      </c>
      <c r="DK20" s="768">
        <f>+Scoresheet!BF27</f>
        <v>0</v>
      </c>
      <c r="DL20" s="769">
        <f t="shared" si="7"/>
        <v>0</v>
      </c>
      <c r="DM20"/>
      <c r="DN20" s="762">
        <v>19</v>
      </c>
      <c r="DO20" s="763" t="str">
        <f t="shared" si="13"/>
        <v>-</v>
      </c>
      <c r="DP20" s="763" t="s">
        <v>45</v>
      </c>
      <c r="DQ20" s="429">
        <f t="shared" si="8"/>
        <v>0</v>
      </c>
      <c r="DT20" s="315">
        <v>17</v>
      </c>
      <c r="DU20" s="210">
        <v>1.7</v>
      </c>
      <c r="DV20" s="19"/>
      <c r="DY20" s="19"/>
      <c r="DZ20" s="315" t="s">
        <v>181</v>
      </c>
      <c r="EA20" s="408">
        <v>2</v>
      </c>
      <c r="EB20" s="19"/>
      <c r="EC20" s="315" t="s">
        <v>176</v>
      </c>
      <c r="ED20" s="408">
        <v>2</v>
      </c>
      <c r="EE20" s="19"/>
      <c r="EF20" s="19"/>
      <c r="EG20" s="19"/>
    </row>
    <row r="21" spans="2:137" s="198" customFormat="1" ht="15.75" thickBot="1">
      <c r="B21" s="1135"/>
      <c r="C21" s="1136"/>
      <c r="D21" s="1136"/>
      <c r="E21" s="1137"/>
      <c r="F21" s="10"/>
      <c r="H21" s="460">
        <v>20</v>
      </c>
      <c r="I21" s="324" t="s">
        <v>384</v>
      </c>
      <c r="J21" s="324" t="s">
        <v>42</v>
      </c>
      <c r="K21" s="478">
        <v>16.8</v>
      </c>
      <c r="L21" s="470"/>
      <c r="M21" s="460">
        <v>20</v>
      </c>
      <c r="N21" s="313" t="s">
        <v>327</v>
      </c>
      <c r="O21" s="313" t="s">
        <v>39</v>
      </c>
      <c r="P21" s="465">
        <v>79</v>
      </c>
      <c r="Q21" s="671">
        <v>7.9</v>
      </c>
      <c r="R21" s="10"/>
      <c r="S21" s="460">
        <v>20</v>
      </c>
      <c r="T21" s="322" t="s">
        <v>359</v>
      </c>
      <c r="U21" s="322" t="s">
        <v>43</v>
      </c>
      <c r="V21" s="465">
        <v>6</v>
      </c>
      <c r="W21" s="475">
        <v>9</v>
      </c>
      <c r="X21" s="10"/>
      <c r="Y21" s="462">
        <v>20</v>
      </c>
      <c r="Z21" s="313" t="s">
        <v>276</v>
      </c>
      <c r="AA21" s="313" t="s">
        <v>45</v>
      </c>
      <c r="AB21" s="465">
        <v>3</v>
      </c>
      <c r="AC21" s="475">
        <v>1.5</v>
      </c>
      <c r="AD21" s="10"/>
      <c r="AE21" s="460">
        <v>20</v>
      </c>
      <c r="AF21" s="313" t="s">
        <v>335</v>
      </c>
      <c r="AG21" s="313" t="s">
        <v>46</v>
      </c>
      <c r="AH21" s="465" t="s">
        <v>168</v>
      </c>
      <c r="AI21" s="475">
        <v>0.5</v>
      </c>
      <c r="AK21" s="460">
        <v>20</v>
      </c>
      <c r="AL21" s="313" t="s">
        <v>113</v>
      </c>
      <c r="AM21" s="313" t="s">
        <v>45</v>
      </c>
      <c r="AN21" s="337">
        <v>0</v>
      </c>
      <c r="AO21" s="475">
        <v>0</v>
      </c>
      <c r="AP21" s="10"/>
      <c r="AQ21" s="460">
        <v>20</v>
      </c>
      <c r="AR21" s="313" t="s">
        <v>282</v>
      </c>
      <c r="AS21" s="313" t="s">
        <v>45</v>
      </c>
      <c r="AT21" s="475">
        <v>1.5</v>
      </c>
      <c r="AU21" s="470"/>
      <c r="AV21" s="10"/>
      <c r="AW21" s="10"/>
      <c r="AX21" s="10"/>
      <c r="AY21" s="10"/>
      <c r="AZ21" s="10"/>
      <c r="BA21" s="10"/>
      <c r="BB21" s="10"/>
      <c r="BC21" s="10"/>
      <c r="BD21" s="10"/>
      <c r="BE21" s="10"/>
      <c r="BF21" s="10"/>
      <c r="BG21" s="10"/>
      <c r="BH21" s="10"/>
      <c r="BI21" s="10"/>
      <c r="BJ21" s="10"/>
      <c r="BK21" s="10"/>
      <c r="BL21" s="10"/>
      <c r="BM21" s="10"/>
      <c r="BN21" s="10"/>
      <c r="BO21" s="10"/>
      <c r="BP21" s="10"/>
      <c r="BQ21" s="19"/>
      <c r="CB21" s="19"/>
      <c r="CC21" s="19"/>
      <c r="CD21" s="19"/>
      <c r="CE21" s="781">
        <v>20</v>
      </c>
      <c r="CF21" s="782" t="str">
        <f t="shared" si="0"/>
        <v>-</v>
      </c>
      <c r="CG21" s="782" t="s">
        <v>45</v>
      </c>
      <c r="CH21" s="783">
        <f t="shared" si="1"/>
        <v>0</v>
      </c>
      <c r="CI21"/>
      <c r="CJ21" s="418">
        <v>20</v>
      </c>
      <c r="CK21" s="419" t="str">
        <f t="shared" si="2"/>
        <v>-</v>
      </c>
      <c r="CL21" s="419" t="s">
        <v>45</v>
      </c>
      <c r="CM21" s="416">
        <f>+Scoresheet!J28</f>
        <v>0</v>
      </c>
      <c r="CN21" s="420">
        <f t="shared" si="3"/>
        <v>0</v>
      </c>
      <c r="CO21"/>
      <c r="CP21" s="750">
        <v>20</v>
      </c>
      <c r="CQ21" s="751" t="str">
        <f t="shared" si="9"/>
        <v>-</v>
      </c>
      <c r="CR21" s="751" t="s">
        <v>45</v>
      </c>
      <c r="CS21" s="756">
        <f>+Scoresheet!AH28</f>
        <v>0</v>
      </c>
      <c r="CT21" s="752">
        <f t="shared" si="4"/>
        <v>0</v>
      </c>
      <c r="CU21"/>
      <c r="CV21" s="762">
        <v>20</v>
      </c>
      <c r="CW21" s="763" t="str">
        <f t="shared" si="10"/>
        <v>-</v>
      </c>
      <c r="CX21" s="763" t="s">
        <v>45</v>
      </c>
      <c r="CY21" s="787">
        <f>+Scoresheet!AP28</f>
        <v>0</v>
      </c>
      <c r="CZ21" s="429">
        <f t="shared" si="5"/>
        <v>0</v>
      </c>
      <c r="DA21"/>
      <c r="DB21" s="418">
        <v>20</v>
      </c>
      <c r="DC21" s="419" t="str">
        <f t="shared" si="11"/>
        <v>-</v>
      </c>
      <c r="DD21" s="419" t="s">
        <v>45</v>
      </c>
      <c r="DE21" s="416">
        <f>+Scoresheet!AX28</f>
        <v>0</v>
      </c>
      <c r="DF21" s="420">
        <f t="shared" si="6"/>
        <v>0</v>
      </c>
      <c r="DG21"/>
      <c r="DH21" s="766">
        <v>20</v>
      </c>
      <c r="DI21" s="767" t="str">
        <f t="shared" si="12"/>
        <v>-</v>
      </c>
      <c r="DJ21" s="767" t="s">
        <v>45</v>
      </c>
      <c r="DK21" s="768">
        <f>+Scoresheet!BF28</f>
        <v>0</v>
      </c>
      <c r="DL21" s="769">
        <f t="shared" si="7"/>
        <v>0</v>
      </c>
      <c r="DM21"/>
      <c r="DN21" s="762">
        <v>20</v>
      </c>
      <c r="DO21" s="763" t="str">
        <f t="shared" si="13"/>
        <v>-</v>
      </c>
      <c r="DP21" s="763" t="s">
        <v>45</v>
      </c>
      <c r="DQ21" s="429">
        <f t="shared" si="8"/>
        <v>0</v>
      </c>
      <c r="DT21" s="315">
        <v>18</v>
      </c>
      <c r="DU21" s="210">
        <v>1.8</v>
      </c>
      <c r="DV21" s="19"/>
      <c r="DY21" s="19"/>
      <c r="DZ21" s="315" t="s">
        <v>182</v>
      </c>
      <c r="EA21" s="408">
        <v>2.5</v>
      </c>
      <c r="EB21" s="19"/>
      <c r="EC21" s="316" t="s">
        <v>177</v>
      </c>
      <c r="ED21" s="411">
        <v>2.5</v>
      </c>
      <c r="EE21" s="19"/>
      <c r="EF21" s="19"/>
      <c r="EG21" s="19"/>
    </row>
    <row r="22" spans="2:137" s="198" customFormat="1">
      <c r="B22" s="1130" t="s">
        <v>78</v>
      </c>
      <c r="C22" s="1140" t="str">
        <f>VLOOKUP(C26,Best!AL18:AN28,2,FALSE)</f>
        <v>UPENDRA RAVAL [F]</v>
      </c>
      <c r="D22" s="1140"/>
      <c r="E22" s="1141"/>
      <c r="F22" s="10"/>
      <c r="H22" s="460">
        <v>21</v>
      </c>
      <c r="I22" s="324" t="s">
        <v>340</v>
      </c>
      <c r="J22" s="324" t="s">
        <v>46</v>
      </c>
      <c r="K22" s="475">
        <v>16</v>
      </c>
      <c r="L22" s="470"/>
      <c r="M22" s="462">
        <v>21</v>
      </c>
      <c r="N22" s="313" t="s">
        <v>298</v>
      </c>
      <c r="O22" s="313" t="s">
        <v>49</v>
      </c>
      <c r="P22" s="465">
        <v>84</v>
      </c>
      <c r="Q22" s="671">
        <v>7.6</v>
      </c>
      <c r="R22" s="10"/>
      <c r="S22" s="460">
        <v>21</v>
      </c>
      <c r="T22" s="313" t="s">
        <v>310</v>
      </c>
      <c r="U22" s="313" t="s">
        <v>42</v>
      </c>
      <c r="V22" s="465">
        <v>6</v>
      </c>
      <c r="W22" s="475">
        <v>8</v>
      </c>
      <c r="X22" s="10"/>
      <c r="Y22" s="462">
        <v>21</v>
      </c>
      <c r="Z22" s="324" t="s">
        <v>310</v>
      </c>
      <c r="AA22" s="324" t="s">
        <v>42</v>
      </c>
      <c r="AB22" s="468">
        <v>2</v>
      </c>
      <c r="AC22" s="478">
        <v>1</v>
      </c>
      <c r="AD22" s="10"/>
      <c r="AE22" s="460">
        <v>21</v>
      </c>
      <c r="AF22" s="313" t="s">
        <v>288</v>
      </c>
      <c r="AG22" s="313" t="s">
        <v>38</v>
      </c>
      <c r="AH22" s="465" t="s">
        <v>168</v>
      </c>
      <c r="AI22" s="475">
        <v>0.5</v>
      </c>
      <c r="AK22" s="460">
        <v>21</v>
      </c>
      <c r="AL22" s="313" t="s">
        <v>113</v>
      </c>
      <c r="AM22" s="313" t="s">
        <v>45</v>
      </c>
      <c r="AN22" s="337">
        <v>0</v>
      </c>
      <c r="AO22" s="475">
        <v>0</v>
      </c>
      <c r="AP22" s="10"/>
      <c r="AQ22" s="460">
        <v>21</v>
      </c>
      <c r="AR22" s="313" t="s">
        <v>341</v>
      </c>
      <c r="AS22" s="313" t="s">
        <v>46</v>
      </c>
      <c r="AT22" s="475">
        <v>1.5</v>
      </c>
      <c r="AU22" s="470"/>
      <c r="AV22" s="10"/>
      <c r="AW22" s="10"/>
      <c r="AX22" s="10"/>
      <c r="AY22" s="10"/>
      <c r="AZ22" s="10"/>
      <c r="BA22" s="10"/>
      <c r="BB22" s="10"/>
      <c r="BC22" s="10"/>
      <c r="BD22" s="10"/>
      <c r="BE22" s="10"/>
      <c r="BF22" s="10"/>
      <c r="BG22" s="10"/>
      <c r="BH22" s="10"/>
      <c r="BI22" s="10"/>
      <c r="BJ22" s="10"/>
      <c r="BK22" s="10"/>
      <c r="BL22" s="10"/>
      <c r="BM22" s="10"/>
      <c r="BN22" s="10"/>
      <c r="BO22" s="10"/>
      <c r="BP22" s="10"/>
      <c r="BQ22" s="19"/>
      <c r="CB22" s="19"/>
      <c r="CC22" s="19"/>
      <c r="CD22" s="19"/>
      <c r="CE22" s="781">
        <v>21</v>
      </c>
      <c r="CF22" s="782" t="str">
        <f t="shared" si="0"/>
        <v>-</v>
      </c>
      <c r="CG22" s="782" t="s">
        <v>45</v>
      </c>
      <c r="CH22" s="783">
        <f t="shared" si="1"/>
        <v>0</v>
      </c>
      <c r="CI22"/>
      <c r="CJ22" s="418">
        <v>21</v>
      </c>
      <c r="CK22" s="419" t="str">
        <f t="shared" si="2"/>
        <v>-</v>
      </c>
      <c r="CL22" s="419" t="s">
        <v>45</v>
      </c>
      <c r="CM22" s="416">
        <f>+Scoresheet!J29</f>
        <v>0</v>
      </c>
      <c r="CN22" s="420">
        <f t="shared" si="3"/>
        <v>0</v>
      </c>
      <c r="CO22"/>
      <c r="CP22" s="750">
        <v>21</v>
      </c>
      <c r="CQ22" s="751" t="str">
        <f t="shared" si="9"/>
        <v>-</v>
      </c>
      <c r="CR22" s="751" t="s">
        <v>45</v>
      </c>
      <c r="CS22" s="756">
        <f>+Scoresheet!AH29</f>
        <v>0</v>
      </c>
      <c r="CT22" s="752">
        <f t="shared" si="4"/>
        <v>0</v>
      </c>
      <c r="CU22"/>
      <c r="CV22" s="762">
        <v>21</v>
      </c>
      <c r="CW22" s="763" t="str">
        <f t="shared" si="10"/>
        <v>-</v>
      </c>
      <c r="CX22" s="763" t="s">
        <v>45</v>
      </c>
      <c r="CY22" s="787">
        <f>+Scoresheet!AP29</f>
        <v>0</v>
      </c>
      <c r="CZ22" s="429">
        <f t="shared" si="5"/>
        <v>0</v>
      </c>
      <c r="DA22"/>
      <c r="DB22" s="418">
        <v>21</v>
      </c>
      <c r="DC22" s="419" t="str">
        <f t="shared" si="11"/>
        <v>-</v>
      </c>
      <c r="DD22" s="419" t="s">
        <v>45</v>
      </c>
      <c r="DE22" s="416">
        <f>+Scoresheet!AX29</f>
        <v>0</v>
      </c>
      <c r="DF22" s="420">
        <f t="shared" si="6"/>
        <v>0</v>
      </c>
      <c r="DG22"/>
      <c r="DH22" s="766">
        <v>21</v>
      </c>
      <c r="DI22" s="767" t="str">
        <f t="shared" si="12"/>
        <v>-</v>
      </c>
      <c r="DJ22" s="767" t="s">
        <v>45</v>
      </c>
      <c r="DK22" s="768">
        <f>+Scoresheet!BF29</f>
        <v>0</v>
      </c>
      <c r="DL22" s="769">
        <f t="shared" si="7"/>
        <v>0</v>
      </c>
      <c r="DM22"/>
      <c r="DN22" s="762">
        <v>21</v>
      </c>
      <c r="DO22" s="763" t="str">
        <f t="shared" si="13"/>
        <v>-</v>
      </c>
      <c r="DP22" s="763" t="s">
        <v>45</v>
      </c>
      <c r="DQ22" s="429">
        <f t="shared" si="8"/>
        <v>0</v>
      </c>
      <c r="DT22" s="315">
        <v>19</v>
      </c>
      <c r="DU22" s="210">
        <v>1.9</v>
      </c>
      <c r="DV22" s="19"/>
      <c r="DW22" s="19"/>
      <c r="DX22" s="19"/>
      <c r="DY22" s="19"/>
      <c r="DZ22" s="315" t="s">
        <v>183</v>
      </c>
      <c r="EA22" s="408">
        <v>3</v>
      </c>
      <c r="EB22" s="19"/>
      <c r="EC22" s="19"/>
      <c r="ED22" s="19"/>
      <c r="EE22" s="19"/>
      <c r="EF22" s="19"/>
      <c r="EG22" s="19"/>
    </row>
    <row r="23" spans="2:137" s="198" customFormat="1">
      <c r="B23" s="1129"/>
      <c r="C23" s="1125"/>
      <c r="D23" s="1125"/>
      <c r="E23" s="1126"/>
      <c r="F23" s="10"/>
      <c r="H23" s="460">
        <v>22</v>
      </c>
      <c r="I23" s="313" t="s">
        <v>357</v>
      </c>
      <c r="J23" s="313" t="s">
        <v>43</v>
      </c>
      <c r="K23" s="478">
        <v>15.7</v>
      </c>
      <c r="L23" s="470"/>
      <c r="M23" s="462">
        <v>22</v>
      </c>
      <c r="N23" s="313" t="s">
        <v>421</v>
      </c>
      <c r="O23" s="313" t="s">
        <v>46</v>
      </c>
      <c r="P23" s="465">
        <v>71</v>
      </c>
      <c r="Q23" s="671">
        <v>7.1</v>
      </c>
      <c r="R23" s="10"/>
      <c r="S23" s="460">
        <v>22</v>
      </c>
      <c r="T23" s="313" t="s">
        <v>326</v>
      </c>
      <c r="U23" s="313" t="s">
        <v>39</v>
      </c>
      <c r="V23" s="465">
        <v>5</v>
      </c>
      <c r="W23" s="475">
        <v>8</v>
      </c>
      <c r="X23" s="10"/>
      <c r="Y23" s="460">
        <v>22</v>
      </c>
      <c r="Z23" s="324" t="s">
        <v>283</v>
      </c>
      <c r="AA23" s="324" t="s">
        <v>38</v>
      </c>
      <c r="AB23" s="468">
        <v>3</v>
      </c>
      <c r="AC23" s="478">
        <v>1</v>
      </c>
      <c r="AD23" s="10"/>
      <c r="AE23" s="460">
        <v>22</v>
      </c>
      <c r="AF23" s="313" t="s">
        <v>307</v>
      </c>
      <c r="AG23" s="313" t="s">
        <v>42</v>
      </c>
      <c r="AH23" s="465" t="s">
        <v>169</v>
      </c>
      <c r="AI23" s="475">
        <v>0.5</v>
      </c>
      <c r="AK23" s="460">
        <v>22</v>
      </c>
      <c r="AL23" s="313" t="s">
        <v>113</v>
      </c>
      <c r="AM23" s="313" t="s">
        <v>45</v>
      </c>
      <c r="AN23" s="337">
        <v>0</v>
      </c>
      <c r="AO23" s="475">
        <v>0</v>
      </c>
      <c r="AP23" s="10"/>
      <c r="AQ23" s="460">
        <v>22</v>
      </c>
      <c r="AR23" s="313" t="s">
        <v>336</v>
      </c>
      <c r="AS23" s="313" t="s">
        <v>46</v>
      </c>
      <c r="AT23" s="475">
        <v>1.5</v>
      </c>
      <c r="AU23" s="470"/>
      <c r="AV23" s="10"/>
      <c r="AW23" s="10"/>
      <c r="AX23" s="10"/>
      <c r="AY23" s="10"/>
      <c r="AZ23" s="10"/>
      <c r="BA23" s="10"/>
      <c r="BB23" s="10"/>
      <c r="BC23" s="10"/>
      <c r="BD23" s="10"/>
      <c r="BE23" s="10"/>
      <c r="BF23" s="10"/>
      <c r="BG23" s="10"/>
      <c r="BH23" s="10"/>
      <c r="BI23" s="10"/>
      <c r="BJ23" s="10"/>
      <c r="BK23" s="10"/>
      <c r="BL23" s="10"/>
      <c r="BM23" s="10"/>
      <c r="BN23" s="10"/>
      <c r="BO23" s="10"/>
      <c r="BP23" s="10"/>
      <c r="BQ23" s="19"/>
      <c r="CB23" s="19"/>
      <c r="CC23" s="19"/>
      <c r="CD23" s="19"/>
      <c r="CE23" s="781">
        <v>22</v>
      </c>
      <c r="CF23" s="782" t="str">
        <f t="shared" si="0"/>
        <v>-</v>
      </c>
      <c r="CG23" s="782" t="s">
        <v>45</v>
      </c>
      <c r="CH23" s="783">
        <f t="shared" si="1"/>
        <v>0</v>
      </c>
      <c r="CI23"/>
      <c r="CJ23" s="418">
        <v>22</v>
      </c>
      <c r="CK23" s="419" t="str">
        <f t="shared" si="2"/>
        <v>-</v>
      </c>
      <c r="CL23" s="419" t="s">
        <v>45</v>
      </c>
      <c r="CM23" s="416">
        <f>+Scoresheet!J30</f>
        <v>0</v>
      </c>
      <c r="CN23" s="420">
        <f t="shared" si="3"/>
        <v>0</v>
      </c>
      <c r="CO23"/>
      <c r="CP23" s="750">
        <v>22</v>
      </c>
      <c r="CQ23" s="751" t="str">
        <f t="shared" si="9"/>
        <v>-</v>
      </c>
      <c r="CR23" s="751" t="s">
        <v>45</v>
      </c>
      <c r="CS23" s="756">
        <f>+Scoresheet!AH30</f>
        <v>0</v>
      </c>
      <c r="CT23" s="752">
        <f t="shared" si="4"/>
        <v>0</v>
      </c>
      <c r="CU23"/>
      <c r="CV23" s="762">
        <v>22</v>
      </c>
      <c r="CW23" s="763" t="str">
        <f t="shared" si="10"/>
        <v>-</v>
      </c>
      <c r="CX23" s="763" t="s">
        <v>45</v>
      </c>
      <c r="CY23" s="787">
        <f>+Scoresheet!AP30</f>
        <v>0</v>
      </c>
      <c r="CZ23" s="429">
        <f t="shared" si="5"/>
        <v>0</v>
      </c>
      <c r="DA23"/>
      <c r="DB23" s="418">
        <v>22</v>
      </c>
      <c r="DC23" s="419" t="str">
        <f t="shared" si="11"/>
        <v>-</v>
      </c>
      <c r="DD23" s="419" t="s">
        <v>45</v>
      </c>
      <c r="DE23" s="416">
        <f>+Scoresheet!AX30</f>
        <v>0</v>
      </c>
      <c r="DF23" s="420">
        <f t="shared" si="6"/>
        <v>0</v>
      </c>
      <c r="DG23"/>
      <c r="DH23" s="766">
        <v>22</v>
      </c>
      <c r="DI23" s="767" t="str">
        <f t="shared" si="12"/>
        <v>-</v>
      </c>
      <c r="DJ23" s="767" t="s">
        <v>45</v>
      </c>
      <c r="DK23" s="768">
        <f>+Scoresheet!BF30</f>
        <v>0</v>
      </c>
      <c r="DL23" s="769">
        <f t="shared" si="7"/>
        <v>0</v>
      </c>
      <c r="DM23"/>
      <c r="DN23" s="762">
        <v>22</v>
      </c>
      <c r="DO23" s="763" t="str">
        <f t="shared" si="13"/>
        <v>-</v>
      </c>
      <c r="DP23" s="763" t="s">
        <v>45</v>
      </c>
      <c r="DQ23" s="429">
        <f t="shared" si="8"/>
        <v>0</v>
      </c>
      <c r="DT23" s="315">
        <v>20</v>
      </c>
      <c r="DU23" s="210">
        <v>2</v>
      </c>
      <c r="DV23" s="19"/>
      <c r="DW23" s="19"/>
      <c r="DX23" s="19"/>
      <c r="DY23" s="19"/>
      <c r="DZ23" s="315" t="s">
        <v>184</v>
      </c>
      <c r="EA23" s="408">
        <v>0.5</v>
      </c>
      <c r="EB23" s="19"/>
      <c r="EC23" s="19"/>
      <c r="ED23" s="19"/>
      <c r="EE23" s="19"/>
      <c r="EF23" s="19"/>
      <c r="EG23" s="19"/>
    </row>
    <row r="24" spans="2:137" s="198" customFormat="1">
      <c r="B24" s="1129" t="s">
        <v>36</v>
      </c>
      <c r="C24" s="1138" t="str">
        <f>VLOOKUP(C26,Best!AL18:AN28,3,FALSE)</f>
        <v>FUDEDA</v>
      </c>
      <c r="D24" s="1138"/>
      <c r="E24" s="1139"/>
      <c r="H24" s="460">
        <v>23</v>
      </c>
      <c r="I24" s="313" t="s">
        <v>299</v>
      </c>
      <c r="J24" s="313" t="s">
        <v>49</v>
      </c>
      <c r="K24" s="475">
        <v>15.600000000000001</v>
      </c>
      <c r="L24" s="470"/>
      <c r="M24" s="462">
        <v>23</v>
      </c>
      <c r="N24" s="313" t="s">
        <v>418</v>
      </c>
      <c r="O24" s="313" t="s">
        <v>38</v>
      </c>
      <c r="P24" s="465">
        <v>53</v>
      </c>
      <c r="Q24" s="671">
        <v>7</v>
      </c>
      <c r="R24" s="10"/>
      <c r="S24" s="460">
        <v>23</v>
      </c>
      <c r="T24" s="313" t="s">
        <v>358</v>
      </c>
      <c r="U24" s="313" t="s">
        <v>43</v>
      </c>
      <c r="V24" s="465">
        <v>5</v>
      </c>
      <c r="W24" s="475">
        <v>8</v>
      </c>
      <c r="X24" s="10"/>
      <c r="Y24" s="460">
        <v>23</v>
      </c>
      <c r="Z24" s="313" t="s">
        <v>391</v>
      </c>
      <c r="AA24" s="313" t="s">
        <v>46</v>
      </c>
      <c r="AB24" s="465">
        <v>2</v>
      </c>
      <c r="AC24" s="475">
        <v>1</v>
      </c>
      <c r="AD24" s="10"/>
      <c r="AE24" s="460">
        <v>23</v>
      </c>
      <c r="AF24" s="313" t="s">
        <v>349</v>
      </c>
      <c r="AG24" s="313" t="s">
        <v>44</v>
      </c>
      <c r="AH24" s="465" t="s">
        <v>169</v>
      </c>
      <c r="AI24" s="475">
        <v>0.5</v>
      </c>
      <c r="AK24" s="460">
        <v>23</v>
      </c>
      <c r="AL24" s="313" t="s">
        <v>113</v>
      </c>
      <c r="AM24" s="313" t="s">
        <v>45</v>
      </c>
      <c r="AN24" s="337">
        <v>0</v>
      </c>
      <c r="AO24" s="475">
        <v>0</v>
      </c>
      <c r="AP24" s="10"/>
      <c r="AQ24" s="460">
        <v>23</v>
      </c>
      <c r="AR24" s="313" t="s">
        <v>278</v>
      </c>
      <c r="AS24" s="313" t="s">
        <v>45</v>
      </c>
      <c r="AT24" s="475">
        <v>1.5</v>
      </c>
      <c r="AU24" s="470"/>
      <c r="AV24" s="10"/>
      <c r="AW24" s="10"/>
      <c r="AX24" s="10"/>
      <c r="AY24" s="10"/>
      <c r="AZ24" s="10"/>
      <c r="BA24" s="10"/>
      <c r="BB24" s="10"/>
      <c r="BC24" s="10"/>
      <c r="BD24" s="10"/>
      <c r="BE24" s="10"/>
      <c r="BF24" s="10"/>
      <c r="BG24" s="10"/>
      <c r="BH24" s="10"/>
      <c r="BI24" s="10"/>
      <c r="BJ24" s="10"/>
      <c r="BK24" s="10"/>
      <c r="BL24" s="10"/>
      <c r="BM24" s="10"/>
      <c r="BN24" s="10"/>
      <c r="BO24" s="10"/>
      <c r="BP24" s="10"/>
      <c r="BQ24" s="19"/>
      <c r="CB24" s="19"/>
      <c r="CC24" s="19"/>
      <c r="CD24" s="19"/>
      <c r="CE24" s="781">
        <v>23</v>
      </c>
      <c r="CF24" s="782" t="str">
        <f t="shared" si="0"/>
        <v>-</v>
      </c>
      <c r="CG24" s="782" t="s">
        <v>45</v>
      </c>
      <c r="CH24" s="783">
        <f t="shared" si="1"/>
        <v>0</v>
      </c>
      <c r="CI24"/>
      <c r="CJ24" s="418">
        <v>23</v>
      </c>
      <c r="CK24" s="419" t="str">
        <f t="shared" si="2"/>
        <v>-</v>
      </c>
      <c r="CL24" s="419" t="s">
        <v>45</v>
      </c>
      <c r="CM24" s="416">
        <f>+Scoresheet!J31</f>
        <v>0</v>
      </c>
      <c r="CN24" s="420">
        <f t="shared" si="3"/>
        <v>0</v>
      </c>
      <c r="CO24"/>
      <c r="CP24" s="750">
        <v>23</v>
      </c>
      <c r="CQ24" s="751" t="str">
        <f t="shared" si="9"/>
        <v>-</v>
      </c>
      <c r="CR24" s="751" t="s">
        <v>45</v>
      </c>
      <c r="CS24" s="756">
        <f>+Scoresheet!AH31</f>
        <v>0</v>
      </c>
      <c r="CT24" s="752">
        <f t="shared" si="4"/>
        <v>0</v>
      </c>
      <c r="CU24"/>
      <c r="CV24" s="762">
        <v>23</v>
      </c>
      <c r="CW24" s="763" t="str">
        <f t="shared" si="10"/>
        <v>-</v>
      </c>
      <c r="CX24" s="763" t="s">
        <v>45</v>
      </c>
      <c r="CY24" s="787">
        <f>+Scoresheet!AP31</f>
        <v>0</v>
      </c>
      <c r="CZ24" s="429">
        <f t="shared" si="5"/>
        <v>0</v>
      </c>
      <c r="DA24"/>
      <c r="DB24" s="418">
        <v>23</v>
      </c>
      <c r="DC24" s="419" t="str">
        <f t="shared" si="11"/>
        <v>-</v>
      </c>
      <c r="DD24" s="419" t="s">
        <v>45</v>
      </c>
      <c r="DE24" s="416">
        <f>+Scoresheet!AX31</f>
        <v>0</v>
      </c>
      <c r="DF24" s="420">
        <f t="shared" si="6"/>
        <v>0</v>
      </c>
      <c r="DG24"/>
      <c r="DH24" s="766">
        <v>23</v>
      </c>
      <c r="DI24" s="767" t="str">
        <f t="shared" si="12"/>
        <v>-</v>
      </c>
      <c r="DJ24" s="767" t="s">
        <v>45</v>
      </c>
      <c r="DK24" s="768">
        <f>+Scoresheet!BF31</f>
        <v>0</v>
      </c>
      <c r="DL24" s="769">
        <f t="shared" si="7"/>
        <v>0</v>
      </c>
      <c r="DM24"/>
      <c r="DN24" s="762">
        <v>23</v>
      </c>
      <c r="DO24" s="763" t="str">
        <f t="shared" si="13"/>
        <v>-</v>
      </c>
      <c r="DP24" s="763" t="s">
        <v>45</v>
      </c>
      <c r="DQ24" s="429">
        <f t="shared" si="8"/>
        <v>0</v>
      </c>
      <c r="DT24" s="315">
        <v>21</v>
      </c>
      <c r="DU24" s="407">
        <v>2.1</v>
      </c>
      <c r="DV24" s="19"/>
      <c r="DW24" s="19"/>
      <c r="DX24" s="19"/>
      <c r="DY24" s="19"/>
      <c r="DZ24" s="315" t="s">
        <v>185</v>
      </c>
      <c r="EA24" s="408">
        <v>1</v>
      </c>
      <c r="EB24" s="19"/>
      <c r="EC24" s="19"/>
      <c r="ED24" s="19"/>
      <c r="EE24" s="19"/>
      <c r="EF24" s="19"/>
      <c r="EG24" s="19"/>
    </row>
    <row r="25" spans="2:137" s="198" customFormat="1">
      <c r="B25" s="1129"/>
      <c r="C25" s="1138"/>
      <c r="D25" s="1138"/>
      <c r="E25" s="1139"/>
      <c r="H25" s="460">
        <v>24</v>
      </c>
      <c r="I25" s="313" t="s">
        <v>268</v>
      </c>
      <c r="J25" s="313" t="s">
        <v>48</v>
      </c>
      <c r="K25" s="475">
        <v>15.1</v>
      </c>
      <c r="L25" s="470"/>
      <c r="M25" s="462">
        <v>24</v>
      </c>
      <c r="N25" s="323" t="s">
        <v>281</v>
      </c>
      <c r="O25" s="323" t="s">
        <v>45</v>
      </c>
      <c r="P25" s="467">
        <v>87</v>
      </c>
      <c r="Q25" s="671">
        <v>6.6</v>
      </c>
      <c r="R25" s="10"/>
      <c r="S25" s="460">
        <v>24</v>
      </c>
      <c r="T25" s="322" t="s">
        <v>343</v>
      </c>
      <c r="U25" s="322" t="s">
        <v>44</v>
      </c>
      <c r="V25" s="465">
        <v>5</v>
      </c>
      <c r="W25" s="475">
        <v>8</v>
      </c>
      <c r="X25" s="10"/>
      <c r="Y25" s="460">
        <v>24</v>
      </c>
      <c r="Z25" s="313" t="s">
        <v>331</v>
      </c>
      <c r="AA25" s="313" t="s">
        <v>39</v>
      </c>
      <c r="AB25" s="465">
        <v>2</v>
      </c>
      <c r="AC25" s="475">
        <v>1</v>
      </c>
      <c r="AD25" s="10"/>
      <c r="AE25" s="460">
        <v>24</v>
      </c>
      <c r="AF25" s="313" t="s">
        <v>382</v>
      </c>
      <c r="AG25" s="313" t="s">
        <v>42</v>
      </c>
      <c r="AH25" s="465" t="s">
        <v>168</v>
      </c>
      <c r="AI25" s="475">
        <v>0.5</v>
      </c>
      <c r="AK25" s="460">
        <v>24</v>
      </c>
      <c r="AL25" s="313" t="s">
        <v>113</v>
      </c>
      <c r="AM25" s="313" t="s">
        <v>48</v>
      </c>
      <c r="AN25" s="337">
        <v>0</v>
      </c>
      <c r="AO25" s="475">
        <v>0</v>
      </c>
      <c r="AP25" s="10"/>
      <c r="AQ25" s="460">
        <v>24</v>
      </c>
      <c r="AR25" s="313" t="s">
        <v>339</v>
      </c>
      <c r="AS25" s="313" t="s">
        <v>46</v>
      </c>
      <c r="AT25" s="475">
        <v>1.5</v>
      </c>
      <c r="AU25" s="470"/>
      <c r="AV25" s="10"/>
      <c r="AW25" s="10"/>
      <c r="AX25" s="10"/>
      <c r="AY25" s="10"/>
      <c r="AZ25" s="10"/>
      <c r="BA25" s="10"/>
      <c r="BB25" s="10"/>
      <c r="BC25" s="10"/>
      <c r="BD25" s="10"/>
      <c r="BE25" s="10"/>
      <c r="BF25" s="10"/>
      <c r="BG25" s="10"/>
      <c r="BH25" s="10"/>
      <c r="BI25" s="10"/>
      <c r="BJ25" s="10"/>
      <c r="BK25" s="10"/>
      <c r="BL25" s="10"/>
      <c r="BM25" s="10"/>
      <c r="BN25" s="10"/>
      <c r="BO25" s="10"/>
      <c r="BP25" s="10"/>
      <c r="BQ25" s="19"/>
      <c r="CB25" s="19"/>
      <c r="CC25" s="19"/>
      <c r="CD25" s="19"/>
      <c r="CE25" s="781">
        <v>24</v>
      </c>
      <c r="CF25" s="782" t="str">
        <f t="shared" si="0"/>
        <v>-</v>
      </c>
      <c r="CG25" s="782" t="s">
        <v>45</v>
      </c>
      <c r="CH25" s="783">
        <f t="shared" si="1"/>
        <v>0</v>
      </c>
      <c r="CI25"/>
      <c r="CJ25" s="418">
        <v>24</v>
      </c>
      <c r="CK25" s="419" t="str">
        <f t="shared" si="2"/>
        <v>-</v>
      </c>
      <c r="CL25" s="419" t="s">
        <v>45</v>
      </c>
      <c r="CM25" s="416">
        <f>+Scoresheet!J32</f>
        <v>0</v>
      </c>
      <c r="CN25" s="420">
        <f t="shared" si="3"/>
        <v>0</v>
      </c>
      <c r="CO25"/>
      <c r="CP25" s="750">
        <v>24</v>
      </c>
      <c r="CQ25" s="751" t="str">
        <f t="shared" si="9"/>
        <v>-</v>
      </c>
      <c r="CR25" s="751" t="s">
        <v>45</v>
      </c>
      <c r="CS25" s="756">
        <f>+Scoresheet!AH32</f>
        <v>0</v>
      </c>
      <c r="CT25" s="752">
        <f t="shared" si="4"/>
        <v>0</v>
      </c>
      <c r="CU25"/>
      <c r="CV25" s="762">
        <v>24</v>
      </c>
      <c r="CW25" s="763" t="str">
        <f t="shared" si="10"/>
        <v>-</v>
      </c>
      <c r="CX25" s="763" t="s">
        <v>45</v>
      </c>
      <c r="CY25" s="787">
        <f>+Scoresheet!AP32</f>
        <v>0</v>
      </c>
      <c r="CZ25" s="429">
        <f t="shared" si="5"/>
        <v>0</v>
      </c>
      <c r="DA25"/>
      <c r="DB25" s="418">
        <v>24</v>
      </c>
      <c r="DC25" s="419" t="str">
        <f t="shared" si="11"/>
        <v>-</v>
      </c>
      <c r="DD25" s="419" t="s">
        <v>45</v>
      </c>
      <c r="DE25" s="416">
        <f>+Scoresheet!AX32</f>
        <v>0</v>
      </c>
      <c r="DF25" s="420">
        <f t="shared" si="6"/>
        <v>0</v>
      </c>
      <c r="DG25"/>
      <c r="DH25" s="766">
        <v>24</v>
      </c>
      <c r="DI25" s="767" t="str">
        <f t="shared" si="12"/>
        <v>-</v>
      </c>
      <c r="DJ25" s="767" t="s">
        <v>45</v>
      </c>
      <c r="DK25" s="768">
        <f>+Scoresheet!BF32</f>
        <v>0</v>
      </c>
      <c r="DL25" s="769">
        <f t="shared" si="7"/>
        <v>0</v>
      </c>
      <c r="DM25"/>
      <c r="DN25" s="762">
        <v>24</v>
      </c>
      <c r="DO25" s="763" t="str">
        <f t="shared" si="13"/>
        <v>-</v>
      </c>
      <c r="DP25" s="763" t="s">
        <v>45</v>
      </c>
      <c r="DQ25" s="429">
        <f t="shared" si="8"/>
        <v>0</v>
      </c>
      <c r="DT25" s="315">
        <v>22</v>
      </c>
      <c r="DU25" s="210">
        <v>2.2000000000000002</v>
      </c>
      <c r="DV25" s="19"/>
      <c r="DW25" s="19"/>
      <c r="DX25" s="19"/>
      <c r="DY25" s="19"/>
      <c r="DZ25" s="315" t="s">
        <v>186</v>
      </c>
      <c r="EA25" s="408">
        <v>1.5</v>
      </c>
      <c r="EB25" s="19"/>
      <c r="EC25" s="19"/>
      <c r="ED25" s="19"/>
      <c r="EE25" s="19"/>
      <c r="EF25" s="19"/>
      <c r="EG25" s="19"/>
    </row>
    <row r="26" spans="2:137" s="198" customFormat="1">
      <c r="B26" s="1129" t="s">
        <v>5</v>
      </c>
      <c r="C26" s="1125">
        <f>MAX(Best!AL18:AL28)</f>
        <v>16</v>
      </c>
      <c r="D26" s="1125"/>
      <c r="E26" s="1126"/>
      <c r="H26" s="460">
        <v>25</v>
      </c>
      <c r="I26" s="313" t="s">
        <v>300</v>
      </c>
      <c r="J26" s="313" t="s">
        <v>49</v>
      </c>
      <c r="K26" s="475">
        <v>14.9</v>
      </c>
      <c r="L26" s="470"/>
      <c r="M26" s="460">
        <v>25</v>
      </c>
      <c r="N26" s="324" t="s">
        <v>368</v>
      </c>
      <c r="O26" s="324" t="s">
        <v>41</v>
      </c>
      <c r="P26" s="468">
        <v>68</v>
      </c>
      <c r="Q26" s="671">
        <v>6.1</v>
      </c>
      <c r="R26" s="10"/>
      <c r="S26" s="460">
        <v>25</v>
      </c>
      <c r="T26" s="313" t="s">
        <v>292</v>
      </c>
      <c r="U26" s="313" t="s">
        <v>38</v>
      </c>
      <c r="V26" s="465">
        <v>6</v>
      </c>
      <c r="W26" s="475">
        <v>8</v>
      </c>
      <c r="X26" s="10"/>
      <c r="Y26" s="460">
        <v>25</v>
      </c>
      <c r="Z26" s="313" t="s">
        <v>359</v>
      </c>
      <c r="AA26" s="313" t="s">
        <v>43</v>
      </c>
      <c r="AB26" s="465">
        <v>2</v>
      </c>
      <c r="AC26" s="475">
        <v>1</v>
      </c>
      <c r="AD26" s="10"/>
      <c r="AE26" s="460">
        <v>25</v>
      </c>
      <c r="AF26" s="313" t="s">
        <v>332</v>
      </c>
      <c r="AG26" s="313" t="s">
        <v>39</v>
      </c>
      <c r="AH26" s="465" t="s">
        <v>168</v>
      </c>
      <c r="AI26" s="475">
        <v>0.5</v>
      </c>
      <c r="AK26" s="460">
        <v>25</v>
      </c>
      <c r="AL26" s="313" t="s">
        <v>113</v>
      </c>
      <c r="AM26" s="313" t="s">
        <v>48</v>
      </c>
      <c r="AN26" s="337">
        <v>0</v>
      </c>
      <c r="AO26" s="475">
        <v>0</v>
      </c>
      <c r="AP26" s="10"/>
      <c r="AQ26" s="460">
        <v>25</v>
      </c>
      <c r="AR26" s="313" t="s">
        <v>279</v>
      </c>
      <c r="AS26" s="313" t="s">
        <v>45</v>
      </c>
      <c r="AT26" s="475">
        <v>1.5</v>
      </c>
      <c r="AU26" s="470"/>
      <c r="AV26" s="10"/>
      <c r="AW26" s="10"/>
      <c r="AX26" s="10"/>
      <c r="AY26" s="10"/>
      <c r="AZ26" s="10"/>
      <c r="BA26" s="10"/>
      <c r="BB26" s="10"/>
      <c r="BC26" s="10"/>
      <c r="BD26" s="10"/>
      <c r="BE26" s="10"/>
      <c r="BF26" s="10"/>
      <c r="BG26" s="10"/>
      <c r="BH26" s="10"/>
      <c r="BI26" s="10"/>
      <c r="BJ26" s="10"/>
      <c r="BK26" s="10"/>
      <c r="BL26" s="10"/>
      <c r="BM26" s="10"/>
      <c r="BN26" s="10"/>
      <c r="BO26" s="10"/>
      <c r="BP26" s="10"/>
      <c r="BQ26" s="19"/>
      <c r="CB26" s="19"/>
      <c r="CC26" s="19"/>
      <c r="CD26" s="19"/>
      <c r="CE26" s="781">
        <v>25</v>
      </c>
      <c r="CF26" s="782" t="str">
        <f t="shared" si="0"/>
        <v>-</v>
      </c>
      <c r="CG26" s="782" t="s">
        <v>45</v>
      </c>
      <c r="CH26" s="783">
        <f t="shared" si="1"/>
        <v>0</v>
      </c>
      <c r="CI26"/>
      <c r="CJ26" s="418">
        <v>25</v>
      </c>
      <c r="CK26" s="419" t="str">
        <f t="shared" si="2"/>
        <v>-</v>
      </c>
      <c r="CL26" s="419" t="s">
        <v>45</v>
      </c>
      <c r="CM26" s="416">
        <f>+Scoresheet!J33</f>
        <v>0</v>
      </c>
      <c r="CN26" s="420">
        <f t="shared" si="3"/>
        <v>0</v>
      </c>
      <c r="CO26"/>
      <c r="CP26" s="750">
        <v>25</v>
      </c>
      <c r="CQ26" s="751" t="str">
        <f t="shared" si="9"/>
        <v>-</v>
      </c>
      <c r="CR26" s="751" t="s">
        <v>45</v>
      </c>
      <c r="CS26" s="756">
        <f>+Scoresheet!AH33</f>
        <v>0</v>
      </c>
      <c r="CT26" s="752">
        <f t="shared" si="4"/>
        <v>0</v>
      </c>
      <c r="CU26"/>
      <c r="CV26" s="762">
        <v>25</v>
      </c>
      <c r="CW26" s="763" t="str">
        <f t="shared" si="10"/>
        <v>-</v>
      </c>
      <c r="CX26" s="763" t="s">
        <v>45</v>
      </c>
      <c r="CY26" s="787">
        <f>+Scoresheet!AP33</f>
        <v>0</v>
      </c>
      <c r="CZ26" s="429">
        <f t="shared" si="5"/>
        <v>0</v>
      </c>
      <c r="DA26"/>
      <c r="DB26" s="418">
        <v>25</v>
      </c>
      <c r="DC26" s="419" t="str">
        <f t="shared" si="11"/>
        <v>-</v>
      </c>
      <c r="DD26" s="419" t="s">
        <v>45</v>
      </c>
      <c r="DE26" s="416">
        <f>+Scoresheet!AX33</f>
        <v>0</v>
      </c>
      <c r="DF26" s="420">
        <f t="shared" si="6"/>
        <v>0</v>
      </c>
      <c r="DG26"/>
      <c r="DH26" s="766">
        <v>25</v>
      </c>
      <c r="DI26" s="767" t="str">
        <f t="shared" si="12"/>
        <v>-</v>
      </c>
      <c r="DJ26" s="767" t="s">
        <v>45</v>
      </c>
      <c r="DK26" s="768">
        <f>+Scoresheet!BF33</f>
        <v>0</v>
      </c>
      <c r="DL26" s="769">
        <f t="shared" si="7"/>
        <v>0</v>
      </c>
      <c r="DM26"/>
      <c r="DN26" s="762">
        <v>25</v>
      </c>
      <c r="DO26" s="763" t="str">
        <f t="shared" si="13"/>
        <v>-</v>
      </c>
      <c r="DP26" s="763" t="s">
        <v>45</v>
      </c>
      <c r="DQ26" s="429">
        <f t="shared" si="8"/>
        <v>0</v>
      </c>
      <c r="DT26" s="315">
        <v>23</v>
      </c>
      <c r="DU26" s="407">
        <v>2.2999999999999998</v>
      </c>
      <c r="DW26" s="19"/>
      <c r="DX26" s="19"/>
      <c r="DZ26" s="315" t="s">
        <v>187</v>
      </c>
      <c r="EA26" s="409">
        <v>2</v>
      </c>
      <c r="EE26" s="19"/>
      <c r="EF26" s="19"/>
      <c r="EG26" s="19"/>
    </row>
    <row r="27" spans="2:137" s="198" customFormat="1" ht="15.75" thickBot="1">
      <c r="B27" s="1131"/>
      <c r="C27" s="1127"/>
      <c r="D27" s="1127"/>
      <c r="E27" s="1128"/>
      <c r="H27" s="460">
        <v>26</v>
      </c>
      <c r="I27" s="313" t="s">
        <v>301</v>
      </c>
      <c r="J27" s="313" t="s">
        <v>49</v>
      </c>
      <c r="K27" s="475">
        <v>14.5</v>
      </c>
      <c r="L27" s="470"/>
      <c r="M27" s="460">
        <v>26</v>
      </c>
      <c r="N27" s="313" t="s">
        <v>382</v>
      </c>
      <c r="O27" s="313" t="s">
        <v>42</v>
      </c>
      <c r="P27" s="465">
        <v>74</v>
      </c>
      <c r="Q27" s="671">
        <v>5.9</v>
      </c>
      <c r="R27" s="10"/>
      <c r="S27" s="460">
        <v>26</v>
      </c>
      <c r="T27" s="313" t="s">
        <v>302</v>
      </c>
      <c r="U27" s="313" t="s">
        <v>49</v>
      </c>
      <c r="V27" s="465">
        <v>5</v>
      </c>
      <c r="W27" s="475">
        <v>8</v>
      </c>
      <c r="X27" s="10"/>
      <c r="Y27" s="460">
        <v>26</v>
      </c>
      <c r="Z27" s="313" t="s">
        <v>333</v>
      </c>
      <c r="AA27" s="313" t="s">
        <v>39</v>
      </c>
      <c r="AB27" s="465">
        <v>2</v>
      </c>
      <c r="AC27" s="475">
        <v>1</v>
      </c>
      <c r="AD27" s="10"/>
      <c r="AE27" s="460">
        <v>26</v>
      </c>
      <c r="AF27" s="313" t="s">
        <v>273</v>
      </c>
      <c r="AG27" s="313" t="s">
        <v>48</v>
      </c>
      <c r="AH27" s="465" t="s">
        <v>168</v>
      </c>
      <c r="AI27" s="475">
        <v>0.5</v>
      </c>
      <c r="AK27" s="460">
        <v>26</v>
      </c>
      <c r="AL27" s="313" t="s">
        <v>113</v>
      </c>
      <c r="AM27" s="313" t="s">
        <v>48</v>
      </c>
      <c r="AN27" s="337">
        <v>0</v>
      </c>
      <c r="AO27" s="475">
        <v>0</v>
      </c>
      <c r="AP27" s="10"/>
      <c r="AQ27" s="460">
        <v>26</v>
      </c>
      <c r="AR27" s="313" t="s">
        <v>299</v>
      </c>
      <c r="AS27" s="313" t="s">
        <v>49</v>
      </c>
      <c r="AT27" s="475">
        <v>1.5</v>
      </c>
      <c r="AU27" s="470"/>
      <c r="AV27" s="10"/>
      <c r="AW27" s="10"/>
      <c r="AX27" s="10"/>
      <c r="AY27" s="10"/>
      <c r="AZ27" s="10"/>
      <c r="BA27" s="10"/>
      <c r="BB27" s="10"/>
      <c r="BC27" s="10"/>
      <c r="BD27" s="10"/>
      <c r="BE27" s="10"/>
      <c r="BF27" s="10"/>
      <c r="BG27" s="10"/>
      <c r="BH27" s="10"/>
      <c r="BI27" s="10"/>
      <c r="BJ27" s="10"/>
      <c r="BK27" s="10"/>
      <c r="BL27" s="10"/>
      <c r="BM27" s="10"/>
      <c r="BN27" s="10"/>
      <c r="BO27" s="10"/>
      <c r="BP27" s="10"/>
      <c r="BQ27" s="19"/>
      <c r="CB27" s="19"/>
      <c r="CC27" s="19"/>
      <c r="CD27" s="19"/>
      <c r="CE27" s="781">
        <v>26</v>
      </c>
      <c r="CF27" s="782" t="str">
        <f t="shared" si="0"/>
        <v>-</v>
      </c>
      <c r="CG27" s="782" t="s">
        <v>45</v>
      </c>
      <c r="CH27" s="783">
        <f t="shared" si="1"/>
        <v>0</v>
      </c>
      <c r="CI27"/>
      <c r="CJ27" s="418">
        <v>26</v>
      </c>
      <c r="CK27" s="419" t="str">
        <f t="shared" si="2"/>
        <v>-</v>
      </c>
      <c r="CL27" s="419" t="s">
        <v>45</v>
      </c>
      <c r="CM27" s="416">
        <f>+Scoresheet!J34</f>
        <v>0</v>
      </c>
      <c r="CN27" s="420">
        <f t="shared" si="3"/>
        <v>0</v>
      </c>
      <c r="CO27"/>
      <c r="CP27" s="750">
        <v>26</v>
      </c>
      <c r="CQ27" s="751" t="str">
        <f t="shared" si="9"/>
        <v>-</v>
      </c>
      <c r="CR27" s="751" t="s">
        <v>45</v>
      </c>
      <c r="CS27" s="756">
        <f>+Scoresheet!AH34</f>
        <v>0</v>
      </c>
      <c r="CT27" s="752">
        <f t="shared" si="4"/>
        <v>0</v>
      </c>
      <c r="CU27"/>
      <c r="CV27" s="762">
        <v>26</v>
      </c>
      <c r="CW27" s="763" t="str">
        <f t="shared" si="10"/>
        <v>-</v>
      </c>
      <c r="CX27" s="763" t="s">
        <v>45</v>
      </c>
      <c r="CY27" s="787">
        <f>+Scoresheet!AP34</f>
        <v>0</v>
      </c>
      <c r="CZ27" s="429">
        <f t="shared" si="5"/>
        <v>0</v>
      </c>
      <c r="DA27"/>
      <c r="DB27" s="418">
        <v>26</v>
      </c>
      <c r="DC27" s="419" t="str">
        <f t="shared" si="11"/>
        <v>-</v>
      </c>
      <c r="DD27" s="419" t="s">
        <v>45</v>
      </c>
      <c r="DE27" s="416">
        <f>+Scoresheet!AX34</f>
        <v>0</v>
      </c>
      <c r="DF27" s="420">
        <f t="shared" si="6"/>
        <v>0</v>
      </c>
      <c r="DG27"/>
      <c r="DH27" s="766">
        <v>26</v>
      </c>
      <c r="DI27" s="767" t="str">
        <f t="shared" si="12"/>
        <v>-</v>
      </c>
      <c r="DJ27" s="767" t="s">
        <v>45</v>
      </c>
      <c r="DK27" s="768">
        <f>+Scoresheet!BF34</f>
        <v>0</v>
      </c>
      <c r="DL27" s="769">
        <f t="shared" si="7"/>
        <v>0</v>
      </c>
      <c r="DM27"/>
      <c r="DN27" s="762">
        <v>26</v>
      </c>
      <c r="DO27" s="763" t="str">
        <f t="shared" si="13"/>
        <v>-</v>
      </c>
      <c r="DP27" s="763" t="s">
        <v>45</v>
      </c>
      <c r="DQ27" s="429">
        <f t="shared" si="8"/>
        <v>0</v>
      </c>
      <c r="DT27" s="315">
        <v>24</v>
      </c>
      <c r="DU27" s="210">
        <v>2.4</v>
      </c>
      <c r="DW27" s="19"/>
      <c r="DX27" s="19"/>
      <c r="DZ27" s="315" t="s">
        <v>188</v>
      </c>
      <c r="EA27" s="408">
        <v>2.5</v>
      </c>
      <c r="EE27" s="19"/>
      <c r="EF27" s="19"/>
      <c r="EG27" s="19"/>
    </row>
    <row r="28" spans="2:137" s="198" customFormat="1" ht="15.75" thickBot="1">
      <c r="B28" s="19"/>
      <c r="C28" s="19"/>
      <c r="D28" s="19"/>
      <c r="E28" s="19"/>
      <c r="H28" s="460">
        <v>27</v>
      </c>
      <c r="I28" s="313" t="s">
        <v>324</v>
      </c>
      <c r="J28" s="313" t="s">
        <v>39</v>
      </c>
      <c r="K28" s="475">
        <v>14.2</v>
      </c>
      <c r="L28" s="470"/>
      <c r="M28" s="460">
        <v>27</v>
      </c>
      <c r="N28" s="313" t="s">
        <v>300</v>
      </c>
      <c r="O28" s="313" t="s">
        <v>49</v>
      </c>
      <c r="P28" s="465">
        <v>67</v>
      </c>
      <c r="Q28" s="671">
        <v>5.9</v>
      </c>
      <c r="R28" s="10"/>
      <c r="S28" s="460">
        <v>27</v>
      </c>
      <c r="T28" s="324" t="s">
        <v>384</v>
      </c>
      <c r="U28" s="324" t="s">
        <v>42</v>
      </c>
      <c r="V28" s="468">
        <v>6</v>
      </c>
      <c r="W28" s="478">
        <v>7</v>
      </c>
      <c r="X28" s="10"/>
      <c r="Y28" s="460">
        <v>27</v>
      </c>
      <c r="Z28" s="313" t="s">
        <v>384</v>
      </c>
      <c r="AA28" s="313" t="s">
        <v>42</v>
      </c>
      <c r="AB28" s="465">
        <v>2</v>
      </c>
      <c r="AC28" s="475">
        <v>1</v>
      </c>
      <c r="AD28" s="10"/>
      <c r="AE28" s="460">
        <v>27</v>
      </c>
      <c r="AF28" s="313" t="s">
        <v>286</v>
      </c>
      <c r="AG28" s="313" t="s">
        <v>38</v>
      </c>
      <c r="AH28" s="465" t="s">
        <v>168</v>
      </c>
      <c r="AI28" s="475">
        <v>0.5</v>
      </c>
      <c r="AK28" s="460">
        <v>27</v>
      </c>
      <c r="AL28" s="313" t="s">
        <v>113</v>
      </c>
      <c r="AM28" s="313" t="s">
        <v>48</v>
      </c>
      <c r="AN28" s="337">
        <v>0</v>
      </c>
      <c r="AO28" s="475">
        <v>0</v>
      </c>
      <c r="AP28" s="10"/>
      <c r="AQ28" s="460">
        <v>27</v>
      </c>
      <c r="AR28" s="313" t="s">
        <v>314</v>
      </c>
      <c r="AS28" s="313" t="s">
        <v>50</v>
      </c>
      <c r="AT28" s="475">
        <v>1.5</v>
      </c>
      <c r="AU28" s="470"/>
      <c r="AV28" s="10"/>
      <c r="AW28" s="10"/>
      <c r="AX28" s="10"/>
      <c r="AY28" s="10"/>
      <c r="AZ28" s="10"/>
      <c r="BA28" s="10"/>
      <c r="BB28" s="10"/>
      <c r="BC28" s="10"/>
      <c r="BD28" s="10"/>
      <c r="BE28" s="10"/>
      <c r="BF28" s="10"/>
      <c r="BG28" s="10"/>
      <c r="BH28" s="10"/>
      <c r="BI28" s="10"/>
      <c r="BJ28" s="10"/>
      <c r="BK28" s="10"/>
      <c r="BL28" s="10"/>
      <c r="BM28" s="10"/>
      <c r="BN28" s="10"/>
      <c r="BO28" s="10"/>
      <c r="BP28" s="10"/>
      <c r="BQ28" s="19"/>
      <c r="CB28" s="19"/>
      <c r="CC28" s="19"/>
      <c r="CD28" s="19"/>
      <c r="CE28" s="781">
        <v>27</v>
      </c>
      <c r="CF28" s="782" t="str">
        <f t="shared" si="0"/>
        <v>-</v>
      </c>
      <c r="CG28" s="782" t="s">
        <v>45</v>
      </c>
      <c r="CH28" s="783">
        <f t="shared" si="1"/>
        <v>0</v>
      </c>
      <c r="CI28"/>
      <c r="CJ28" s="418">
        <v>27</v>
      </c>
      <c r="CK28" s="419" t="str">
        <f t="shared" si="2"/>
        <v>-</v>
      </c>
      <c r="CL28" s="419" t="s">
        <v>45</v>
      </c>
      <c r="CM28" s="416">
        <f>+Scoresheet!J35</f>
        <v>0</v>
      </c>
      <c r="CN28" s="420">
        <f t="shared" si="3"/>
        <v>0</v>
      </c>
      <c r="CO28"/>
      <c r="CP28" s="750">
        <v>27</v>
      </c>
      <c r="CQ28" s="751" t="str">
        <f t="shared" si="9"/>
        <v>-</v>
      </c>
      <c r="CR28" s="751" t="s">
        <v>45</v>
      </c>
      <c r="CS28" s="756">
        <f>+Scoresheet!AH35</f>
        <v>0</v>
      </c>
      <c r="CT28" s="752">
        <f t="shared" si="4"/>
        <v>0</v>
      </c>
      <c r="CU28"/>
      <c r="CV28" s="762">
        <v>27</v>
      </c>
      <c r="CW28" s="763" t="str">
        <f t="shared" si="10"/>
        <v>-</v>
      </c>
      <c r="CX28" s="763" t="s">
        <v>45</v>
      </c>
      <c r="CY28" s="787">
        <f>+Scoresheet!AP35</f>
        <v>0</v>
      </c>
      <c r="CZ28" s="429">
        <f t="shared" si="5"/>
        <v>0</v>
      </c>
      <c r="DA28"/>
      <c r="DB28" s="418">
        <v>27</v>
      </c>
      <c r="DC28" s="419" t="str">
        <f t="shared" si="11"/>
        <v>-</v>
      </c>
      <c r="DD28" s="419" t="s">
        <v>45</v>
      </c>
      <c r="DE28" s="416">
        <f>+Scoresheet!AX35</f>
        <v>0</v>
      </c>
      <c r="DF28" s="420">
        <f t="shared" si="6"/>
        <v>0</v>
      </c>
      <c r="DG28"/>
      <c r="DH28" s="766">
        <v>27</v>
      </c>
      <c r="DI28" s="767" t="str">
        <f t="shared" si="12"/>
        <v>-</v>
      </c>
      <c r="DJ28" s="767" t="s">
        <v>45</v>
      </c>
      <c r="DK28" s="768">
        <f>+Scoresheet!BF35</f>
        <v>0</v>
      </c>
      <c r="DL28" s="769">
        <f t="shared" si="7"/>
        <v>0</v>
      </c>
      <c r="DM28"/>
      <c r="DN28" s="762">
        <v>27</v>
      </c>
      <c r="DO28" s="763" t="str">
        <f t="shared" si="13"/>
        <v>-</v>
      </c>
      <c r="DP28" s="763" t="s">
        <v>45</v>
      </c>
      <c r="DQ28" s="429">
        <f t="shared" si="8"/>
        <v>0</v>
      </c>
      <c r="DT28" s="315">
        <v>25</v>
      </c>
      <c r="DU28" s="407">
        <v>2.5</v>
      </c>
      <c r="DW28" s="19"/>
      <c r="DX28" s="19"/>
      <c r="DZ28" s="315" t="s">
        <v>189</v>
      </c>
      <c r="EA28" s="409">
        <v>3</v>
      </c>
      <c r="EE28" s="19"/>
      <c r="EF28" s="19"/>
      <c r="EG28" s="19"/>
    </row>
    <row r="29" spans="2:137" s="198" customFormat="1" ht="15.75" thickBot="1">
      <c r="B29" s="1110" t="s">
        <v>147</v>
      </c>
      <c r="C29" s="1111"/>
      <c r="D29" s="19"/>
      <c r="E29" s="19"/>
      <c r="H29" s="460">
        <v>28</v>
      </c>
      <c r="I29" s="313" t="s">
        <v>418</v>
      </c>
      <c r="J29" s="313" t="s">
        <v>38</v>
      </c>
      <c r="K29" s="475">
        <v>14</v>
      </c>
      <c r="L29" s="470"/>
      <c r="M29" s="460">
        <v>28</v>
      </c>
      <c r="N29" s="324" t="s">
        <v>355</v>
      </c>
      <c r="O29" s="324" t="s">
        <v>43</v>
      </c>
      <c r="P29" s="468">
        <v>58</v>
      </c>
      <c r="Q29" s="671">
        <v>5.6999999999999993</v>
      </c>
      <c r="R29" s="10"/>
      <c r="S29" s="460">
        <v>28</v>
      </c>
      <c r="T29" s="324" t="s">
        <v>289</v>
      </c>
      <c r="U29" s="324" t="s">
        <v>38</v>
      </c>
      <c r="V29" s="468">
        <v>5</v>
      </c>
      <c r="W29" s="478">
        <v>7</v>
      </c>
      <c r="X29" s="10"/>
      <c r="Y29" s="460">
        <v>28</v>
      </c>
      <c r="Z29" s="313" t="s">
        <v>348</v>
      </c>
      <c r="AA29" s="313" t="s">
        <v>44</v>
      </c>
      <c r="AB29" s="465">
        <v>2</v>
      </c>
      <c r="AC29" s="475">
        <v>1</v>
      </c>
      <c r="AD29" s="10"/>
      <c r="AE29" s="460">
        <v>28</v>
      </c>
      <c r="AF29" s="313" t="s">
        <v>270</v>
      </c>
      <c r="AG29" s="313" t="s">
        <v>48</v>
      </c>
      <c r="AH29" s="465" t="s">
        <v>168</v>
      </c>
      <c r="AI29" s="475">
        <v>0.5</v>
      </c>
      <c r="AK29" s="460">
        <v>28</v>
      </c>
      <c r="AL29" s="313" t="s">
        <v>113</v>
      </c>
      <c r="AM29" s="313" t="s">
        <v>48</v>
      </c>
      <c r="AN29" s="340">
        <v>0</v>
      </c>
      <c r="AO29" s="478">
        <v>0</v>
      </c>
      <c r="AP29" s="10"/>
      <c r="AQ29" s="460">
        <v>28</v>
      </c>
      <c r="AR29" s="324" t="s">
        <v>424</v>
      </c>
      <c r="AS29" s="324" t="s">
        <v>38</v>
      </c>
      <c r="AT29" s="478">
        <v>1.5</v>
      </c>
      <c r="AU29" s="470"/>
      <c r="AV29" s="10"/>
      <c r="AW29" s="10"/>
      <c r="AX29" s="10"/>
      <c r="AY29" s="10"/>
      <c r="AZ29" s="10"/>
      <c r="BA29" s="10"/>
      <c r="BB29" s="10"/>
      <c r="BC29" s="10"/>
      <c r="BD29" s="10"/>
      <c r="BE29" s="10"/>
      <c r="BF29" s="10"/>
      <c r="BG29" s="10"/>
      <c r="BH29" s="10"/>
      <c r="BI29" s="10"/>
      <c r="BJ29" s="10"/>
      <c r="BK29" s="10"/>
      <c r="BL29" s="10"/>
      <c r="BM29" s="10"/>
      <c r="BN29" s="10"/>
      <c r="BO29" s="10"/>
      <c r="BP29" s="10"/>
      <c r="BQ29" s="19"/>
      <c r="CB29" s="19"/>
      <c r="CC29" s="19"/>
      <c r="CD29" s="19"/>
      <c r="CE29" s="781">
        <v>28</v>
      </c>
      <c r="CF29" s="782" t="str">
        <f t="shared" si="0"/>
        <v>-</v>
      </c>
      <c r="CG29" s="782" t="s">
        <v>45</v>
      </c>
      <c r="CH29" s="783">
        <f t="shared" si="1"/>
        <v>0</v>
      </c>
      <c r="CI29"/>
      <c r="CJ29" s="418">
        <v>28</v>
      </c>
      <c r="CK29" s="419" t="str">
        <f t="shared" si="2"/>
        <v>-</v>
      </c>
      <c r="CL29" s="419" t="s">
        <v>45</v>
      </c>
      <c r="CM29" s="416">
        <f>+Scoresheet!J36</f>
        <v>0</v>
      </c>
      <c r="CN29" s="420">
        <f t="shared" si="3"/>
        <v>0</v>
      </c>
      <c r="CO29"/>
      <c r="CP29" s="750">
        <v>28</v>
      </c>
      <c r="CQ29" s="751" t="str">
        <f t="shared" si="9"/>
        <v>-</v>
      </c>
      <c r="CR29" s="751" t="s">
        <v>45</v>
      </c>
      <c r="CS29" s="756">
        <f>+Scoresheet!AH36</f>
        <v>0</v>
      </c>
      <c r="CT29" s="752">
        <f t="shared" si="4"/>
        <v>0</v>
      </c>
      <c r="CU29"/>
      <c r="CV29" s="762">
        <v>28</v>
      </c>
      <c r="CW29" s="763" t="str">
        <f t="shared" si="10"/>
        <v>-</v>
      </c>
      <c r="CX29" s="763" t="s">
        <v>45</v>
      </c>
      <c r="CY29" s="787">
        <f>+Scoresheet!AP36</f>
        <v>0</v>
      </c>
      <c r="CZ29" s="429">
        <f t="shared" si="5"/>
        <v>0</v>
      </c>
      <c r="DA29"/>
      <c r="DB29" s="418">
        <v>28</v>
      </c>
      <c r="DC29" s="419" t="str">
        <f t="shared" si="11"/>
        <v>-</v>
      </c>
      <c r="DD29" s="419" t="s">
        <v>45</v>
      </c>
      <c r="DE29" s="416">
        <f>+Scoresheet!AX36</f>
        <v>0</v>
      </c>
      <c r="DF29" s="420">
        <f t="shared" si="6"/>
        <v>0</v>
      </c>
      <c r="DG29"/>
      <c r="DH29" s="766">
        <v>28</v>
      </c>
      <c r="DI29" s="767" t="str">
        <f t="shared" si="12"/>
        <v>-</v>
      </c>
      <c r="DJ29" s="767" t="s">
        <v>45</v>
      </c>
      <c r="DK29" s="768">
        <f>+Scoresheet!BF36</f>
        <v>0</v>
      </c>
      <c r="DL29" s="769">
        <f t="shared" si="7"/>
        <v>0</v>
      </c>
      <c r="DM29"/>
      <c r="DN29" s="762">
        <v>28</v>
      </c>
      <c r="DO29" s="763" t="str">
        <f t="shared" si="13"/>
        <v>-</v>
      </c>
      <c r="DP29" s="763" t="s">
        <v>45</v>
      </c>
      <c r="DQ29" s="429">
        <f t="shared" si="8"/>
        <v>0</v>
      </c>
      <c r="DT29" s="315">
        <v>26</v>
      </c>
      <c r="DU29" s="210">
        <v>2.6</v>
      </c>
      <c r="DZ29" s="315" t="s">
        <v>190</v>
      </c>
      <c r="EA29" s="408">
        <v>0.5</v>
      </c>
      <c r="EE29" s="19"/>
      <c r="EF29" s="19"/>
      <c r="EG29" s="19"/>
    </row>
    <row r="30" spans="2:137" s="198" customFormat="1">
      <c r="B30" s="433" t="s">
        <v>78</v>
      </c>
      <c r="C30" s="341" t="str">
        <f>INDEX($CK$2:$CK$331,MATCH(C32,$CH$2:$CH$331,0))</f>
        <v>UPENDRA RAVAL [F]</v>
      </c>
      <c r="D30" s="19"/>
      <c r="E30" s="19"/>
      <c r="H30" s="460">
        <v>29</v>
      </c>
      <c r="I30" s="313" t="s">
        <v>307</v>
      </c>
      <c r="J30" s="313" t="s">
        <v>42</v>
      </c>
      <c r="K30" s="475">
        <v>13.9</v>
      </c>
      <c r="L30" s="470"/>
      <c r="M30" s="460">
        <v>29</v>
      </c>
      <c r="N30" s="324" t="s">
        <v>331</v>
      </c>
      <c r="O30" s="324" t="s">
        <v>39</v>
      </c>
      <c r="P30" s="468">
        <v>66</v>
      </c>
      <c r="Q30" s="671">
        <v>5.6</v>
      </c>
      <c r="R30" s="10"/>
      <c r="S30" s="460">
        <v>29</v>
      </c>
      <c r="T30" s="313" t="s">
        <v>418</v>
      </c>
      <c r="U30" s="313" t="s">
        <v>38</v>
      </c>
      <c r="V30" s="466">
        <v>5</v>
      </c>
      <c r="W30" s="476">
        <v>7</v>
      </c>
      <c r="X30" s="10"/>
      <c r="Y30" s="460">
        <v>29</v>
      </c>
      <c r="Z30" s="324" t="s">
        <v>289</v>
      </c>
      <c r="AA30" s="324" t="s">
        <v>38</v>
      </c>
      <c r="AB30" s="468">
        <v>2</v>
      </c>
      <c r="AC30" s="478">
        <v>1</v>
      </c>
      <c r="AD30" s="10"/>
      <c r="AE30" s="460">
        <v>29</v>
      </c>
      <c r="AF30" s="313" t="s">
        <v>437</v>
      </c>
      <c r="AG30" s="313" t="s">
        <v>42</v>
      </c>
      <c r="AH30" s="465" t="s">
        <v>168</v>
      </c>
      <c r="AI30" s="475">
        <v>0.5</v>
      </c>
      <c r="AK30" s="460">
        <v>29</v>
      </c>
      <c r="AL30" s="313" t="s">
        <v>113</v>
      </c>
      <c r="AM30" s="313" t="s">
        <v>48</v>
      </c>
      <c r="AN30" s="337">
        <v>0</v>
      </c>
      <c r="AO30" s="475">
        <v>0</v>
      </c>
      <c r="AP30" s="10"/>
      <c r="AQ30" s="460">
        <v>29</v>
      </c>
      <c r="AR30" s="313" t="s">
        <v>318</v>
      </c>
      <c r="AS30" s="313" t="s">
        <v>50</v>
      </c>
      <c r="AT30" s="475">
        <v>1.5</v>
      </c>
      <c r="AU30" s="470"/>
      <c r="AV30" s="10"/>
      <c r="AW30" s="10"/>
      <c r="AX30" s="10"/>
      <c r="AY30" s="10"/>
      <c r="AZ30" s="10"/>
      <c r="BA30" s="10"/>
      <c r="BB30" s="10"/>
      <c r="BC30" s="10"/>
      <c r="BD30" s="10"/>
      <c r="BE30" s="10"/>
      <c r="BF30" s="10"/>
      <c r="BG30" s="10"/>
      <c r="BH30" s="10"/>
      <c r="BI30" s="10"/>
      <c r="BJ30" s="10"/>
      <c r="BK30" s="10"/>
      <c r="BL30" s="10"/>
      <c r="BM30" s="10"/>
      <c r="BN30" s="10"/>
      <c r="BO30" s="10"/>
      <c r="BP30" s="10"/>
      <c r="BQ30" s="19"/>
      <c r="CB30" s="19"/>
      <c r="CC30" s="19"/>
      <c r="CD30" s="19"/>
      <c r="CE30" s="781">
        <v>29</v>
      </c>
      <c r="CF30" s="782" t="str">
        <f t="shared" si="0"/>
        <v>-</v>
      </c>
      <c r="CG30" s="782" t="s">
        <v>45</v>
      </c>
      <c r="CH30" s="783">
        <f t="shared" si="1"/>
        <v>0</v>
      </c>
      <c r="CI30"/>
      <c r="CJ30" s="418">
        <v>29</v>
      </c>
      <c r="CK30" s="419" t="str">
        <f t="shared" si="2"/>
        <v>-</v>
      </c>
      <c r="CL30" s="419" t="s">
        <v>45</v>
      </c>
      <c r="CM30" s="416">
        <f>+Scoresheet!J37</f>
        <v>0</v>
      </c>
      <c r="CN30" s="420">
        <f t="shared" si="3"/>
        <v>0</v>
      </c>
      <c r="CO30"/>
      <c r="CP30" s="750">
        <v>29</v>
      </c>
      <c r="CQ30" s="751" t="str">
        <f t="shared" si="9"/>
        <v>-</v>
      </c>
      <c r="CR30" s="751" t="s">
        <v>45</v>
      </c>
      <c r="CS30" s="756">
        <f>+Scoresheet!AH37</f>
        <v>0</v>
      </c>
      <c r="CT30" s="752">
        <f t="shared" si="4"/>
        <v>0</v>
      </c>
      <c r="CU30"/>
      <c r="CV30" s="762">
        <v>29</v>
      </c>
      <c r="CW30" s="763" t="str">
        <f t="shared" si="10"/>
        <v>-</v>
      </c>
      <c r="CX30" s="763" t="s">
        <v>45</v>
      </c>
      <c r="CY30" s="787">
        <f>+Scoresheet!AP37</f>
        <v>0</v>
      </c>
      <c r="CZ30" s="429">
        <f t="shared" si="5"/>
        <v>0</v>
      </c>
      <c r="DA30"/>
      <c r="DB30" s="418">
        <v>29</v>
      </c>
      <c r="DC30" s="419" t="str">
        <f t="shared" si="11"/>
        <v>-</v>
      </c>
      <c r="DD30" s="419" t="s">
        <v>45</v>
      </c>
      <c r="DE30" s="416">
        <f>+Scoresheet!AX37</f>
        <v>0</v>
      </c>
      <c r="DF30" s="420">
        <f t="shared" si="6"/>
        <v>0</v>
      </c>
      <c r="DG30"/>
      <c r="DH30" s="766">
        <v>29</v>
      </c>
      <c r="DI30" s="767" t="str">
        <f t="shared" si="12"/>
        <v>-</v>
      </c>
      <c r="DJ30" s="767" t="s">
        <v>45</v>
      </c>
      <c r="DK30" s="768">
        <f>+Scoresheet!BF37</f>
        <v>0</v>
      </c>
      <c r="DL30" s="769">
        <f t="shared" si="7"/>
        <v>0</v>
      </c>
      <c r="DM30"/>
      <c r="DN30" s="762">
        <v>29</v>
      </c>
      <c r="DO30" s="763" t="str">
        <f t="shared" si="13"/>
        <v>-</v>
      </c>
      <c r="DP30" s="763" t="s">
        <v>45</v>
      </c>
      <c r="DQ30" s="429">
        <f t="shared" si="8"/>
        <v>0</v>
      </c>
      <c r="DT30" s="315">
        <v>27</v>
      </c>
      <c r="DU30" s="407">
        <v>2.7</v>
      </c>
      <c r="DZ30" s="315" t="s">
        <v>191</v>
      </c>
      <c r="EA30" s="409">
        <v>1</v>
      </c>
      <c r="EE30" s="19"/>
      <c r="EF30" s="19"/>
      <c r="EG30" s="19"/>
    </row>
    <row r="31" spans="2:137" s="198" customFormat="1">
      <c r="B31" s="318" t="s">
        <v>36</v>
      </c>
      <c r="C31" s="319" t="str">
        <f>INDEX($CL$2:$CL$331,MATCH(C30,$CK$2:$CK$331,0))</f>
        <v>FUDEDA</v>
      </c>
      <c r="D31" s="19"/>
      <c r="E31" s="19"/>
      <c r="G31" s="19"/>
      <c r="H31" s="460">
        <v>30</v>
      </c>
      <c r="I31" s="313" t="s">
        <v>358</v>
      </c>
      <c r="J31" s="313" t="s">
        <v>43</v>
      </c>
      <c r="K31" s="475">
        <v>13.8</v>
      </c>
      <c r="L31" s="470"/>
      <c r="M31" s="460">
        <v>30</v>
      </c>
      <c r="N31" s="313" t="s">
        <v>278</v>
      </c>
      <c r="O31" s="313" t="s">
        <v>45</v>
      </c>
      <c r="P31" s="465">
        <v>77</v>
      </c>
      <c r="Q31" s="671">
        <v>5.6</v>
      </c>
      <c r="R31" s="10"/>
      <c r="S31" s="460">
        <v>30</v>
      </c>
      <c r="T31" s="313" t="s">
        <v>300</v>
      </c>
      <c r="U31" s="313" t="s">
        <v>49</v>
      </c>
      <c r="V31" s="467">
        <v>6</v>
      </c>
      <c r="W31" s="477">
        <v>7</v>
      </c>
      <c r="X31" s="10"/>
      <c r="Y31" s="460">
        <v>30</v>
      </c>
      <c r="Z31" s="313" t="s">
        <v>282</v>
      </c>
      <c r="AA31" s="313" t="s">
        <v>45</v>
      </c>
      <c r="AB31" s="465">
        <v>2</v>
      </c>
      <c r="AC31" s="475">
        <v>1</v>
      </c>
      <c r="AD31" s="10"/>
      <c r="AE31" s="460">
        <v>30</v>
      </c>
      <c r="AF31" s="313" t="s">
        <v>379</v>
      </c>
      <c r="AG31" s="313" t="s">
        <v>50</v>
      </c>
      <c r="AH31" s="465" t="s">
        <v>168</v>
      </c>
      <c r="AI31" s="475">
        <v>0.5</v>
      </c>
      <c r="AJ31" s="19"/>
      <c r="AK31" s="460">
        <v>30</v>
      </c>
      <c r="AL31" s="313" t="s">
        <v>113</v>
      </c>
      <c r="AM31" s="313" t="s">
        <v>48</v>
      </c>
      <c r="AN31" s="337">
        <v>0</v>
      </c>
      <c r="AO31" s="475">
        <v>0</v>
      </c>
      <c r="AP31" s="10"/>
      <c r="AQ31" s="460">
        <v>30</v>
      </c>
      <c r="AR31" s="313" t="s">
        <v>276</v>
      </c>
      <c r="AS31" s="313" t="s">
        <v>45</v>
      </c>
      <c r="AT31" s="475">
        <v>1.5</v>
      </c>
      <c r="AU31" s="470"/>
      <c r="AV31" s="10"/>
      <c r="AW31" s="10"/>
      <c r="AX31" s="10"/>
      <c r="AY31" s="10"/>
      <c r="AZ31" s="10"/>
      <c r="BA31" s="10"/>
      <c r="BB31" s="10"/>
      <c r="BC31" s="10"/>
      <c r="BD31" s="10"/>
      <c r="BE31" s="10"/>
      <c r="BF31" s="10"/>
      <c r="BG31" s="10"/>
      <c r="BH31" s="10"/>
      <c r="BI31" s="10"/>
      <c r="BJ31" s="10"/>
      <c r="BK31" s="10"/>
      <c r="BL31" s="10"/>
      <c r="BM31" s="10"/>
      <c r="BN31" s="10"/>
      <c r="BO31" s="10"/>
      <c r="BP31" s="10"/>
      <c r="BQ31" s="19"/>
      <c r="CB31" s="19"/>
      <c r="CC31" s="19"/>
      <c r="CD31" s="19"/>
      <c r="CE31" s="781">
        <v>30</v>
      </c>
      <c r="CF31" s="782" t="str">
        <f t="shared" si="0"/>
        <v>-</v>
      </c>
      <c r="CG31" s="782" t="s">
        <v>45</v>
      </c>
      <c r="CH31" s="783">
        <f t="shared" si="1"/>
        <v>0</v>
      </c>
      <c r="CI31"/>
      <c r="CJ31" s="418">
        <v>30</v>
      </c>
      <c r="CK31" s="419" t="str">
        <f t="shared" si="2"/>
        <v>-</v>
      </c>
      <c r="CL31" s="419" t="s">
        <v>45</v>
      </c>
      <c r="CM31" s="416">
        <f>+Scoresheet!J38</f>
        <v>0</v>
      </c>
      <c r="CN31" s="420">
        <f t="shared" si="3"/>
        <v>0</v>
      </c>
      <c r="CO31"/>
      <c r="CP31" s="750">
        <v>30</v>
      </c>
      <c r="CQ31" s="751" t="str">
        <f t="shared" si="9"/>
        <v>-</v>
      </c>
      <c r="CR31" s="751" t="s">
        <v>45</v>
      </c>
      <c r="CS31" s="756">
        <f>+Scoresheet!AH38</f>
        <v>0</v>
      </c>
      <c r="CT31" s="752">
        <f t="shared" si="4"/>
        <v>0</v>
      </c>
      <c r="CU31"/>
      <c r="CV31" s="762">
        <v>30</v>
      </c>
      <c r="CW31" s="763" t="str">
        <f t="shared" si="10"/>
        <v>-</v>
      </c>
      <c r="CX31" s="763" t="s">
        <v>45</v>
      </c>
      <c r="CY31" s="787">
        <f>+Scoresheet!AP38</f>
        <v>0</v>
      </c>
      <c r="CZ31" s="429">
        <f t="shared" si="5"/>
        <v>0</v>
      </c>
      <c r="DA31"/>
      <c r="DB31" s="418">
        <v>30</v>
      </c>
      <c r="DC31" s="419" t="str">
        <f t="shared" si="11"/>
        <v>-</v>
      </c>
      <c r="DD31" s="419" t="s">
        <v>45</v>
      </c>
      <c r="DE31" s="416">
        <f>+Scoresheet!AX38</f>
        <v>0</v>
      </c>
      <c r="DF31" s="420">
        <f t="shared" si="6"/>
        <v>0</v>
      </c>
      <c r="DG31"/>
      <c r="DH31" s="766">
        <v>30</v>
      </c>
      <c r="DI31" s="767" t="str">
        <f t="shared" si="12"/>
        <v>-</v>
      </c>
      <c r="DJ31" s="767" t="s">
        <v>45</v>
      </c>
      <c r="DK31" s="768">
        <f>+Scoresheet!BF38</f>
        <v>0</v>
      </c>
      <c r="DL31" s="769">
        <f t="shared" si="7"/>
        <v>0</v>
      </c>
      <c r="DM31"/>
      <c r="DN31" s="762">
        <v>30</v>
      </c>
      <c r="DO31" s="763" t="str">
        <f t="shared" si="13"/>
        <v>-</v>
      </c>
      <c r="DP31" s="763" t="s">
        <v>45</v>
      </c>
      <c r="DQ31" s="429">
        <f t="shared" si="8"/>
        <v>0</v>
      </c>
      <c r="DT31" s="315">
        <v>28</v>
      </c>
      <c r="DU31" s="210">
        <v>2.8</v>
      </c>
      <c r="DZ31" s="315" t="s">
        <v>192</v>
      </c>
      <c r="EA31" s="408">
        <v>1.5</v>
      </c>
      <c r="EE31" s="19"/>
      <c r="EF31" s="19"/>
      <c r="EG31" s="19"/>
    </row>
    <row r="32" spans="2:137" s="198" customFormat="1" ht="15.75" thickBot="1">
      <c r="B32" s="320" t="s">
        <v>100</v>
      </c>
      <c r="C32" s="867">
        <f>MAX($CH$2:$CH$331)</f>
        <v>43.9</v>
      </c>
      <c r="D32" s="19"/>
      <c r="E32" s="19"/>
      <c r="G32" s="19"/>
      <c r="H32" s="460">
        <v>31</v>
      </c>
      <c r="I32" s="313" t="s">
        <v>289</v>
      </c>
      <c r="J32" s="313" t="s">
        <v>38</v>
      </c>
      <c r="K32" s="475">
        <v>12.7</v>
      </c>
      <c r="L32" s="470"/>
      <c r="M32" s="460">
        <v>31</v>
      </c>
      <c r="N32" s="313" t="s">
        <v>325</v>
      </c>
      <c r="O32" s="313" t="s">
        <v>39</v>
      </c>
      <c r="P32" s="465">
        <v>60</v>
      </c>
      <c r="Q32" s="671">
        <v>5.6</v>
      </c>
      <c r="R32" s="10"/>
      <c r="S32" s="460">
        <v>31</v>
      </c>
      <c r="T32" s="313" t="s">
        <v>293</v>
      </c>
      <c r="U32" s="313" t="s">
        <v>38</v>
      </c>
      <c r="V32" s="465">
        <v>5</v>
      </c>
      <c r="W32" s="475">
        <v>7</v>
      </c>
      <c r="X32" s="10"/>
      <c r="Y32" s="460">
        <v>31</v>
      </c>
      <c r="Z32" s="324" t="s">
        <v>281</v>
      </c>
      <c r="AA32" s="324" t="s">
        <v>45</v>
      </c>
      <c r="AB32" s="468">
        <v>2</v>
      </c>
      <c r="AC32" s="478">
        <v>1</v>
      </c>
      <c r="AD32" s="10"/>
      <c r="AE32" s="460">
        <v>31</v>
      </c>
      <c r="AF32" s="313" t="s">
        <v>289</v>
      </c>
      <c r="AG32" s="313" t="s">
        <v>38</v>
      </c>
      <c r="AH32" s="465" t="s">
        <v>168</v>
      </c>
      <c r="AI32" s="475">
        <v>0.5</v>
      </c>
      <c r="AJ32" s="19"/>
      <c r="AK32" s="460">
        <v>31</v>
      </c>
      <c r="AL32" s="324" t="s">
        <v>113</v>
      </c>
      <c r="AM32" s="324" t="s">
        <v>48</v>
      </c>
      <c r="AN32" s="340">
        <v>0</v>
      </c>
      <c r="AO32" s="478">
        <v>0</v>
      </c>
      <c r="AP32" s="10"/>
      <c r="AQ32" s="460">
        <v>31</v>
      </c>
      <c r="AR32" s="324" t="s">
        <v>369</v>
      </c>
      <c r="AS32" s="324" t="s">
        <v>41</v>
      </c>
      <c r="AT32" s="478">
        <v>1.5</v>
      </c>
      <c r="AU32" s="470"/>
      <c r="AV32" s="10"/>
      <c r="AW32" s="10"/>
      <c r="AX32" s="10"/>
      <c r="AY32" s="10"/>
      <c r="AZ32" s="10"/>
      <c r="BA32" s="10"/>
      <c r="BB32" s="10"/>
      <c r="BC32" s="10"/>
      <c r="BD32" s="10"/>
      <c r="BE32" s="10"/>
      <c r="BF32" s="10"/>
      <c r="BG32" s="10"/>
      <c r="BH32" s="10"/>
      <c r="BI32" s="10"/>
      <c r="BJ32" s="10"/>
      <c r="BK32" s="10"/>
      <c r="BL32" s="10"/>
      <c r="BM32" s="10"/>
      <c r="BN32" s="10"/>
      <c r="BO32" s="10"/>
      <c r="BP32" s="10"/>
      <c r="BQ32" s="19"/>
      <c r="CB32" s="19"/>
      <c r="CC32" s="19"/>
      <c r="CD32" s="19"/>
      <c r="CE32" s="781">
        <v>31</v>
      </c>
      <c r="CF32" s="782" t="str">
        <f t="shared" si="0"/>
        <v>GAUTUM VYAS [R]</v>
      </c>
      <c r="CG32" s="782" t="s">
        <v>48</v>
      </c>
      <c r="CH32" s="783">
        <f t="shared" si="1"/>
        <v>7.5</v>
      </c>
      <c r="CI32"/>
      <c r="CJ32" s="418">
        <v>31</v>
      </c>
      <c r="CK32" s="419" t="str">
        <f t="shared" si="2"/>
        <v>GAUTUM VYAS [R]</v>
      </c>
      <c r="CL32" s="419" t="s">
        <v>48</v>
      </c>
      <c r="CM32" s="421">
        <f>+Scoresheet!J48</f>
        <v>31</v>
      </c>
      <c r="CN32" s="420">
        <f t="shared" si="3"/>
        <v>1</v>
      </c>
      <c r="CO32"/>
      <c r="CP32" s="750">
        <v>31</v>
      </c>
      <c r="CQ32" s="751" t="str">
        <f t="shared" si="9"/>
        <v>GAUTUM VYAS [R]</v>
      </c>
      <c r="CR32" s="751" t="s">
        <v>48</v>
      </c>
      <c r="CS32" s="756">
        <f>+Scoresheet!AH48</f>
        <v>4</v>
      </c>
      <c r="CT32" s="752">
        <f t="shared" si="4"/>
        <v>6</v>
      </c>
      <c r="CU32"/>
      <c r="CV32" s="762">
        <v>31</v>
      </c>
      <c r="CW32" s="763" t="str">
        <f t="shared" si="10"/>
        <v>GAUTUM VYAS [R]</v>
      </c>
      <c r="CX32" s="763" t="s">
        <v>48</v>
      </c>
      <c r="CY32" s="787">
        <f>+Scoresheet!AP48</f>
        <v>0</v>
      </c>
      <c r="CZ32" s="429">
        <f t="shared" si="5"/>
        <v>0</v>
      </c>
      <c r="DA32"/>
      <c r="DB32" s="418">
        <v>31</v>
      </c>
      <c r="DC32" s="419" t="str">
        <f t="shared" si="11"/>
        <v>GAUTUM VYAS [R]</v>
      </c>
      <c r="DD32" s="419" t="s">
        <v>48</v>
      </c>
      <c r="DE32" s="421" t="str">
        <f>+Scoresheet!AX48</f>
        <v>1d</v>
      </c>
      <c r="DF32" s="420">
        <f t="shared" si="6"/>
        <v>0.5</v>
      </c>
      <c r="DG32"/>
      <c r="DH32" s="766">
        <v>31</v>
      </c>
      <c r="DI32" s="767" t="str">
        <f t="shared" si="12"/>
        <v>GAUTUM VYAS [R]</v>
      </c>
      <c r="DJ32" s="767" t="s">
        <v>48</v>
      </c>
      <c r="DK32" s="768">
        <f>+Scoresheet!BF48</f>
        <v>0</v>
      </c>
      <c r="DL32" s="769">
        <f t="shared" si="7"/>
        <v>0</v>
      </c>
      <c r="DM32"/>
      <c r="DN32" s="762">
        <v>31</v>
      </c>
      <c r="DO32" s="763" t="str">
        <f t="shared" si="13"/>
        <v>GAUTUM VYAS [R]</v>
      </c>
      <c r="DP32" s="763" t="s">
        <v>48</v>
      </c>
      <c r="DQ32" s="429">
        <f t="shared" si="8"/>
        <v>0.5</v>
      </c>
      <c r="DT32" s="315">
        <v>29</v>
      </c>
      <c r="DU32" s="407">
        <v>2.9</v>
      </c>
      <c r="DZ32" s="315" t="s">
        <v>193</v>
      </c>
      <c r="EA32" s="409">
        <v>2</v>
      </c>
      <c r="EE32" s="19"/>
      <c r="EF32" s="19"/>
      <c r="EG32" s="19"/>
    </row>
    <row r="33" spans="1:137" s="198" customFormat="1" ht="15.75" thickBot="1">
      <c r="B33" s="431"/>
      <c r="C33" s="432"/>
      <c r="D33" s="19"/>
      <c r="E33" s="19"/>
      <c r="G33" s="19"/>
      <c r="H33" s="460">
        <v>32</v>
      </c>
      <c r="I33" s="313" t="s">
        <v>341</v>
      </c>
      <c r="J33" s="313" t="s">
        <v>46</v>
      </c>
      <c r="K33" s="475">
        <v>12.7</v>
      </c>
      <c r="L33" s="470"/>
      <c r="M33" s="460">
        <v>32</v>
      </c>
      <c r="N33" s="313" t="s">
        <v>350</v>
      </c>
      <c r="O33" s="313" t="s">
        <v>44</v>
      </c>
      <c r="P33" s="465">
        <v>56</v>
      </c>
      <c r="Q33" s="671">
        <v>5.2</v>
      </c>
      <c r="R33" s="10"/>
      <c r="S33" s="460">
        <v>32</v>
      </c>
      <c r="T33" s="313" t="s">
        <v>309</v>
      </c>
      <c r="U33" s="313" t="s">
        <v>42</v>
      </c>
      <c r="V33" s="465">
        <v>5</v>
      </c>
      <c r="W33" s="475">
        <v>7</v>
      </c>
      <c r="X33" s="10"/>
      <c r="Y33" s="460">
        <v>32</v>
      </c>
      <c r="Z33" s="313" t="s">
        <v>279</v>
      </c>
      <c r="AA33" s="313" t="s">
        <v>45</v>
      </c>
      <c r="AB33" s="465">
        <v>3</v>
      </c>
      <c r="AC33" s="475">
        <v>1</v>
      </c>
      <c r="AD33" s="10"/>
      <c r="AE33" s="460">
        <v>32</v>
      </c>
      <c r="AF33" s="313" t="s">
        <v>374</v>
      </c>
      <c r="AG33" s="313" t="s">
        <v>50</v>
      </c>
      <c r="AH33" s="465" t="s">
        <v>168</v>
      </c>
      <c r="AI33" s="475">
        <v>0.5</v>
      </c>
      <c r="AJ33" s="19"/>
      <c r="AK33" s="460">
        <v>32</v>
      </c>
      <c r="AL33" s="313" t="s">
        <v>113</v>
      </c>
      <c r="AM33" s="313" t="s">
        <v>48</v>
      </c>
      <c r="AN33" s="337">
        <v>0</v>
      </c>
      <c r="AO33" s="475">
        <v>0</v>
      </c>
      <c r="AP33" s="10"/>
      <c r="AQ33" s="460">
        <v>32</v>
      </c>
      <c r="AR33" s="313" t="s">
        <v>306</v>
      </c>
      <c r="AS33" s="313" t="s">
        <v>49</v>
      </c>
      <c r="AT33" s="478">
        <v>1.5</v>
      </c>
      <c r="AU33" s="470"/>
      <c r="AV33" s="10"/>
      <c r="AW33" s="10"/>
      <c r="AX33" s="10"/>
      <c r="AY33" s="10"/>
      <c r="AZ33" s="10"/>
      <c r="BA33" s="10"/>
      <c r="BB33" s="10"/>
      <c r="BC33" s="10"/>
      <c r="BD33" s="10"/>
      <c r="BE33" s="10"/>
      <c r="BF33" s="10"/>
      <c r="BG33" s="10"/>
      <c r="BH33" s="10"/>
      <c r="BI33" s="10"/>
      <c r="BJ33" s="10"/>
      <c r="BK33" s="10"/>
      <c r="BL33" s="10"/>
      <c r="BM33" s="10"/>
      <c r="BN33" s="10"/>
      <c r="BO33" s="10"/>
      <c r="BP33" s="10"/>
      <c r="BQ33" s="19"/>
      <c r="CB33" s="19"/>
      <c r="CC33" s="19"/>
      <c r="CD33" s="19"/>
      <c r="CE33" s="781">
        <v>32</v>
      </c>
      <c r="CF33" s="782" t="str">
        <f t="shared" si="0"/>
        <v>KALPESH RAVAL [R]</v>
      </c>
      <c r="CG33" s="782" t="s">
        <v>48</v>
      </c>
      <c r="CH33" s="783">
        <f t="shared" si="1"/>
        <v>19.600000000000001</v>
      </c>
      <c r="CI33"/>
      <c r="CJ33" s="418">
        <v>32</v>
      </c>
      <c r="CK33" s="419" t="str">
        <f t="shared" si="2"/>
        <v>KALPESH RAVAL [R]</v>
      </c>
      <c r="CL33" s="419" t="s">
        <v>48</v>
      </c>
      <c r="CM33" s="421">
        <f>+Scoresheet!J49</f>
        <v>122</v>
      </c>
      <c r="CN33" s="420">
        <f t="shared" si="3"/>
        <v>14.100000000000001</v>
      </c>
      <c r="CO33"/>
      <c r="CP33" s="750">
        <v>32</v>
      </c>
      <c r="CQ33" s="751" t="str">
        <f t="shared" si="9"/>
        <v>KALPESH RAVAL [R]</v>
      </c>
      <c r="CR33" s="751" t="s">
        <v>48</v>
      </c>
      <c r="CS33" s="756">
        <f>+Scoresheet!AH49</f>
        <v>0</v>
      </c>
      <c r="CT33" s="752">
        <f t="shared" si="4"/>
        <v>0</v>
      </c>
      <c r="CU33"/>
      <c r="CV33" s="762">
        <v>32</v>
      </c>
      <c r="CW33" s="763" t="str">
        <f t="shared" si="10"/>
        <v>KALPESH RAVAL [R]</v>
      </c>
      <c r="CX33" s="763" t="s">
        <v>48</v>
      </c>
      <c r="CY33" s="787">
        <f>+Scoresheet!AP49</f>
        <v>7</v>
      </c>
      <c r="CZ33" s="429">
        <f t="shared" si="5"/>
        <v>3.5</v>
      </c>
      <c r="DA33"/>
      <c r="DB33" s="418">
        <v>32</v>
      </c>
      <c r="DC33" s="419" t="str">
        <f t="shared" si="11"/>
        <v>KALPESH RAVAL [R]</v>
      </c>
      <c r="DD33" s="419" t="s">
        <v>48</v>
      </c>
      <c r="DE33" s="421">
        <f>+Scoresheet!AX49</f>
        <v>0</v>
      </c>
      <c r="DF33" s="420">
        <f t="shared" si="6"/>
        <v>0</v>
      </c>
      <c r="DG33"/>
      <c r="DH33" s="766">
        <v>32</v>
      </c>
      <c r="DI33" s="767" t="str">
        <f t="shared" si="12"/>
        <v>KALPESH RAVAL [R]</v>
      </c>
      <c r="DJ33" s="767" t="s">
        <v>48</v>
      </c>
      <c r="DK33" s="768">
        <f>+Scoresheet!BF49</f>
        <v>4</v>
      </c>
      <c r="DL33" s="769">
        <f t="shared" si="7"/>
        <v>2</v>
      </c>
      <c r="DM33"/>
      <c r="DN33" s="762">
        <v>32</v>
      </c>
      <c r="DO33" s="763" t="str">
        <f t="shared" si="13"/>
        <v>KALPESH RAVAL [R]</v>
      </c>
      <c r="DP33" s="763" t="s">
        <v>48</v>
      </c>
      <c r="DQ33" s="429">
        <f t="shared" si="8"/>
        <v>5.5</v>
      </c>
      <c r="DT33" s="315">
        <v>30</v>
      </c>
      <c r="DU33" s="407">
        <v>3</v>
      </c>
      <c r="DZ33" s="315" t="s">
        <v>194</v>
      </c>
      <c r="EA33" s="408">
        <v>2.5</v>
      </c>
      <c r="EE33" s="19"/>
      <c r="EF33" s="19"/>
      <c r="EG33" s="19"/>
    </row>
    <row r="34" spans="1:137" s="198" customFormat="1" ht="15.75" thickBot="1">
      <c r="B34" s="1110" t="s">
        <v>148</v>
      </c>
      <c r="C34" s="1111"/>
      <c r="D34" s="19"/>
      <c r="E34" s="19"/>
      <c r="F34" s="19"/>
      <c r="G34" s="19"/>
      <c r="H34" s="460">
        <v>33</v>
      </c>
      <c r="I34" s="324" t="s">
        <v>359</v>
      </c>
      <c r="J34" s="324" t="s">
        <v>43</v>
      </c>
      <c r="K34" s="475">
        <v>11.5</v>
      </c>
      <c r="L34" s="470"/>
      <c r="M34" s="460">
        <v>33</v>
      </c>
      <c r="N34" s="313" t="s">
        <v>357</v>
      </c>
      <c r="O34" s="313" t="s">
        <v>43</v>
      </c>
      <c r="P34" s="465">
        <v>61</v>
      </c>
      <c r="Q34" s="671">
        <v>5.1999999999999993</v>
      </c>
      <c r="R34" s="10"/>
      <c r="S34" s="460">
        <v>33</v>
      </c>
      <c r="T34" s="324" t="s">
        <v>349</v>
      </c>
      <c r="U34" s="324" t="s">
        <v>44</v>
      </c>
      <c r="V34" s="468">
        <v>4</v>
      </c>
      <c r="W34" s="478">
        <v>6</v>
      </c>
      <c r="X34" s="10"/>
      <c r="Y34" s="460">
        <v>33</v>
      </c>
      <c r="Z34" s="324" t="s">
        <v>350</v>
      </c>
      <c r="AA34" s="324" t="s">
        <v>44</v>
      </c>
      <c r="AB34" s="468">
        <v>2</v>
      </c>
      <c r="AC34" s="478">
        <v>1</v>
      </c>
      <c r="AD34" s="10"/>
      <c r="AE34" s="460">
        <v>33</v>
      </c>
      <c r="AF34" s="313" t="s">
        <v>282</v>
      </c>
      <c r="AG34" s="313" t="s">
        <v>45</v>
      </c>
      <c r="AH34" s="465" t="s">
        <v>168</v>
      </c>
      <c r="AI34" s="475">
        <v>0.5</v>
      </c>
      <c r="AJ34" s="19"/>
      <c r="AK34" s="460">
        <v>33</v>
      </c>
      <c r="AL34" s="313" t="s">
        <v>113</v>
      </c>
      <c r="AM34" s="313" t="s">
        <v>48</v>
      </c>
      <c r="AN34" s="337">
        <v>0</v>
      </c>
      <c r="AO34" s="475">
        <v>0</v>
      </c>
      <c r="AP34" s="10"/>
      <c r="AQ34" s="460">
        <v>33</v>
      </c>
      <c r="AR34" s="324" t="s">
        <v>310</v>
      </c>
      <c r="AS34" s="324" t="s">
        <v>42</v>
      </c>
      <c r="AT34" s="478">
        <v>1</v>
      </c>
      <c r="AU34" s="470"/>
      <c r="AV34" s="10"/>
      <c r="AW34" s="10"/>
      <c r="AX34" s="10"/>
      <c r="AY34" s="10"/>
      <c r="AZ34" s="10"/>
      <c r="BA34" s="10"/>
      <c r="BB34" s="10"/>
      <c r="BC34" s="10"/>
      <c r="BD34" s="10"/>
      <c r="BE34" s="10"/>
      <c r="BF34" s="10"/>
      <c r="BG34" s="10"/>
      <c r="BH34" s="10"/>
      <c r="BI34" s="10"/>
      <c r="BJ34" s="10"/>
      <c r="BK34" s="10"/>
      <c r="BL34" s="10"/>
      <c r="BM34" s="10"/>
      <c r="BN34" s="10"/>
      <c r="BO34" s="10"/>
      <c r="BP34" s="10"/>
      <c r="BQ34" s="19"/>
      <c r="CB34" s="19"/>
      <c r="CC34" s="19"/>
      <c r="CD34" s="19"/>
      <c r="CE34" s="781">
        <v>33</v>
      </c>
      <c r="CF34" s="782" t="str">
        <f t="shared" si="0"/>
        <v>KANU RAVAL [R]</v>
      </c>
      <c r="CG34" s="782" t="s">
        <v>48</v>
      </c>
      <c r="CH34" s="783">
        <f t="shared" si="1"/>
        <v>20.5</v>
      </c>
      <c r="CI34"/>
      <c r="CJ34" s="418">
        <v>33</v>
      </c>
      <c r="CK34" s="419" t="str">
        <f t="shared" si="2"/>
        <v>KANU RAVAL [R]</v>
      </c>
      <c r="CL34" s="419" t="s">
        <v>48</v>
      </c>
      <c r="CM34" s="421">
        <f>+Scoresheet!J50</f>
        <v>25</v>
      </c>
      <c r="CN34" s="420">
        <f t="shared" si="3"/>
        <v>0</v>
      </c>
      <c r="CO34"/>
      <c r="CP34" s="750">
        <v>33</v>
      </c>
      <c r="CQ34" s="751" t="str">
        <f t="shared" si="9"/>
        <v>KANU RAVAL [R]</v>
      </c>
      <c r="CR34" s="751" t="s">
        <v>48</v>
      </c>
      <c r="CS34" s="756">
        <f>+Scoresheet!AH50</f>
        <v>11</v>
      </c>
      <c r="CT34" s="752">
        <f t="shared" si="4"/>
        <v>17</v>
      </c>
      <c r="CU34"/>
      <c r="CV34" s="762">
        <v>33</v>
      </c>
      <c r="CW34" s="763" t="str">
        <f t="shared" si="10"/>
        <v>KANU RAVAL [R]</v>
      </c>
      <c r="CX34" s="763" t="s">
        <v>48</v>
      </c>
      <c r="CY34" s="787">
        <f>+Scoresheet!AP50</f>
        <v>4</v>
      </c>
      <c r="CZ34" s="429">
        <f t="shared" si="5"/>
        <v>2</v>
      </c>
      <c r="DA34"/>
      <c r="DB34" s="418">
        <v>33</v>
      </c>
      <c r="DC34" s="419" t="str">
        <f t="shared" si="11"/>
        <v>KANU RAVAL [R]</v>
      </c>
      <c r="DD34" s="419" t="s">
        <v>48</v>
      </c>
      <c r="DE34" s="421" t="str">
        <f>+Scoresheet!AX50</f>
        <v>3d</v>
      </c>
      <c r="DF34" s="420">
        <f t="shared" si="6"/>
        <v>1.5</v>
      </c>
      <c r="DG34"/>
      <c r="DH34" s="766">
        <v>33</v>
      </c>
      <c r="DI34" s="767" t="str">
        <f t="shared" si="12"/>
        <v>KANU RAVAL [R]</v>
      </c>
      <c r="DJ34" s="767" t="s">
        <v>48</v>
      </c>
      <c r="DK34" s="768">
        <f>+Scoresheet!BF50</f>
        <v>0</v>
      </c>
      <c r="DL34" s="769">
        <f t="shared" si="7"/>
        <v>0</v>
      </c>
      <c r="DM34"/>
      <c r="DN34" s="762">
        <v>33</v>
      </c>
      <c r="DO34" s="763" t="str">
        <f t="shared" si="13"/>
        <v>KANU RAVAL [R]</v>
      </c>
      <c r="DP34" s="763" t="s">
        <v>48</v>
      </c>
      <c r="DQ34" s="429">
        <f t="shared" si="8"/>
        <v>3.5</v>
      </c>
      <c r="DT34" s="315">
        <v>31</v>
      </c>
      <c r="DU34" s="408">
        <v>3.1</v>
      </c>
      <c r="DZ34" s="315" t="s">
        <v>195</v>
      </c>
      <c r="EA34" s="409">
        <v>3</v>
      </c>
      <c r="EE34" s="19"/>
      <c r="EF34" s="19"/>
      <c r="EG34" s="19"/>
    </row>
    <row r="35" spans="1:137" s="19" customFormat="1">
      <c r="A35" s="198"/>
      <c r="B35" s="318" t="s">
        <v>78</v>
      </c>
      <c r="C35" s="319" t="str">
        <f>INDEX(CK2:CK331,MATCH(C37,CN2:CN331,0))</f>
        <v>BHARGAV RAVAL [M]</v>
      </c>
      <c r="H35" s="460">
        <v>34</v>
      </c>
      <c r="I35" s="313" t="s">
        <v>421</v>
      </c>
      <c r="J35" s="313" t="s">
        <v>46</v>
      </c>
      <c r="K35" s="475">
        <v>10.1</v>
      </c>
      <c r="L35" s="470"/>
      <c r="M35" s="460">
        <v>34</v>
      </c>
      <c r="N35" s="313" t="s">
        <v>269</v>
      </c>
      <c r="O35" s="313" t="s">
        <v>48</v>
      </c>
      <c r="P35" s="465">
        <v>57</v>
      </c>
      <c r="Q35" s="671">
        <v>5.0999999999999996</v>
      </c>
      <c r="R35" s="10"/>
      <c r="S35" s="460">
        <v>34</v>
      </c>
      <c r="T35" s="313" t="s">
        <v>273</v>
      </c>
      <c r="U35" s="313" t="s">
        <v>48</v>
      </c>
      <c r="V35" s="465">
        <v>4</v>
      </c>
      <c r="W35" s="475">
        <v>6</v>
      </c>
      <c r="X35" s="10"/>
      <c r="Y35" s="460">
        <v>34</v>
      </c>
      <c r="Z35" s="313" t="s">
        <v>314</v>
      </c>
      <c r="AA35" s="313" t="s">
        <v>50</v>
      </c>
      <c r="AB35" s="465">
        <v>2</v>
      </c>
      <c r="AC35" s="475">
        <v>1</v>
      </c>
      <c r="AD35" s="10"/>
      <c r="AE35" s="460">
        <v>34</v>
      </c>
      <c r="AF35" s="313" t="s">
        <v>364</v>
      </c>
      <c r="AG35" s="313" t="s">
        <v>43</v>
      </c>
      <c r="AH35" s="465" t="s">
        <v>168</v>
      </c>
      <c r="AI35" s="475">
        <v>0.5</v>
      </c>
      <c r="AK35" s="460">
        <v>34</v>
      </c>
      <c r="AL35" s="313" t="s">
        <v>113</v>
      </c>
      <c r="AM35" s="313" t="s">
        <v>48</v>
      </c>
      <c r="AN35" s="337">
        <v>0</v>
      </c>
      <c r="AO35" s="475">
        <v>0</v>
      </c>
      <c r="AP35" s="10"/>
      <c r="AQ35" s="460">
        <v>34</v>
      </c>
      <c r="AR35" s="324" t="s">
        <v>345</v>
      </c>
      <c r="AS35" s="324" t="s">
        <v>44</v>
      </c>
      <c r="AT35" s="478">
        <v>1</v>
      </c>
      <c r="AU35" s="470"/>
      <c r="AV35" s="10"/>
      <c r="AW35" s="10"/>
      <c r="AX35" s="10"/>
      <c r="AY35" s="10"/>
      <c r="AZ35" s="10"/>
      <c r="BA35" s="10"/>
      <c r="BB35" s="10"/>
      <c r="BC35" s="10"/>
      <c r="BD35" s="10"/>
      <c r="BE35" s="10"/>
      <c r="BF35" s="10"/>
      <c r="BG35" s="10"/>
      <c r="BH35" s="10"/>
      <c r="BI35" s="10"/>
      <c r="BJ35" s="10"/>
      <c r="BK35" s="10"/>
      <c r="BL35" s="10"/>
      <c r="BM35" s="10"/>
      <c r="BN35" s="10"/>
      <c r="BO35" s="10"/>
      <c r="BP35" s="10"/>
      <c r="CE35" s="781">
        <v>34</v>
      </c>
      <c r="CF35" s="782" t="str">
        <f t="shared" si="0"/>
        <v>BHAVIK PANDYA [R]</v>
      </c>
      <c r="CG35" s="782" t="s">
        <v>48</v>
      </c>
      <c r="CH35" s="783">
        <f t="shared" si="1"/>
        <v>1.5</v>
      </c>
      <c r="CI35"/>
      <c r="CJ35" s="418">
        <v>34</v>
      </c>
      <c r="CK35" s="419" t="str">
        <f t="shared" si="2"/>
        <v>BHAVIK PANDYA [R]</v>
      </c>
      <c r="CL35" s="419" t="s">
        <v>48</v>
      </c>
      <c r="CM35" s="421">
        <f>+Scoresheet!J51</f>
        <v>14</v>
      </c>
      <c r="CN35" s="420">
        <f t="shared" si="3"/>
        <v>0</v>
      </c>
      <c r="CO35"/>
      <c r="CP35" s="750">
        <v>34</v>
      </c>
      <c r="CQ35" s="751" t="str">
        <f t="shared" si="9"/>
        <v>BHAVIK PANDYA [R]</v>
      </c>
      <c r="CR35" s="751" t="s">
        <v>48</v>
      </c>
      <c r="CS35" s="756">
        <f>+Scoresheet!AH51</f>
        <v>1</v>
      </c>
      <c r="CT35" s="752">
        <f t="shared" si="4"/>
        <v>1</v>
      </c>
      <c r="CU35"/>
      <c r="CV35" s="762">
        <v>34</v>
      </c>
      <c r="CW35" s="763" t="str">
        <f t="shared" si="10"/>
        <v>BHAVIK PANDYA [R]</v>
      </c>
      <c r="CX35" s="763" t="s">
        <v>48</v>
      </c>
      <c r="CY35" s="787">
        <f>+Scoresheet!AP51</f>
        <v>1</v>
      </c>
      <c r="CZ35" s="429">
        <f t="shared" si="5"/>
        <v>0.5</v>
      </c>
      <c r="DA35"/>
      <c r="DB35" s="418">
        <v>34</v>
      </c>
      <c r="DC35" s="419" t="str">
        <f t="shared" si="11"/>
        <v>BHAVIK PANDYA [R]</v>
      </c>
      <c r="DD35" s="419" t="s">
        <v>48</v>
      </c>
      <c r="DE35" s="421">
        <f>+Scoresheet!AX51</f>
        <v>0</v>
      </c>
      <c r="DF35" s="420">
        <f t="shared" si="6"/>
        <v>0</v>
      </c>
      <c r="DG35"/>
      <c r="DH35" s="766">
        <v>34</v>
      </c>
      <c r="DI35" s="767" t="str">
        <f t="shared" si="12"/>
        <v>BHAVIK PANDYA [R]</v>
      </c>
      <c r="DJ35" s="767" t="s">
        <v>48</v>
      </c>
      <c r="DK35" s="768">
        <f>+Scoresheet!BF51</f>
        <v>0</v>
      </c>
      <c r="DL35" s="769">
        <f t="shared" si="7"/>
        <v>0</v>
      </c>
      <c r="DM35"/>
      <c r="DN35" s="762">
        <v>34</v>
      </c>
      <c r="DO35" s="763" t="str">
        <f t="shared" si="13"/>
        <v>BHAVIK PANDYA [R]</v>
      </c>
      <c r="DP35" s="763" t="s">
        <v>48</v>
      </c>
      <c r="DQ35" s="429">
        <f t="shared" si="8"/>
        <v>0.5</v>
      </c>
      <c r="DT35" s="315">
        <v>32</v>
      </c>
      <c r="DU35" s="407">
        <v>3.2</v>
      </c>
      <c r="DV35" s="198"/>
      <c r="DW35" s="198"/>
      <c r="DX35" s="198"/>
      <c r="DY35" s="198"/>
      <c r="DZ35" s="315" t="s">
        <v>196</v>
      </c>
      <c r="EA35" s="409">
        <v>0.5</v>
      </c>
      <c r="EB35" s="198"/>
      <c r="EC35" s="198"/>
      <c r="ED35" s="198"/>
    </row>
    <row r="36" spans="1:137" s="19" customFormat="1">
      <c r="B36" s="433" t="s">
        <v>36</v>
      </c>
      <c r="C36" s="341" t="str">
        <f>INDEX($CL$2:$CL$331,MATCH(C37,$CN$2:$CN$331,0))</f>
        <v>MAHOR</v>
      </c>
      <c r="H36" s="460">
        <v>35</v>
      </c>
      <c r="I36" s="324" t="s">
        <v>310</v>
      </c>
      <c r="J36" s="324" t="s">
        <v>42</v>
      </c>
      <c r="K36" s="478">
        <v>10</v>
      </c>
      <c r="L36" s="470"/>
      <c r="M36" s="460">
        <v>35</v>
      </c>
      <c r="N36" s="313" t="s">
        <v>356</v>
      </c>
      <c r="O36" s="313" t="s">
        <v>43</v>
      </c>
      <c r="P36" s="465">
        <v>56</v>
      </c>
      <c r="Q36" s="671">
        <v>5.0999999999999996</v>
      </c>
      <c r="R36" s="10"/>
      <c r="S36" s="460">
        <v>35</v>
      </c>
      <c r="T36" s="313" t="s">
        <v>344</v>
      </c>
      <c r="U36" s="313" t="s">
        <v>44</v>
      </c>
      <c r="V36" s="465">
        <v>4</v>
      </c>
      <c r="W36" s="475">
        <v>6</v>
      </c>
      <c r="X36" s="10"/>
      <c r="Y36" s="460">
        <v>35</v>
      </c>
      <c r="Z36" s="313" t="s">
        <v>292</v>
      </c>
      <c r="AA36" s="313" t="s">
        <v>38</v>
      </c>
      <c r="AB36" s="465">
        <v>2</v>
      </c>
      <c r="AC36" s="475">
        <v>1</v>
      </c>
      <c r="AD36" s="10"/>
      <c r="AE36" s="460">
        <v>35</v>
      </c>
      <c r="AF36" s="313" t="s">
        <v>416</v>
      </c>
      <c r="AG36" s="313" t="s">
        <v>42</v>
      </c>
      <c r="AH36" s="465" t="s">
        <v>168</v>
      </c>
      <c r="AI36" s="475">
        <v>0.5</v>
      </c>
      <c r="AK36" s="460">
        <v>35</v>
      </c>
      <c r="AL36" s="313" t="s">
        <v>113</v>
      </c>
      <c r="AM36" s="313" t="s">
        <v>48</v>
      </c>
      <c r="AN36" s="337">
        <v>0</v>
      </c>
      <c r="AO36" s="475">
        <v>0</v>
      </c>
      <c r="AP36" s="10"/>
      <c r="AQ36" s="460">
        <v>35</v>
      </c>
      <c r="AR36" s="324" t="s">
        <v>283</v>
      </c>
      <c r="AS36" s="324" t="s">
        <v>38</v>
      </c>
      <c r="AT36" s="478">
        <v>1</v>
      </c>
      <c r="AU36" s="470"/>
      <c r="AV36" s="10"/>
      <c r="AW36" s="10"/>
      <c r="AX36" s="10"/>
      <c r="AY36" s="10"/>
      <c r="AZ36" s="10"/>
      <c r="BA36" s="10"/>
      <c r="BB36" s="10"/>
      <c r="BC36" s="10"/>
      <c r="BD36" s="10"/>
      <c r="BE36" s="10"/>
      <c r="BF36" s="10"/>
      <c r="BG36" s="10"/>
      <c r="BH36" s="10"/>
      <c r="BI36" s="10"/>
      <c r="BJ36" s="10"/>
      <c r="BK36" s="10"/>
      <c r="BL36" s="10"/>
      <c r="BM36" s="10"/>
      <c r="BN36" s="10"/>
      <c r="BO36" s="10"/>
      <c r="BP36" s="10"/>
      <c r="CE36" s="781">
        <v>35</v>
      </c>
      <c r="CF36" s="782" t="str">
        <f t="shared" si="0"/>
        <v>KETAN RAVAL [R]</v>
      </c>
      <c r="CG36" s="782" t="s">
        <v>48</v>
      </c>
      <c r="CH36" s="783">
        <f t="shared" si="1"/>
        <v>20</v>
      </c>
      <c r="CI36"/>
      <c r="CJ36" s="418">
        <v>35</v>
      </c>
      <c r="CK36" s="419" t="str">
        <f t="shared" si="2"/>
        <v>KETAN RAVAL [R]</v>
      </c>
      <c r="CL36" s="419" t="s">
        <v>48</v>
      </c>
      <c r="CM36" s="421">
        <f>+Scoresheet!J52</f>
        <v>97</v>
      </c>
      <c r="CN36" s="420">
        <f t="shared" si="3"/>
        <v>8.5</v>
      </c>
      <c r="CO36"/>
      <c r="CP36" s="750">
        <v>35</v>
      </c>
      <c r="CQ36" s="751" t="str">
        <f t="shared" si="9"/>
        <v>KETAN RAVAL [R]</v>
      </c>
      <c r="CR36" s="751" t="s">
        <v>48</v>
      </c>
      <c r="CS36" s="756">
        <f>+Scoresheet!AH52</f>
        <v>8</v>
      </c>
      <c r="CT36" s="752">
        <f t="shared" si="4"/>
        <v>11</v>
      </c>
      <c r="CU36"/>
      <c r="CV36" s="762">
        <v>35</v>
      </c>
      <c r="CW36" s="763" t="str">
        <f t="shared" si="10"/>
        <v>KETAN RAVAL [R]</v>
      </c>
      <c r="CX36" s="763" t="s">
        <v>48</v>
      </c>
      <c r="CY36" s="787">
        <f>+Scoresheet!AP52</f>
        <v>2</v>
      </c>
      <c r="CZ36" s="429">
        <f t="shared" si="5"/>
        <v>0.5</v>
      </c>
      <c r="DA36"/>
      <c r="DB36" s="418">
        <v>35</v>
      </c>
      <c r="DC36" s="419" t="str">
        <f t="shared" si="11"/>
        <v>KETAN RAVAL [R]</v>
      </c>
      <c r="DD36" s="419" t="s">
        <v>48</v>
      </c>
      <c r="DE36" s="421">
        <f>+Scoresheet!AX52</f>
        <v>0</v>
      </c>
      <c r="DF36" s="420">
        <f t="shared" si="6"/>
        <v>0</v>
      </c>
      <c r="DG36"/>
      <c r="DH36" s="766">
        <v>35</v>
      </c>
      <c r="DI36" s="767" t="str">
        <f t="shared" si="12"/>
        <v>KETAN RAVAL [R]</v>
      </c>
      <c r="DJ36" s="767" t="s">
        <v>48</v>
      </c>
      <c r="DK36" s="768">
        <f>+Scoresheet!BF52</f>
        <v>0</v>
      </c>
      <c r="DL36" s="769">
        <f t="shared" si="7"/>
        <v>0</v>
      </c>
      <c r="DM36"/>
      <c r="DN36" s="762">
        <v>35</v>
      </c>
      <c r="DO36" s="763" t="str">
        <f t="shared" si="13"/>
        <v>KETAN RAVAL [R]</v>
      </c>
      <c r="DP36" s="763" t="s">
        <v>48</v>
      </c>
      <c r="DQ36" s="429">
        <f t="shared" si="8"/>
        <v>0.5</v>
      </c>
      <c r="DT36" s="315">
        <v>33</v>
      </c>
      <c r="DU36" s="408">
        <v>3.3</v>
      </c>
      <c r="DV36" s="198"/>
      <c r="DW36" s="198"/>
      <c r="DX36" s="198"/>
      <c r="DY36" s="198"/>
      <c r="DZ36" s="315" t="s">
        <v>197</v>
      </c>
      <c r="EA36" s="408">
        <v>1</v>
      </c>
      <c r="EB36" s="198"/>
      <c r="EC36" s="198"/>
      <c r="ED36" s="198"/>
    </row>
    <row r="37" spans="1:137" s="19" customFormat="1">
      <c r="B37" s="318" t="s">
        <v>100</v>
      </c>
      <c r="C37" s="868">
        <f>MAX($CN$2:$CN$331)</f>
        <v>23.7</v>
      </c>
      <c r="H37" s="460">
        <v>36</v>
      </c>
      <c r="I37" s="313" t="s">
        <v>326</v>
      </c>
      <c r="J37" s="313" t="s">
        <v>39</v>
      </c>
      <c r="K37" s="475">
        <v>9.8000000000000007</v>
      </c>
      <c r="L37" s="470"/>
      <c r="M37" s="460">
        <v>36</v>
      </c>
      <c r="N37" s="324" t="s">
        <v>383</v>
      </c>
      <c r="O37" s="324" t="s">
        <v>42</v>
      </c>
      <c r="P37" s="468">
        <v>58</v>
      </c>
      <c r="Q37" s="671">
        <v>4.5999999999999996</v>
      </c>
      <c r="R37" s="10"/>
      <c r="S37" s="460">
        <v>36</v>
      </c>
      <c r="T37" s="313" t="s">
        <v>367</v>
      </c>
      <c r="U37" s="313" t="s">
        <v>41</v>
      </c>
      <c r="V37" s="465">
        <v>4</v>
      </c>
      <c r="W37" s="475">
        <v>6</v>
      </c>
      <c r="X37" s="10"/>
      <c r="Y37" s="460">
        <v>36</v>
      </c>
      <c r="Z37" s="313" t="s">
        <v>300</v>
      </c>
      <c r="AA37" s="313" t="s">
        <v>49</v>
      </c>
      <c r="AB37" s="465">
        <v>3</v>
      </c>
      <c r="AC37" s="475">
        <v>1</v>
      </c>
      <c r="AD37" s="10"/>
      <c r="AE37" s="460">
        <v>36</v>
      </c>
      <c r="AF37" s="313" t="s">
        <v>386</v>
      </c>
      <c r="AG37" s="313" t="s">
        <v>42</v>
      </c>
      <c r="AH37" s="465" t="s">
        <v>168</v>
      </c>
      <c r="AI37" s="475">
        <v>0.5</v>
      </c>
      <c r="AK37" s="460">
        <v>36</v>
      </c>
      <c r="AL37" s="313" t="s">
        <v>113</v>
      </c>
      <c r="AM37" s="313" t="s">
        <v>48</v>
      </c>
      <c r="AN37" s="337">
        <v>0</v>
      </c>
      <c r="AO37" s="475">
        <v>0</v>
      </c>
      <c r="AP37" s="10"/>
      <c r="AQ37" s="460">
        <v>36</v>
      </c>
      <c r="AR37" s="313" t="s">
        <v>391</v>
      </c>
      <c r="AS37" s="313" t="s">
        <v>46</v>
      </c>
      <c r="AT37" s="475">
        <v>1</v>
      </c>
      <c r="AU37" s="470"/>
      <c r="AV37" s="10"/>
      <c r="AW37" s="10"/>
      <c r="AX37" s="10"/>
      <c r="AY37" s="10"/>
      <c r="AZ37" s="10"/>
      <c r="BA37" s="10"/>
      <c r="BB37" s="10"/>
      <c r="BC37" s="10"/>
      <c r="BD37" s="10"/>
      <c r="BE37" s="10"/>
      <c r="BF37" s="10"/>
      <c r="BG37" s="10"/>
      <c r="BH37" s="10"/>
      <c r="BI37" s="10"/>
      <c r="BJ37" s="10"/>
      <c r="BK37" s="10"/>
      <c r="BL37" s="10"/>
      <c r="BM37" s="10"/>
      <c r="BN37" s="10"/>
      <c r="BO37" s="10"/>
      <c r="BP37" s="10"/>
      <c r="CE37" s="781">
        <v>36</v>
      </c>
      <c r="CF37" s="782" t="str">
        <f t="shared" si="0"/>
        <v>BHAVESH VYAS [R]</v>
      </c>
      <c r="CG37" s="782" t="s">
        <v>48</v>
      </c>
      <c r="CH37" s="783">
        <f t="shared" si="1"/>
        <v>15.1</v>
      </c>
      <c r="CI37"/>
      <c r="CJ37" s="418">
        <v>36</v>
      </c>
      <c r="CK37" s="419" t="str">
        <f t="shared" si="2"/>
        <v>BHAVESH VYAS [R]</v>
      </c>
      <c r="CL37" s="419" t="s">
        <v>48</v>
      </c>
      <c r="CM37" s="421">
        <f>+Scoresheet!J53</f>
        <v>116</v>
      </c>
      <c r="CN37" s="420">
        <f t="shared" si="3"/>
        <v>13.6</v>
      </c>
      <c r="CO37"/>
      <c r="CP37" s="750">
        <v>36</v>
      </c>
      <c r="CQ37" s="751" t="str">
        <f t="shared" si="9"/>
        <v>BHAVESH VYAS [R]</v>
      </c>
      <c r="CR37" s="751" t="s">
        <v>48</v>
      </c>
      <c r="CS37" s="756">
        <f>+Scoresheet!AH53</f>
        <v>0</v>
      </c>
      <c r="CT37" s="752">
        <f t="shared" si="4"/>
        <v>0</v>
      </c>
      <c r="CU37"/>
      <c r="CV37" s="762">
        <v>36</v>
      </c>
      <c r="CW37" s="763" t="str">
        <f t="shared" si="10"/>
        <v>BHAVESH VYAS [R]</v>
      </c>
      <c r="CX37" s="763" t="s">
        <v>48</v>
      </c>
      <c r="CY37" s="787">
        <f>+Scoresheet!AP53</f>
        <v>3</v>
      </c>
      <c r="CZ37" s="429">
        <f t="shared" si="5"/>
        <v>1.5</v>
      </c>
      <c r="DA37"/>
      <c r="DB37" s="418">
        <v>36</v>
      </c>
      <c r="DC37" s="419" t="str">
        <f t="shared" si="11"/>
        <v>BHAVESH VYAS [R]</v>
      </c>
      <c r="DD37" s="419" t="s">
        <v>48</v>
      </c>
      <c r="DE37" s="421">
        <f>+Scoresheet!AX53</f>
        <v>0</v>
      </c>
      <c r="DF37" s="420">
        <f t="shared" si="6"/>
        <v>0</v>
      </c>
      <c r="DG37"/>
      <c r="DH37" s="766">
        <v>36</v>
      </c>
      <c r="DI37" s="767" t="str">
        <f t="shared" si="12"/>
        <v>BHAVESH VYAS [R]</v>
      </c>
      <c r="DJ37" s="767" t="s">
        <v>48</v>
      </c>
      <c r="DK37" s="768">
        <f>+Scoresheet!BF53</f>
        <v>0</v>
      </c>
      <c r="DL37" s="769">
        <f t="shared" si="7"/>
        <v>0</v>
      </c>
      <c r="DM37"/>
      <c r="DN37" s="762">
        <v>36</v>
      </c>
      <c r="DO37" s="763" t="str">
        <f t="shared" si="13"/>
        <v>BHAVESH VYAS [R]</v>
      </c>
      <c r="DP37" s="763" t="s">
        <v>48</v>
      </c>
      <c r="DQ37" s="429">
        <f t="shared" si="8"/>
        <v>1.5</v>
      </c>
      <c r="DT37" s="315">
        <v>34</v>
      </c>
      <c r="DU37" s="407">
        <v>3.4</v>
      </c>
      <c r="DW37" s="198"/>
      <c r="DX37" s="198"/>
      <c r="DZ37" s="315" t="s">
        <v>198</v>
      </c>
      <c r="EA37" s="409">
        <v>1.5</v>
      </c>
    </row>
    <row r="38" spans="1:137" s="19" customFormat="1" ht="15.75" thickBot="1">
      <c r="B38" s="320" t="s">
        <v>68</v>
      </c>
      <c r="C38" s="321">
        <f>INDEX($CM$2:$CM$331,MATCH(C37,$CN$2:$CN$331,0))</f>
        <v>194</v>
      </c>
      <c r="H38" s="460">
        <v>37</v>
      </c>
      <c r="I38" s="313" t="s">
        <v>302</v>
      </c>
      <c r="J38" s="313" t="s">
        <v>49</v>
      </c>
      <c r="K38" s="478">
        <v>9.6</v>
      </c>
      <c r="L38" s="470"/>
      <c r="M38" s="460">
        <v>37</v>
      </c>
      <c r="N38" s="313" t="s">
        <v>289</v>
      </c>
      <c r="O38" s="313" t="s">
        <v>38</v>
      </c>
      <c r="P38" s="465">
        <v>45</v>
      </c>
      <c r="Q38" s="671">
        <v>4.2</v>
      </c>
      <c r="R38" s="10"/>
      <c r="S38" s="460">
        <v>37</v>
      </c>
      <c r="T38" s="313" t="s">
        <v>371</v>
      </c>
      <c r="U38" s="313" t="s">
        <v>41</v>
      </c>
      <c r="V38" s="465">
        <v>4</v>
      </c>
      <c r="W38" s="475">
        <v>6</v>
      </c>
      <c r="X38" s="10"/>
      <c r="Y38" s="460">
        <v>37</v>
      </c>
      <c r="Z38" s="313" t="s">
        <v>373</v>
      </c>
      <c r="AA38" s="313" t="s">
        <v>41</v>
      </c>
      <c r="AB38" s="465">
        <v>2</v>
      </c>
      <c r="AC38" s="475">
        <v>1</v>
      </c>
      <c r="AD38" s="10"/>
      <c r="AE38" s="460">
        <v>37</v>
      </c>
      <c r="AF38" s="313" t="s">
        <v>279</v>
      </c>
      <c r="AG38" s="313" t="s">
        <v>45</v>
      </c>
      <c r="AH38" s="465" t="s">
        <v>169</v>
      </c>
      <c r="AI38" s="475">
        <v>0.5</v>
      </c>
      <c r="AK38" s="460">
        <v>37</v>
      </c>
      <c r="AL38" s="313" t="s">
        <v>113</v>
      </c>
      <c r="AM38" s="313" t="s">
        <v>48</v>
      </c>
      <c r="AN38" s="337">
        <v>0</v>
      </c>
      <c r="AO38" s="475">
        <v>0</v>
      </c>
      <c r="AP38" s="10"/>
      <c r="AQ38" s="460">
        <v>37</v>
      </c>
      <c r="AR38" s="313" t="s">
        <v>331</v>
      </c>
      <c r="AS38" s="313" t="s">
        <v>39</v>
      </c>
      <c r="AT38" s="475">
        <v>1</v>
      </c>
      <c r="AU38" s="470"/>
      <c r="AV38" s="10"/>
      <c r="AW38" s="10"/>
      <c r="AX38" s="10"/>
      <c r="AY38" s="10"/>
      <c r="AZ38" s="10"/>
      <c r="BA38" s="10"/>
      <c r="BB38" s="10"/>
      <c r="BC38" s="10"/>
      <c r="BD38" s="10"/>
      <c r="BE38" s="10"/>
      <c r="BF38" s="10"/>
      <c r="BG38" s="10"/>
      <c r="BH38" s="10"/>
      <c r="BI38" s="10"/>
      <c r="BJ38" s="10"/>
      <c r="BK38" s="10"/>
      <c r="BL38" s="10"/>
      <c r="BM38" s="10"/>
      <c r="BN38" s="10"/>
      <c r="BO38" s="10"/>
      <c r="BP38" s="10"/>
      <c r="CE38" s="781">
        <v>37</v>
      </c>
      <c r="CF38" s="782" t="str">
        <f t="shared" si="0"/>
        <v>MANISH PANDYA [R]</v>
      </c>
      <c r="CG38" s="782" t="s">
        <v>48</v>
      </c>
      <c r="CH38" s="783">
        <f t="shared" si="1"/>
        <v>5.0999999999999996</v>
      </c>
      <c r="CI38"/>
      <c r="CJ38" s="418">
        <v>37</v>
      </c>
      <c r="CK38" s="419" t="str">
        <f t="shared" si="2"/>
        <v>MANISH PANDYA [R]</v>
      </c>
      <c r="CL38" s="419" t="s">
        <v>48</v>
      </c>
      <c r="CM38" s="421">
        <f>+Scoresheet!J54</f>
        <v>57</v>
      </c>
      <c r="CN38" s="420">
        <f t="shared" si="3"/>
        <v>5.0999999999999996</v>
      </c>
      <c r="CO38"/>
      <c r="CP38" s="750">
        <v>37</v>
      </c>
      <c r="CQ38" s="751" t="str">
        <f t="shared" si="9"/>
        <v>MANISH PANDYA [R]</v>
      </c>
      <c r="CR38" s="751" t="s">
        <v>48</v>
      </c>
      <c r="CS38" s="756">
        <f>+Scoresheet!AH54</f>
        <v>0</v>
      </c>
      <c r="CT38" s="752">
        <f t="shared" si="4"/>
        <v>0</v>
      </c>
      <c r="CU38"/>
      <c r="CV38" s="762">
        <v>37</v>
      </c>
      <c r="CW38" s="763" t="str">
        <f t="shared" si="10"/>
        <v>MANISH PANDYA [R]</v>
      </c>
      <c r="CX38" s="763" t="s">
        <v>48</v>
      </c>
      <c r="CY38" s="787">
        <f>+Scoresheet!AP54</f>
        <v>0</v>
      </c>
      <c r="CZ38" s="429">
        <f t="shared" si="5"/>
        <v>0</v>
      </c>
      <c r="DA38"/>
      <c r="DB38" s="418">
        <v>37</v>
      </c>
      <c r="DC38" s="419" t="str">
        <f t="shared" si="11"/>
        <v>MANISH PANDYA [R]</v>
      </c>
      <c r="DD38" s="419" t="s">
        <v>48</v>
      </c>
      <c r="DE38" s="421">
        <f>+Scoresheet!AX54</f>
        <v>0</v>
      </c>
      <c r="DF38" s="420">
        <f t="shared" si="6"/>
        <v>0</v>
      </c>
      <c r="DG38"/>
      <c r="DH38" s="766">
        <v>37</v>
      </c>
      <c r="DI38" s="767" t="str">
        <f t="shared" si="12"/>
        <v>MANISH PANDYA [R]</v>
      </c>
      <c r="DJ38" s="767" t="s">
        <v>48</v>
      </c>
      <c r="DK38" s="768">
        <f>+Scoresheet!BF54</f>
        <v>0</v>
      </c>
      <c r="DL38" s="769">
        <f t="shared" si="7"/>
        <v>0</v>
      </c>
      <c r="DM38"/>
      <c r="DN38" s="762">
        <v>37</v>
      </c>
      <c r="DO38" s="763" t="str">
        <f t="shared" si="13"/>
        <v>MANISH PANDYA [R]</v>
      </c>
      <c r="DP38" s="763" t="s">
        <v>48</v>
      </c>
      <c r="DQ38" s="429">
        <f t="shared" si="8"/>
        <v>0</v>
      </c>
      <c r="DT38" s="315">
        <v>35</v>
      </c>
      <c r="DU38" s="408">
        <v>3.6</v>
      </c>
      <c r="DW38" s="198"/>
      <c r="DX38" s="198"/>
      <c r="DZ38" s="315" t="s">
        <v>199</v>
      </c>
      <c r="EA38" s="408">
        <v>2</v>
      </c>
    </row>
    <row r="39" spans="1:137" s="19" customFormat="1" ht="15.75" thickBot="1">
      <c r="B39" s="198"/>
      <c r="C39" s="198"/>
      <c r="H39" s="460">
        <v>38</v>
      </c>
      <c r="I39" s="313" t="s">
        <v>275</v>
      </c>
      <c r="J39" s="313" t="s">
        <v>45</v>
      </c>
      <c r="K39" s="475">
        <v>9.5</v>
      </c>
      <c r="L39" s="470"/>
      <c r="M39" s="460">
        <v>38</v>
      </c>
      <c r="N39" s="313" t="s">
        <v>337</v>
      </c>
      <c r="O39" s="313" t="s">
        <v>46</v>
      </c>
      <c r="P39" s="465">
        <v>46</v>
      </c>
      <c r="Q39" s="671">
        <v>4.0999999999999996</v>
      </c>
      <c r="R39" s="10"/>
      <c r="S39" s="460">
        <v>38</v>
      </c>
      <c r="T39" s="313" t="s">
        <v>393</v>
      </c>
      <c r="U39" s="313" t="s">
        <v>46</v>
      </c>
      <c r="V39" s="465">
        <v>4</v>
      </c>
      <c r="W39" s="475">
        <v>5</v>
      </c>
      <c r="X39" s="10"/>
      <c r="Y39" s="460">
        <v>38</v>
      </c>
      <c r="Z39" s="324" t="s">
        <v>423</v>
      </c>
      <c r="AA39" s="324" t="s">
        <v>38</v>
      </c>
      <c r="AB39" s="468">
        <v>2</v>
      </c>
      <c r="AC39" s="478">
        <v>1</v>
      </c>
      <c r="AD39" s="10"/>
      <c r="AE39" s="460">
        <v>38</v>
      </c>
      <c r="AF39" s="313" t="s">
        <v>294</v>
      </c>
      <c r="AG39" s="313" t="s">
        <v>38</v>
      </c>
      <c r="AH39" s="465" t="s">
        <v>168</v>
      </c>
      <c r="AI39" s="475">
        <v>0.5</v>
      </c>
      <c r="AK39" s="460">
        <v>38</v>
      </c>
      <c r="AL39" s="313" t="s">
        <v>113</v>
      </c>
      <c r="AM39" s="313" t="s">
        <v>48</v>
      </c>
      <c r="AN39" s="337">
        <v>0</v>
      </c>
      <c r="AO39" s="475">
        <v>0</v>
      </c>
      <c r="AP39" s="10"/>
      <c r="AQ39" s="460">
        <v>38</v>
      </c>
      <c r="AR39" s="324" t="s">
        <v>359</v>
      </c>
      <c r="AS39" s="324" t="s">
        <v>43</v>
      </c>
      <c r="AT39" s="478">
        <v>1</v>
      </c>
      <c r="AU39" s="470"/>
      <c r="AV39" s="10"/>
      <c r="AW39" s="10"/>
      <c r="AX39" s="10"/>
      <c r="AY39" s="10"/>
      <c r="AZ39" s="10"/>
      <c r="BA39" s="10"/>
      <c r="BB39" s="10"/>
      <c r="BC39" s="10"/>
      <c r="BD39" s="10"/>
      <c r="BE39" s="10"/>
      <c r="BF39" s="10"/>
      <c r="BG39" s="10"/>
      <c r="BH39" s="10"/>
      <c r="BI39" s="10"/>
      <c r="BJ39" s="10"/>
      <c r="BK39" s="10"/>
      <c r="BL39" s="10"/>
      <c r="BM39" s="10"/>
      <c r="BN39" s="10"/>
      <c r="BO39" s="10"/>
      <c r="BP39" s="10"/>
      <c r="CE39" s="781">
        <v>38</v>
      </c>
      <c r="CF39" s="782" t="str">
        <f t="shared" si="0"/>
        <v>JANAK VYAS [R]</v>
      </c>
      <c r="CG39" s="782" t="s">
        <v>48</v>
      </c>
      <c r="CH39" s="783">
        <f t="shared" si="1"/>
        <v>4.7</v>
      </c>
      <c r="CI39"/>
      <c r="CJ39" s="418">
        <v>38</v>
      </c>
      <c r="CK39" s="419" t="str">
        <f t="shared" si="2"/>
        <v>JANAK VYAS [R]</v>
      </c>
      <c r="CL39" s="419" t="s">
        <v>48</v>
      </c>
      <c r="CM39" s="421">
        <f>+Scoresheet!J55</f>
        <v>47</v>
      </c>
      <c r="CN39" s="420">
        <f t="shared" si="3"/>
        <v>3.2</v>
      </c>
      <c r="CO39"/>
      <c r="CP39" s="750">
        <v>38</v>
      </c>
      <c r="CQ39" s="751" t="str">
        <f t="shared" si="9"/>
        <v>JANAK VYAS [R]</v>
      </c>
      <c r="CR39" s="751" t="s">
        <v>48</v>
      </c>
      <c r="CS39" s="756">
        <f>+Scoresheet!AH55</f>
        <v>1</v>
      </c>
      <c r="CT39" s="752">
        <f t="shared" si="4"/>
        <v>1</v>
      </c>
      <c r="CU39"/>
      <c r="CV39" s="762">
        <v>38</v>
      </c>
      <c r="CW39" s="763" t="str">
        <f t="shared" si="10"/>
        <v>JANAK VYAS [R]</v>
      </c>
      <c r="CX39" s="763" t="s">
        <v>48</v>
      </c>
      <c r="CY39" s="787">
        <f>+Scoresheet!AP55</f>
        <v>0</v>
      </c>
      <c r="CZ39" s="429">
        <f t="shared" si="5"/>
        <v>0</v>
      </c>
      <c r="DA39"/>
      <c r="DB39" s="418">
        <v>38</v>
      </c>
      <c r="DC39" s="419" t="str">
        <f t="shared" si="11"/>
        <v>JANAK VYAS [R]</v>
      </c>
      <c r="DD39" s="419" t="s">
        <v>48</v>
      </c>
      <c r="DE39" s="421" t="str">
        <f>+Scoresheet!AX55</f>
        <v>1d</v>
      </c>
      <c r="DF39" s="420">
        <f t="shared" si="6"/>
        <v>0.5</v>
      </c>
      <c r="DG39"/>
      <c r="DH39" s="766">
        <v>38</v>
      </c>
      <c r="DI39" s="767" t="str">
        <f t="shared" si="12"/>
        <v>JANAK VYAS [R]</v>
      </c>
      <c r="DJ39" s="767" t="s">
        <v>48</v>
      </c>
      <c r="DK39" s="768">
        <f>+Scoresheet!BF55</f>
        <v>0</v>
      </c>
      <c r="DL39" s="769">
        <f t="shared" si="7"/>
        <v>0</v>
      </c>
      <c r="DM39"/>
      <c r="DN39" s="762">
        <v>38</v>
      </c>
      <c r="DO39" s="763" t="str">
        <f t="shared" si="13"/>
        <v>JANAK VYAS [R]</v>
      </c>
      <c r="DP39" s="763" t="s">
        <v>48</v>
      </c>
      <c r="DQ39" s="429">
        <f t="shared" si="8"/>
        <v>0.5</v>
      </c>
      <c r="DT39" s="315">
        <v>36</v>
      </c>
      <c r="DU39" s="407">
        <v>3.7</v>
      </c>
      <c r="DW39" s="198"/>
      <c r="DX39" s="198"/>
      <c r="DZ39" s="315" t="s">
        <v>200</v>
      </c>
      <c r="EA39" s="409">
        <v>2.5</v>
      </c>
    </row>
    <row r="40" spans="1:137" s="19" customFormat="1" ht="15.75" thickBot="1">
      <c r="B40" s="1110" t="s">
        <v>149</v>
      </c>
      <c r="C40" s="1111"/>
      <c r="H40" s="460">
        <v>39</v>
      </c>
      <c r="I40" s="313" t="s">
        <v>298</v>
      </c>
      <c r="J40" s="313" t="s">
        <v>49</v>
      </c>
      <c r="K40" s="475">
        <v>9.1</v>
      </c>
      <c r="L40" s="470"/>
      <c r="M40" s="460">
        <v>39</v>
      </c>
      <c r="N40" s="324" t="s">
        <v>338</v>
      </c>
      <c r="O40" s="324" t="s">
        <v>46</v>
      </c>
      <c r="P40" s="468">
        <v>55</v>
      </c>
      <c r="Q40" s="671">
        <v>4</v>
      </c>
      <c r="R40" s="10"/>
      <c r="S40" s="460">
        <v>39</v>
      </c>
      <c r="T40" s="313" t="s">
        <v>288</v>
      </c>
      <c r="U40" s="313" t="s">
        <v>38</v>
      </c>
      <c r="V40" s="465">
        <v>3</v>
      </c>
      <c r="W40" s="475">
        <v>5</v>
      </c>
      <c r="X40" s="10"/>
      <c r="Y40" s="460">
        <v>39</v>
      </c>
      <c r="Z40" s="313" t="s">
        <v>353</v>
      </c>
      <c r="AA40" s="313" t="s">
        <v>43</v>
      </c>
      <c r="AB40" s="465">
        <v>2</v>
      </c>
      <c r="AC40" s="475">
        <v>1</v>
      </c>
      <c r="AD40" s="10"/>
      <c r="AE40" s="460">
        <v>39</v>
      </c>
      <c r="AF40" s="324" t="s">
        <v>328</v>
      </c>
      <c r="AG40" s="324" t="s">
        <v>39</v>
      </c>
      <c r="AH40" s="467" t="s">
        <v>168</v>
      </c>
      <c r="AI40" s="477">
        <v>0.5</v>
      </c>
      <c r="AK40" s="460">
        <v>39</v>
      </c>
      <c r="AL40" s="313" t="s">
        <v>113</v>
      </c>
      <c r="AM40" s="313" t="s">
        <v>48</v>
      </c>
      <c r="AN40" s="337">
        <v>0</v>
      </c>
      <c r="AO40" s="475">
        <v>0</v>
      </c>
      <c r="AP40" s="10"/>
      <c r="AQ40" s="460">
        <v>39</v>
      </c>
      <c r="AR40" s="313" t="s">
        <v>288</v>
      </c>
      <c r="AS40" s="313" t="s">
        <v>38</v>
      </c>
      <c r="AT40" s="475">
        <v>1</v>
      </c>
      <c r="AU40" s="470"/>
      <c r="AV40" s="10"/>
      <c r="AW40" s="10"/>
      <c r="AX40" s="10"/>
      <c r="AY40" s="10"/>
      <c r="AZ40" s="10"/>
      <c r="BA40" s="10"/>
      <c r="BB40" s="10"/>
      <c r="BC40" s="10"/>
      <c r="BD40" s="10"/>
      <c r="BE40" s="10"/>
      <c r="BF40" s="10"/>
      <c r="BG40" s="10"/>
      <c r="BH40" s="10"/>
      <c r="BI40" s="10"/>
      <c r="BJ40" s="10"/>
      <c r="BK40" s="10"/>
      <c r="BL40" s="10"/>
      <c r="BM40" s="10"/>
      <c r="BN40" s="10"/>
      <c r="BO40" s="10"/>
      <c r="BP40" s="10"/>
      <c r="CE40" s="781">
        <v>39</v>
      </c>
      <c r="CF40" s="782" t="str">
        <f t="shared" si="0"/>
        <v>MITTUL PANDYA [R]</v>
      </c>
      <c r="CG40" s="782" t="s">
        <v>48</v>
      </c>
      <c r="CH40" s="783">
        <f t="shared" si="1"/>
        <v>5.5</v>
      </c>
      <c r="CI40"/>
      <c r="CJ40" s="418">
        <v>39</v>
      </c>
      <c r="CK40" s="419" t="str">
        <f t="shared" si="2"/>
        <v>MITTUL PANDYA [R]</v>
      </c>
      <c r="CL40" s="419" t="s">
        <v>48</v>
      </c>
      <c r="CM40" s="421">
        <f>+Scoresheet!J56</f>
        <v>7</v>
      </c>
      <c r="CN40" s="420">
        <f t="shared" si="3"/>
        <v>0</v>
      </c>
      <c r="CO40"/>
      <c r="CP40" s="750">
        <v>39</v>
      </c>
      <c r="CQ40" s="751" t="str">
        <f t="shared" si="9"/>
        <v>MITTUL PANDYA [R]</v>
      </c>
      <c r="CR40" s="751" t="s">
        <v>48</v>
      </c>
      <c r="CS40" s="756">
        <f>+Scoresheet!AH56</f>
        <v>4</v>
      </c>
      <c r="CT40" s="752">
        <f t="shared" si="4"/>
        <v>5</v>
      </c>
      <c r="CU40"/>
      <c r="CV40" s="762">
        <v>39</v>
      </c>
      <c r="CW40" s="763" t="str">
        <f t="shared" si="10"/>
        <v>MITTUL PANDYA [R]</v>
      </c>
      <c r="CX40" s="763" t="s">
        <v>48</v>
      </c>
      <c r="CY40" s="787">
        <f>+Scoresheet!AP56</f>
        <v>1</v>
      </c>
      <c r="CZ40" s="429">
        <f t="shared" si="5"/>
        <v>0.5</v>
      </c>
      <c r="DA40"/>
      <c r="DB40" s="418">
        <v>39</v>
      </c>
      <c r="DC40" s="419" t="str">
        <f t="shared" si="11"/>
        <v>MITTUL PANDYA [R]</v>
      </c>
      <c r="DD40" s="419" t="s">
        <v>48</v>
      </c>
      <c r="DE40" s="421">
        <f>+Scoresheet!AX56</f>
        <v>0</v>
      </c>
      <c r="DF40" s="420">
        <f t="shared" si="6"/>
        <v>0</v>
      </c>
      <c r="DG40"/>
      <c r="DH40" s="766">
        <v>39</v>
      </c>
      <c r="DI40" s="767" t="str">
        <f t="shared" si="12"/>
        <v>MITTUL PANDYA [R]</v>
      </c>
      <c r="DJ40" s="767" t="s">
        <v>48</v>
      </c>
      <c r="DK40" s="768">
        <f>+Scoresheet!BF56</f>
        <v>0</v>
      </c>
      <c r="DL40" s="769">
        <f t="shared" si="7"/>
        <v>0</v>
      </c>
      <c r="DM40"/>
      <c r="DN40" s="762">
        <v>39</v>
      </c>
      <c r="DO40" s="763" t="str">
        <f t="shared" si="13"/>
        <v>MITTUL PANDYA [R]</v>
      </c>
      <c r="DP40" s="763" t="s">
        <v>48</v>
      </c>
      <c r="DQ40" s="429">
        <f t="shared" si="8"/>
        <v>0.5</v>
      </c>
      <c r="DT40" s="315">
        <v>37</v>
      </c>
      <c r="DU40" s="407">
        <v>3.8</v>
      </c>
      <c r="DZ40" s="316" t="s">
        <v>201</v>
      </c>
      <c r="EA40" s="411">
        <v>3</v>
      </c>
    </row>
    <row r="41" spans="1:137" s="19" customFormat="1">
      <c r="B41" s="318" t="s">
        <v>78</v>
      </c>
      <c r="C41" s="319" t="str">
        <f>INDEX(CK2:CK331,MATCH(C43,CT2:CT331,0))</f>
        <v>UPENDRA RAVAL [F]</v>
      </c>
      <c r="H41" s="460">
        <v>40</v>
      </c>
      <c r="I41" s="313" t="s">
        <v>292</v>
      </c>
      <c r="J41" s="313" t="s">
        <v>38</v>
      </c>
      <c r="K41" s="476">
        <v>9</v>
      </c>
      <c r="L41" s="470"/>
      <c r="M41" s="460">
        <v>40</v>
      </c>
      <c r="N41" s="313" t="s">
        <v>334</v>
      </c>
      <c r="O41" s="313" t="s">
        <v>39</v>
      </c>
      <c r="P41" s="465">
        <v>40</v>
      </c>
      <c r="Q41" s="671">
        <v>4</v>
      </c>
      <c r="R41" s="10"/>
      <c r="S41" s="460">
        <v>40</v>
      </c>
      <c r="T41" s="313" t="s">
        <v>271</v>
      </c>
      <c r="U41" s="313" t="s">
        <v>48</v>
      </c>
      <c r="V41" s="465">
        <v>4</v>
      </c>
      <c r="W41" s="475">
        <v>5</v>
      </c>
      <c r="X41" s="10"/>
      <c r="Y41" s="460">
        <v>40</v>
      </c>
      <c r="Z41" s="313" t="s">
        <v>340</v>
      </c>
      <c r="AA41" s="313" t="s">
        <v>46</v>
      </c>
      <c r="AB41" s="465">
        <v>3</v>
      </c>
      <c r="AC41" s="475">
        <v>1</v>
      </c>
      <c r="AD41" s="10"/>
      <c r="AE41" s="460">
        <v>40</v>
      </c>
      <c r="AF41" s="313" t="s">
        <v>314</v>
      </c>
      <c r="AG41" s="313" t="s">
        <v>50</v>
      </c>
      <c r="AH41" s="465" t="s">
        <v>168</v>
      </c>
      <c r="AI41" s="475">
        <v>0.5</v>
      </c>
      <c r="AK41" s="460">
        <v>40</v>
      </c>
      <c r="AL41" s="313" t="s">
        <v>113</v>
      </c>
      <c r="AM41" s="313" t="s">
        <v>48</v>
      </c>
      <c r="AN41" s="337">
        <v>0</v>
      </c>
      <c r="AO41" s="475">
        <v>0</v>
      </c>
      <c r="AP41" s="10"/>
      <c r="AQ41" s="460">
        <v>40</v>
      </c>
      <c r="AR41" s="313" t="s">
        <v>333</v>
      </c>
      <c r="AS41" s="313" t="s">
        <v>39</v>
      </c>
      <c r="AT41" s="475">
        <v>1</v>
      </c>
      <c r="AU41" s="470"/>
      <c r="AV41" s="10"/>
      <c r="AW41" s="10"/>
      <c r="AX41" s="10"/>
      <c r="AY41" s="10"/>
      <c r="AZ41" s="10"/>
      <c r="BA41" s="10"/>
      <c r="BB41" s="10"/>
      <c r="BC41" s="10"/>
      <c r="BD41" s="10"/>
      <c r="BE41" s="10"/>
      <c r="BF41" s="10"/>
      <c r="BG41" s="10"/>
      <c r="BH41" s="10"/>
      <c r="BI41" s="10"/>
      <c r="BJ41" s="10"/>
      <c r="BK41" s="10"/>
      <c r="BL41" s="10"/>
      <c r="BM41" s="10"/>
      <c r="BN41" s="10"/>
      <c r="BO41" s="10"/>
      <c r="BP41" s="10"/>
      <c r="CE41" s="781">
        <v>40</v>
      </c>
      <c r="CF41" s="782" t="str">
        <f t="shared" si="0"/>
        <v>KULDEEP K RAVAL [R]</v>
      </c>
      <c r="CG41" s="782" t="s">
        <v>48</v>
      </c>
      <c r="CH41" s="783">
        <f t="shared" si="1"/>
        <v>20.8</v>
      </c>
      <c r="CI41"/>
      <c r="CJ41" s="418">
        <v>40</v>
      </c>
      <c r="CK41" s="419" t="str">
        <f t="shared" si="2"/>
        <v>KULDEEP K RAVAL [R]</v>
      </c>
      <c r="CL41" s="419" t="s">
        <v>48</v>
      </c>
      <c r="CM41" s="421">
        <f>+Scoresheet!J57</f>
        <v>14</v>
      </c>
      <c r="CN41" s="420">
        <f t="shared" si="3"/>
        <v>1.3</v>
      </c>
      <c r="CO41"/>
      <c r="CP41" s="750">
        <v>40</v>
      </c>
      <c r="CQ41" s="751" t="str">
        <f t="shared" si="9"/>
        <v>KULDEEP K RAVAL [R]</v>
      </c>
      <c r="CR41" s="751" t="s">
        <v>48</v>
      </c>
      <c r="CS41" s="756">
        <f>+Scoresheet!AH57</f>
        <v>12</v>
      </c>
      <c r="CT41" s="752">
        <f t="shared" si="4"/>
        <v>18</v>
      </c>
      <c r="CU41"/>
      <c r="CV41" s="762">
        <v>40</v>
      </c>
      <c r="CW41" s="763" t="str">
        <f t="shared" si="10"/>
        <v>KULDEEP K RAVAL [R]</v>
      </c>
      <c r="CX41" s="763" t="s">
        <v>48</v>
      </c>
      <c r="CY41" s="787">
        <f>+Scoresheet!AP57</f>
        <v>0</v>
      </c>
      <c r="CZ41" s="429">
        <f t="shared" si="5"/>
        <v>0</v>
      </c>
      <c r="DA41"/>
      <c r="DB41" s="418">
        <v>40</v>
      </c>
      <c r="DC41" s="419" t="str">
        <f t="shared" si="11"/>
        <v>KULDEEP K RAVAL [R]</v>
      </c>
      <c r="DD41" s="419" t="s">
        <v>48</v>
      </c>
      <c r="DE41" s="421" t="str">
        <f>+Scoresheet!AX57</f>
        <v>3d</v>
      </c>
      <c r="DF41" s="420">
        <f t="shared" si="6"/>
        <v>1.5</v>
      </c>
      <c r="DG41"/>
      <c r="DH41" s="766">
        <v>40</v>
      </c>
      <c r="DI41" s="767" t="str">
        <f t="shared" si="12"/>
        <v>KULDEEP K RAVAL [R]</v>
      </c>
      <c r="DJ41" s="767" t="s">
        <v>48</v>
      </c>
      <c r="DK41" s="768">
        <f>+Scoresheet!BF57</f>
        <v>0</v>
      </c>
      <c r="DL41" s="769">
        <f t="shared" si="7"/>
        <v>0</v>
      </c>
      <c r="DM41"/>
      <c r="DN41" s="762">
        <v>40</v>
      </c>
      <c r="DO41" s="763" t="str">
        <f t="shared" si="13"/>
        <v>KULDEEP K RAVAL [R]</v>
      </c>
      <c r="DP41" s="763" t="s">
        <v>48</v>
      </c>
      <c r="DQ41" s="429">
        <f t="shared" si="8"/>
        <v>1.5</v>
      </c>
      <c r="DT41" s="315">
        <v>38</v>
      </c>
      <c r="DU41" s="407">
        <v>3.9</v>
      </c>
    </row>
    <row r="42" spans="1:137" s="19" customFormat="1">
      <c r="B42" s="433" t="s">
        <v>36</v>
      </c>
      <c r="C42" s="341" t="str">
        <f>INDEX($CL$2:$CL$331,MATCH(C43,$CT$2:$CT$331,0))</f>
        <v>FUDEDA</v>
      </c>
      <c r="H42" s="460">
        <v>41</v>
      </c>
      <c r="I42" s="313" t="s">
        <v>365</v>
      </c>
      <c r="J42" s="313" t="s">
        <v>41</v>
      </c>
      <c r="K42" s="475">
        <v>8.4</v>
      </c>
      <c r="L42" s="470"/>
      <c r="M42" s="460">
        <v>41</v>
      </c>
      <c r="N42" s="324" t="s">
        <v>345</v>
      </c>
      <c r="O42" s="324" t="s">
        <v>44</v>
      </c>
      <c r="P42" s="468">
        <v>46</v>
      </c>
      <c r="Q42" s="671">
        <v>3.9000000000000004</v>
      </c>
      <c r="R42" s="10"/>
      <c r="S42" s="460">
        <v>41</v>
      </c>
      <c r="T42" s="313" t="s">
        <v>420</v>
      </c>
      <c r="U42" s="313" t="s">
        <v>41</v>
      </c>
      <c r="V42" s="465">
        <v>3</v>
      </c>
      <c r="W42" s="475">
        <v>4</v>
      </c>
      <c r="X42" s="10"/>
      <c r="Y42" s="460">
        <v>41</v>
      </c>
      <c r="Z42" s="313" t="s">
        <v>446</v>
      </c>
      <c r="AA42" s="313" t="s">
        <v>39</v>
      </c>
      <c r="AB42" s="465">
        <v>1</v>
      </c>
      <c r="AC42" s="475">
        <v>0.5</v>
      </c>
      <c r="AD42" s="10"/>
      <c r="AE42" s="460">
        <v>41</v>
      </c>
      <c r="AF42" s="313" t="s">
        <v>342</v>
      </c>
      <c r="AG42" s="313" t="s">
        <v>44</v>
      </c>
      <c r="AH42" s="465" t="s">
        <v>168</v>
      </c>
      <c r="AI42" s="475">
        <v>0.5</v>
      </c>
      <c r="AK42" s="460">
        <v>41</v>
      </c>
      <c r="AL42" s="313" t="s">
        <v>113</v>
      </c>
      <c r="AM42" s="313" t="s">
        <v>48</v>
      </c>
      <c r="AN42" s="337">
        <v>0</v>
      </c>
      <c r="AO42" s="475">
        <v>0</v>
      </c>
      <c r="AP42" s="10"/>
      <c r="AQ42" s="460">
        <v>41</v>
      </c>
      <c r="AR42" s="313" t="s">
        <v>307</v>
      </c>
      <c r="AS42" s="313" t="s">
        <v>42</v>
      </c>
      <c r="AT42" s="478">
        <v>1</v>
      </c>
      <c r="AU42" s="470"/>
      <c r="AV42" s="10"/>
      <c r="AW42" s="10"/>
      <c r="AX42" s="10"/>
      <c r="AY42" s="10"/>
      <c r="AZ42" s="10"/>
      <c r="BA42" s="10"/>
      <c r="BB42" s="10"/>
      <c r="BC42" s="10"/>
      <c r="BD42" s="10"/>
      <c r="BE42" s="10"/>
      <c r="BF42" s="10"/>
      <c r="BG42" s="10"/>
      <c r="BH42" s="10"/>
      <c r="BI42" s="10"/>
      <c r="BJ42" s="10"/>
      <c r="BK42" s="10"/>
      <c r="BL42" s="10"/>
      <c r="BM42" s="10"/>
      <c r="BN42" s="10"/>
      <c r="BO42" s="10"/>
      <c r="BP42" s="10"/>
      <c r="CE42" s="781">
        <v>41</v>
      </c>
      <c r="CF42" s="782" t="str">
        <f t="shared" si="0"/>
        <v>JIGAR VYAS [R]</v>
      </c>
      <c r="CG42" s="782" t="s">
        <v>48</v>
      </c>
      <c r="CH42" s="783">
        <f t="shared" si="1"/>
        <v>0</v>
      </c>
      <c r="CI42"/>
      <c r="CJ42" s="418">
        <v>41</v>
      </c>
      <c r="CK42" s="419" t="str">
        <f t="shared" si="2"/>
        <v>JIGAR VYAS [R]</v>
      </c>
      <c r="CL42" s="419" t="s">
        <v>48</v>
      </c>
      <c r="CM42" s="421">
        <f>+Scoresheet!J58</f>
        <v>7</v>
      </c>
      <c r="CN42" s="420">
        <f t="shared" si="3"/>
        <v>0</v>
      </c>
      <c r="CO42"/>
      <c r="CP42" s="750">
        <v>41</v>
      </c>
      <c r="CQ42" s="751" t="str">
        <f t="shared" si="9"/>
        <v>JIGAR VYAS [R]</v>
      </c>
      <c r="CR42" s="751" t="s">
        <v>48</v>
      </c>
      <c r="CS42" s="756">
        <f>+Scoresheet!AH58</f>
        <v>0</v>
      </c>
      <c r="CT42" s="752">
        <f t="shared" si="4"/>
        <v>0</v>
      </c>
      <c r="CU42"/>
      <c r="CV42" s="762">
        <v>41</v>
      </c>
      <c r="CW42" s="763" t="str">
        <f t="shared" si="10"/>
        <v>JIGAR VYAS [R]</v>
      </c>
      <c r="CX42" s="763" t="s">
        <v>48</v>
      </c>
      <c r="CY42" s="787">
        <f>+Scoresheet!AP58</f>
        <v>0</v>
      </c>
      <c r="CZ42" s="429">
        <f t="shared" si="5"/>
        <v>0</v>
      </c>
      <c r="DA42"/>
      <c r="DB42" s="418">
        <v>41</v>
      </c>
      <c r="DC42" s="419" t="str">
        <f t="shared" si="11"/>
        <v>JIGAR VYAS [R]</v>
      </c>
      <c r="DD42" s="419" t="s">
        <v>48</v>
      </c>
      <c r="DE42" s="421">
        <f>+Scoresheet!AX58</f>
        <v>0</v>
      </c>
      <c r="DF42" s="420">
        <f t="shared" si="6"/>
        <v>0</v>
      </c>
      <c r="DG42"/>
      <c r="DH42" s="766">
        <v>41</v>
      </c>
      <c r="DI42" s="767" t="str">
        <f t="shared" si="12"/>
        <v>JIGAR VYAS [R]</v>
      </c>
      <c r="DJ42" s="767" t="s">
        <v>48</v>
      </c>
      <c r="DK42" s="768">
        <f>+Scoresheet!BF58</f>
        <v>0</v>
      </c>
      <c r="DL42" s="769">
        <f t="shared" si="7"/>
        <v>0</v>
      </c>
      <c r="DM42"/>
      <c r="DN42" s="762">
        <v>41</v>
      </c>
      <c r="DO42" s="763" t="str">
        <f t="shared" si="13"/>
        <v>JIGAR VYAS [R]</v>
      </c>
      <c r="DP42" s="763" t="s">
        <v>48</v>
      </c>
      <c r="DQ42" s="429">
        <f t="shared" si="8"/>
        <v>0</v>
      </c>
      <c r="DT42" s="315">
        <v>39</v>
      </c>
      <c r="DU42" s="407">
        <v>4</v>
      </c>
    </row>
    <row r="43" spans="1:137" s="19" customFormat="1">
      <c r="B43" s="318" t="s">
        <v>100</v>
      </c>
      <c r="C43" s="868">
        <f>MAX(CT2:CT331)</f>
        <v>27</v>
      </c>
      <c r="H43" s="460">
        <v>42</v>
      </c>
      <c r="I43" s="313" t="s">
        <v>327</v>
      </c>
      <c r="J43" s="313" t="s">
        <v>39</v>
      </c>
      <c r="K43" s="475">
        <v>8.4</v>
      </c>
      <c r="L43" s="470"/>
      <c r="M43" s="460">
        <v>42</v>
      </c>
      <c r="N43" s="324" t="s">
        <v>279</v>
      </c>
      <c r="O43" s="324" t="s">
        <v>45</v>
      </c>
      <c r="P43" s="468">
        <v>40</v>
      </c>
      <c r="Q43" s="671">
        <v>3.7</v>
      </c>
      <c r="R43" s="10"/>
      <c r="S43" s="460">
        <v>42</v>
      </c>
      <c r="T43" s="313" t="s">
        <v>303</v>
      </c>
      <c r="U43" s="313" t="s">
        <v>49</v>
      </c>
      <c r="V43" s="465">
        <v>3</v>
      </c>
      <c r="W43" s="475">
        <v>4</v>
      </c>
      <c r="X43" s="10"/>
      <c r="Y43" s="460">
        <v>42</v>
      </c>
      <c r="Z43" s="323" t="s">
        <v>266</v>
      </c>
      <c r="AA43" s="323" t="s">
        <v>48</v>
      </c>
      <c r="AB43" s="465">
        <v>1</v>
      </c>
      <c r="AC43" s="475">
        <v>0.5</v>
      </c>
      <c r="AD43" s="10"/>
      <c r="AE43" s="460">
        <v>42</v>
      </c>
      <c r="AF43" s="313" t="s">
        <v>447</v>
      </c>
      <c r="AG43" s="313" t="s">
        <v>39</v>
      </c>
      <c r="AH43" s="465" t="s">
        <v>168</v>
      </c>
      <c r="AI43" s="475">
        <v>0.5</v>
      </c>
      <c r="AK43" s="460">
        <v>42</v>
      </c>
      <c r="AL43" s="324" t="s">
        <v>113</v>
      </c>
      <c r="AM43" s="324" t="s">
        <v>38</v>
      </c>
      <c r="AN43" s="340">
        <v>0</v>
      </c>
      <c r="AO43" s="478">
        <v>0</v>
      </c>
      <c r="AP43" s="10"/>
      <c r="AQ43" s="460">
        <v>42</v>
      </c>
      <c r="AR43" s="313" t="s">
        <v>349</v>
      </c>
      <c r="AS43" s="313" t="s">
        <v>44</v>
      </c>
      <c r="AT43" s="475">
        <v>1</v>
      </c>
      <c r="AU43" s="470"/>
      <c r="AV43" s="10"/>
      <c r="AW43" s="10"/>
      <c r="AX43" s="10"/>
      <c r="AY43" s="10"/>
      <c r="AZ43" s="10"/>
      <c r="BA43" s="10"/>
      <c r="BB43" s="10"/>
      <c r="BC43" s="10"/>
      <c r="BD43" s="10"/>
      <c r="BE43" s="10"/>
      <c r="BF43" s="10"/>
      <c r="BG43" s="10"/>
      <c r="BH43" s="10"/>
      <c r="BI43" s="10"/>
      <c r="BJ43" s="10"/>
      <c r="BK43" s="10"/>
      <c r="BL43" s="10"/>
      <c r="BM43" s="10"/>
      <c r="BN43" s="10"/>
      <c r="BO43" s="10"/>
      <c r="BP43" s="10"/>
      <c r="CE43" s="781">
        <v>42</v>
      </c>
      <c r="CF43" s="782" t="str">
        <f t="shared" si="0"/>
        <v>PRAKASH JOSHI</v>
      </c>
      <c r="CG43" s="782" t="s">
        <v>48</v>
      </c>
      <c r="CH43" s="783">
        <f t="shared" si="1"/>
        <v>1</v>
      </c>
      <c r="CI43"/>
      <c r="CJ43" s="418">
        <v>42</v>
      </c>
      <c r="CK43" s="419" t="str">
        <f t="shared" si="2"/>
        <v>PRAKASH JOSHI</v>
      </c>
      <c r="CL43" s="419" t="s">
        <v>48</v>
      </c>
      <c r="CM43" s="421">
        <f>+Scoresheet!J59</f>
        <v>4</v>
      </c>
      <c r="CN43" s="420">
        <f t="shared" si="3"/>
        <v>0</v>
      </c>
      <c r="CO43"/>
      <c r="CP43" s="750">
        <v>42</v>
      </c>
      <c r="CQ43" s="751" t="str">
        <f t="shared" si="9"/>
        <v>PRAKASH JOSHI</v>
      </c>
      <c r="CR43" s="751" t="s">
        <v>48</v>
      </c>
      <c r="CS43" s="756">
        <f>+Scoresheet!AH59</f>
        <v>1</v>
      </c>
      <c r="CT43" s="752">
        <f t="shared" si="4"/>
        <v>1</v>
      </c>
      <c r="CU43"/>
      <c r="CV43" s="762">
        <v>42</v>
      </c>
      <c r="CW43" s="763" t="str">
        <f t="shared" si="10"/>
        <v>PRAKASH JOSHI</v>
      </c>
      <c r="CX43" s="763" t="s">
        <v>48</v>
      </c>
      <c r="CY43" s="787">
        <f>+Scoresheet!AP59</f>
        <v>0</v>
      </c>
      <c r="CZ43" s="429">
        <f t="shared" si="5"/>
        <v>0</v>
      </c>
      <c r="DA43"/>
      <c r="DB43" s="418">
        <v>42</v>
      </c>
      <c r="DC43" s="419" t="str">
        <f t="shared" si="11"/>
        <v>PRAKASH JOSHI</v>
      </c>
      <c r="DD43" s="419" t="s">
        <v>48</v>
      </c>
      <c r="DE43" s="421">
        <f>+Scoresheet!AX59</f>
        <v>0</v>
      </c>
      <c r="DF43" s="420">
        <f t="shared" si="6"/>
        <v>0</v>
      </c>
      <c r="DG43"/>
      <c r="DH43" s="766">
        <v>42</v>
      </c>
      <c r="DI43" s="767" t="str">
        <f t="shared" si="12"/>
        <v>PRAKASH JOSHI</v>
      </c>
      <c r="DJ43" s="767" t="s">
        <v>48</v>
      </c>
      <c r="DK43" s="768">
        <f>+Scoresheet!BF59</f>
        <v>0</v>
      </c>
      <c r="DL43" s="769">
        <f t="shared" si="7"/>
        <v>0</v>
      </c>
      <c r="DM43"/>
      <c r="DN43" s="762">
        <v>42</v>
      </c>
      <c r="DO43" s="763" t="str">
        <f t="shared" si="13"/>
        <v>PRAKASH JOSHI</v>
      </c>
      <c r="DP43" s="763" t="s">
        <v>48</v>
      </c>
      <c r="DQ43" s="429">
        <f t="shared" si="8"/>
        <v>0</v>
      </c>
      <c r="DT43" s="315">
        <v>40</v>
      </c>
      <c r="DU43" s="407">
        <v>4.0999999999999996</v>
      </c>
    </row>
    <row r="44" spans="1:137" s="19" customFormat="1" ht="15.75" thickBot="1">
      <c r="B44" s="320" t="s">
        <v>69</v>
      </c>
      <c r="C44" s="321">
        <f>INDEX($CS$2:$CS$331,MATCH(C43,$CT$2:$CT$331,0))</f>
        <v>16</v>
      </c>
      <c r="H44" s="460">
        <v>43</v>
      </c>
      <c r="I44" s="313" t="s">
        <v>343</v>
      </c>
      <c r="J44" s="313" t="s">
        <v>44</v>
      </c>
      <c r="K44" s="475">
        <v>8</v>
      </c>
      <c r="L44" s="470"/>
      <c r="M44" s="460">
        <v>43</v>
      </c>
      <c r="N44" s="322" t="s">
        <v>366</v>
      </c>
      <c r="O44" s="322" t="s">
        <v>41</v>
      </c>
      <c r="P44" s="466">
        <v>44</v>
      </c>
      <c r="Q44" s="671">
        <v>3.7</v>
      </c>
      <c r="R44" s="10"/>
      <c r="S44" s="460">
        <v>43</v>
      </c>
      <c r="T44" s="313" t="s">
        <v>290</v>
      </c>
      <c r="U44" s="313" t="s">
        <v>38</v>
      </c>
      <c r="V44" s="465">
        <v>3</v>
      </c>
      <c r="W44" s="475">
        <v>4</v>
      </c>
      <c r="X44" s="10"/>
      <c r="Y44" s="460">
        <v>43</v>
      </c>
      <c r="Z44" s="313" t="s">
        <v>288</v>
      </c>
      <c r="AA44" s="313" t="s">
        <v>38</v>
      </c>
      <c r="AB44" s="465">
        <v>1</v>
      </c>
      <c r="AC44" s="475">
        <v>0.5</v>
      </c>
      <c r="AD44" s="10"/>
      <c r="AE44" s="460">
        <v>43</v>
      </c>
      <c r="AF44" s="313" t="s">
        <v>274</v>
      </c>
      <c r="AG44" s="313" t="s">
        <v>45</v>
      </c>
      <c r="AH44" s="468" t="s">
        <v>168</v>
      </c>
      <c r="AI44" s="478">
        <v>0.5</v>
      </c>
      <c r="AK44" s="460">
        <v>43</v>
      </c>
      <c r="AL44" s="313" t="s">
        <v>113</v>
      </c>
      <c r="AM44" s="313" t="s">
        <v>38</v>
      </c>
      <c r="AN44" s="337">
        <v>0</v>
      </c>
      <c r="AO44" s="475">
        <v>0</v>
      </c>
      <c r="AP44" s="10"/>
      <c r="AQ44" s="460">
        <v>43</v>
      </c>
      <c r="AR44" s="313" t="s">
        <v>286</v>
      </c>
      <c r="AS44" s="313" t="s">
        <v>38</v>
      </c>
      <c r="AT44" s="475">
        <v>1</v>
      </c>
      <c r="AU44" s="470"/>
      <c r="AV44" s="10"/>
      <c r="AW44" s="10"/>
      <c r="AX44" s="10"/>
      <c r="AY44" s="10"/>
      <c r="AZ44" s="10"/>
      <c r="BA44" s="10"/>
      <c r="BB44" s="10"/>
      <c r="BC44" s="10"/>
      <c r="BD44" s="10"/>
      <c r="BE44" s="10"/>
      <c r="BF44" s="10"/>
      <c r="BG44" s="10"/>
      <c r="BH44" s="10"/>
      <c r="BI44" s="10"/>
      <c r="BJ44" s="10"/>
      <c r="BK44" s="10"/>
      <c r="BL44" s="10"/>
      <c r="BM44" s="10"/>
      <c r="BN44" s="10"/>
      <c r="BO44" s="10"/>
      <c r="BP44" s="10"/>
      <c r="CE44" s="781">
        <v>43</v>
      </c>
      <c r="CF44" s="782" t="str">
        <f t="shared" si="0"/>
        <v>-</v>
      </c>
      <c r="CG44" s="782" t="s">
        <v>48</v>
      </c>
      <c r="CH44" s="783">
        <f t="shared" si="1"/>
        <v>0</v>
      </c>
      <c r="CI44"/>
      <c r="CJ44" s="418">
        <v>43</v>
      </c>
      <c r="CK44" s="419" t="str">
        <f t="shared" si="2"/>
        <v>-</v>
      </c>
      <c r="CL44" s="419" t="s">
        <v>48</v>
      </c>
      <c r="CM44" s="421">
        <f>+Scoresheet!J60</f>
        <v>0</v>
      </c>
      <c r="CN44" s="420">
        <f t="shared" si="3"/>
        <v>0</v>
      </c>
      <c r="CO44"/>
      <c r="CP44" s="750">
        <v>43</v>
      </c>
      <c r="CQ44" s="751" t="str">
        <f t="shared" si="9"/>
        <v>-</v>
      </c>
      <c r="CR44" s="751" t="s">
        <v>48</v>
      </c>
      <c r="CS44" s="756">
        <f>+Scoresheet!AH60</f>
        <v>0</v>
      </c>
      <c r="CT44" s="752">
        <f t="shared" si="4"/>
        <v>0</v>
      </c>
      <c r="CU44"/>
      <c r="CV44" s="762">
        <v>43</v>
      </c>
      <c r="CW44" s="763" t="str">
        <f t="shared" si="10"/>
        <v>-</v>
      </c>
      <c r="CX44" s="763" t="s">
        <v>48</v>
      </c>
      <c r="CY44" s="787">
        <f>+Scoresheet!AP60</f>
        <v>0</v>
      </c>
      <c r="CZ44" s="429">
        <f t="shared" si="5"/>
        <v>0</v>
      </c>
      <c r="DA44"/>
      <c r="DB44" s="418">
        <v>43</v>
      </c>
      <c r="DC44" s="419" t="str">
        <f t="shared" si="11"/>
        <v>-</v>
      </c>
      <c r="DD44" s="419" t="s">
        <v>48</v>
      </c>
      <c r="DE44" s="421">
        <f>+Scoresheet!AX60</f>
        <v>0</v>
      </c>
      <c r="DF44" s="420">
        <f t="shared" si="6"/>
        <v>0</v>
      </c>
      <c r="DG44"/>
      <c r="DH44" s="766">
        <v>43</v>
      </c>
      <c r="DI44" s="767" t="str">
        <f t="shared" si="12"/>
        <v>-</v>
      </c>
      <c r="DJ44" s="767" t="s">
        <v>48</v>
      </c>
      <c r="DK44" s="768">
        <f>+Scoresheet!BF60</f>
        <v>0</v>
      </c>
      <c r="DL44" s="769">
        <f t="shared" si="7"/>
        <v>0</v>
      </c>
      <c r="DM44"/>
      <c r="DN44" s="762">
        <v>43</v>
      </c>
      <c r="DO44" s="763" t="str">
        <f t="shared" si="13"/>
        <v>-</v>
      </c>
      <c r="DP44" s="763" t="s">
        <v>48</v>
      </c>
      <c r="DQ44" s="429">
        <f t="shared" si="8"/>
        <v>0</v>
      </c>
      <c r="DT44" s="315">
        <v>41</v>
      </c>
      <c r="DU44" s="407">
        <v>4.2</v>
      </c>
      <c r="DV44" s="198"/>
      <c r="DY44" s="198"/>
      <c r="EB44" s="198"/>
      <c r="EC44" s="198"/>
      <c r="ED44" s="198"/>
    </row>
    <row r="45" spans="1:137" s="19" customFormat="1" ht="15.75" thickBot="1">
      <c r="B45" s="198"/>
      <c r="C45" s="198"/>
      <c r="H45" s="460">
        <v>44</v>
      </c>
      <c r="I45" s="313" t="s">
        <v>420</v>
      </c>
      <c r="J45" s="313" t="s">
        <v>41</v>
      </c>
      <c r="K45" s="475">
        <v>7.7</v>
      </c>
      <c r="L45" s="470"/>
      <c r="M45" s="460">
        <v>44</v>
      </c>
      <c r="N45" s="313" t="s">
        <v>304</v>
      </c>
      <c r="O45" s="313" t="s">
        <v>49</v>
      </c>
      <c r="P45" s="465">
        <v>47</v>
      </c>
      <c r="Q45" s="671">
        <v>3.3</v>
      </c>
      <c r="R45" s="10"/>
      <c r="S45" s="460">
        <v>44</v>
      </c>
      <c r="T45" s="324" t="s">
        <v>366</v>
      </c>
      <c r="U45" s="324" t="s">
        <v>41</v>
      </c>
      <c r="V45" s="468">
        <v>3</v>
      </c>
      <c r="W45" s="478">
        <v>4</v>
      </c>
      <c r="X45" s="10"/>
      <c r="Y45" s="460">
        <v>44</v>
      </c>
      <c r="Z45" s="313" t="s">
        <v>284</v>
      </c>
      <c r="AA45" s="313" t="s">
        <v>38</v>
      </c>
      <c r="AB45" s="468">
        <v>1</v>
      </c>
      <c r="AC45" s="478">
        <v>0.5</v>
      </c>
      <c r="AD45" s="10"/>
      <c r="AE45" s="460">
        <v>44</v>
      </c>
      <c r="AF45" s="324" t="s">
        <v>372</v>
      </c>
      <c r="AG45" s="324" t="s">
        <v>41</v>
      </c>
      <c r="AH45" s="468" t="s">
        <v>169</v>
      </c>
      <c r="AI45" s="478">
        <v>0.5</v>
      </c>
      <c r="AK45" s="460">
        <v>44</v>
      </c>
      <c r="AL45" s="324" t="s">
        <v>113</v>
      </c>
      <c r="AM45" s="324" t="s">
        <v>38</v>
      </c>
      <c r="AN45" s="337">
        <v>0</v>
      </c>
      <c r="AO45" s="475">
        <v>0</v>
      </c>
      <c r="AP45" s="10"/>
      <c r="AQ45" s="460">
        <v>44</v>
      </c>
      <c r="AR45" s="324" t="s">
        <v>384</v>
      </c>
      <c r="AS45" s="324" t="s">
        <v>42</v>
      </c>
      <c r="AT45" s="478">
        <v>1</v>
      </c>
      <c r="AU45" s="470"/>
      <c r="AV45" s="10"/>
      <c r="AW45" s="10"/>
      <c r="AX45" s="10"/>
      <c r="AY45" s="10"/>
      <c r="AZ45" s="10"/>
      <c r="BA45" s="10"/>
      <c r="BB45" s="10"/>
      <c r="BC45" s="10"/>
      <c r="BD45" s="10"/>
      <c r="BE45" s="10"/>
      <c r="BF45" s="10"/>
      <c r="BG45" s="10"/>
      <c r="BH45" s="10"/>
      <c r="BI45" s="10"/>
      <c r="BJ45" s="10"/>
      <c r="BK45" s="10"/>
      <c r="BL45" s="10"/>
      <c r="BM45" s="10"/>
      <c r="BN45" s="10"/>
      <c r="BO45" s="10"/>
      <c r="BP45" s="10"/>
      <c r="CE45" s="781">
        <v>44</v>
      </c>
      <c r="CF45" s="782" t="str">
        <f t="shared" si="0"/>
        <v>-</v>
      </c>
      <c r="CG45" s="782" t="s">
        <v>48</v>
      </c>
      <c r="CH45" s="783">
        <f t="shared" si="1"/>
        <v>0</v>
      </c>
      <c r="CI45"/>
      <c r="CJ45" s="418">
        <v>44</v>
      </c>
      <c r="CK45" s="419" t="str">
        <f t="shared" si="2"/>
        <v>-</v>
      </c>
      <c r="CL45" s="419" t="s">
        <v>48</v>
      </c>
      <c r="CM45" s="421">
        <f>+Scoresheet!J61</f>
        <v>0</v>
      </c>
      <c r="CN45" s="420">
        <f t="shared" si="3"/>
        <v>0</v>
      </c>
      <c r="CO45"/>
      <c r="CP45" s="750">
        <v>44</v>
      </c>
      <c r="CQ45" s="751" t="str">
        <f t="shared" si="9"/>
        <v>-</v>
      </c>
      <c r="CR45" s="751" t="s">
        <v>48</v>
      </c>
      <c r="CS45" s="756">
        <f>+Scoresheet!AH61</f>
        <v>0</v>
      </c>
      <c r="CT45" s="752">
        <f t="shared" si="4"/>
        <v>0</v>
      </c>
      <c r="CU45"/>
      <c r="CV45" s="762">
        <v>44</v>
      </c>
      <c r="CW45" s="763" t="str">
        <f t="shared" si="10"/>
        <v>-</v>
      </c>
      <c r="CX45" s="763" t="s">
        <v>48</v>
      </c>
      <c r="CY45" s="787">
        <f>+Scoresheet!AP61</f>
        <v>0</v>
      </c>
      <c r="CZ45" s="429">
        <f t="shared" si="5"/>
        <v>0</v>
      </c>
      <c r="DA45"/>
      <c r="DB45" s="418">
        <v>44</v>
      </c>
      <c r="DC45" s="419" t="str">
        <f t="shared" si="11"/>
        <v>-</v>
      </c>
      <c r="DD45" s="419" t="s">
        <v>48</v>
      </c>
      <c r="DE45" s="421">
        <f>+Scoresheet!AX61</f>
        <v>0</v>
      </c>
      <c r="DF45" s="420">
        <f t="shared" si="6"/>
        <v>0</v>
      </c>
      <c r="DG45"/>
      <c r="DH45" s="766">
        <v>44</v>
      </c>
      <c r="DI45" s="767" t="str">
        <f t="shared" si="12"/>
        <v>-</v>
      </c>
      <c r="DJ45" s="767" t="s">
        <v>48</v>
      </c>
      <c r="DK45" s="768">
        <f>+Scoresheet!BF61</f>
        <v>0</v>
      </c>
      <c r="DL45" s="769">
        <f t="shared" si="7"/>
        <v>0</v>
      </c>
      <c r="DM45"/>
      <c r="DN45" s="762">
        <v>44</v>
      </c>
      <c r="DO45" s="763" t="str">
        <f t="shared" si="13"/>
        <v>-</v>
      </c>
      <c r="DP45" s="763" t="s">
        <v>48</v>
      </c>
      <c r="DQ45" s="429">
        <f t="shared" si="8"/>
        <v>0</v>
      </c>
      <c r="DT45" s="315">
        <v>42</v>
      </c>
      <c r="DU45" s="407">
        <v>4.3</v>
      </c>
      <c r="DV45" s="198"/>
      <c r="DY45" s="198"/>
      <c r="EB45" s="198"/>
      <c r="EC45" s="198"/>
      <c r="ED45" s="198"/>
    </row>
    <row r="46" spans="1:137" s="19" customFormat="1" ht="15.75" thickBot="1">
      <c r="B46" s="1110" t="s">
        <v>150</v>
      </c>
      <c r="C46" s="1111"/>
      <c r="H46" s="460">
        <v>45</v>
      </c>
      <c r="I46" s="324" t="s">
        <v>366</v>
      </c>
      <c r="J46" s="324" t="s">
        <v>41</v>
      </c>
      <c r="K46" s="475">
        <v>7.7</v>
      </c>
      <c r="L46" s="470"/>
      <c r="M46" s="460">
        <v>45</v>
      </c>
      <c r="N46" s="324" t="s">
        <v>420</v>
      </c>
      <c r="O46" s="324" t="s">
        <v>41</v>
      </c>
      <c r="P46" s="468">
        <v>32</v>
      </c>
      <c r="Q46" s="671">
        <v>3.2</v>
      </c>
      <c r="R46" s="10"/>
      <c r="S46" s="460">
        <v>45</v>
      </c>
      <c r="T46" s="313" t="s">
        <v>353</v>
      </c>
      <c r="U46" s="313" t="s">
        <v>43</v>
      </c>
      <c r="V46" s="465">
        <v>3</v>
      </c>
      <c r="W46" s="475">
        <v>4</v>
      </c>
      <c r="X46" s="10"/>
      <c r="Y46" s="460">
        <v>45</v>
      </c>
      <c r="Z46" s="322" t="s">
        <v>307</v>
      </c>
      <c r="AA46" s="322" t="s">
        <v>42</v>
      </c>
      <c r="AB46" s="465">
        <v>1</v>
      </c>
      <c r="AC46" s="475">
        <v>0.5</v>
      </c>
      <c r="AD46" s="10"/>
      <c r="AE46" s="460">
        <v>45</v>
      </c>
      <c r="AF46" s="313" t="s">
        <v>309</v>
      </c>
      <c r="AG46" s="313" t="s">
        <v>42</v>
      </c>
      <c r="AH46" s="465" t="s">
        <v>168</v>
      </c>
      <c r="AI46" s="475">
        <v>0.5</v>
      </c>
      <c r="AK46" s="460">
        <v>45</v>
      </c>
      <c r="AL46" s="313" t="s">
        <v>113</v>
      </c>
      <c r="AM46" s="313" t="s">
        <v>38</v>
      </c>
      <c r="AN46" s="337">
        <v>0</v>
      </c>
      <c r="AO46" s="475">
        <v>0</v>
      </c>
      <c r="AP46" s="10"/>
      <c r="AQ46" s="460">
        <v>45</v>
      </c>
      <c r="AR46" s="313" t="s">
        <v>348</v>
      </c>
      <c r="AS46" s="313" t="s">
        <v>44</v>
      </c>
      <c r="AT46" s="475">
        <v>1</v>
      </c>
      <c r="AU46" s="470"/>
      <c r="AV46" s="10"/>
      <c r="AW46" s="10"/>
      <c r="AX46" s="10"/>
      <c r="AY46" s="10"/>
      <c r="AZ46" s="10"/>
      <c r="BA46" s="10"/>
      <c r="BB46" s="10"/>
      <c r="BC46" s="10"/>
      <c r="BD46" s="10"/>
      <c r="BE46" s="10"/>
      <c r="BF46" s="10"/>
      <c r="BG46" s="10"/>
      <c r="BH46" s="10"/>
      <c r="BI46" s="10"/>
      <c r="BJ46" s="10"/>
      <c r="BK46" s="10"/>
      <c r="BL46" s="10"/>
      <c r="BM46" s="10"/>
      <c r="BN46" s="10"/>
      <c r="BO46" s="10"/>
      <c r="BP46" s="10"/>
      <c r="CE46" s="781">
        <v>45</v>
      </c>
      <c r="CF46" s="782" t="str">
        <f t="shared" si="0"/>
        <v>-</v>
      </c>
      <c r="CG46" s="782" t="s">
        <v>48</v>
      </c>
      <c r="CH46" s="783">
        <f t="shared" si="1"/>
        <v>0</v>
      </c>
      <c r="CI46"/>
      <c r="CJ46" s="418">
        <v>45</v>
      </c>
      <c r="CK46" s="419" t="str">
        <f t="shared" si="2"/>
        <v>-</v>
      </c>
      <c r="CL46" s="419" t="s">
        <v>48</v>
      </c>
      <c r="CM46" s="421">
        <f>+Scoresheet!J62</f>
        <v>0</v>
      </c>
      <c r="CN46" s="420">
        <f t="shared" si="3"/>
        <v>0</v>
      </c>
      <c r="CO46"/>
      <c r="CP46" s="750">
        <v>45</v>
      </c>
      <c r="CQ46" s="751" t="str">
        <f t="shared" si="9"/>
        <v>-</v>
      </c>
      <c r="CR46" s="751" t="s">
        <v>48</v>
      </c>
      <c r="CS46" s="756">
        <f>+Scoresheet!AH62</f>
        <v>0</v>
      </c>
      <c r="CT46" s="752">
        <f t="shared" si="4"/>
        <v>0</v>
      </c>
      <c r="CU46"/>
      <c r="CV46" s="762">
        <v>45</v>
      </c>
      <c r="CW46" s="763" t="str">
        <f t="shared" si="10"/>
        <v>-</v>
      </c>
      <c r="CX46" s="763" t="s">
        <v>48</v>
      </c>
      <c r="CY46" s="787">
        <f>+Scoresheet!AP62</f>
        <v>0</v>
      </c>
      <c r="CZ46" s="429">
        <f t="shared" si="5"/>
        <v>0</v>
      </c>
      <c r="DA46"/>
      <c r="DB46" s="418">
        <v>45</v>
      </c>
      <c r="DC46" s="419" t="str">
        <f t="shared" si="11"/>
        <v>-</v>
      </c>
      <c r="DD46" s="419" t="s">
        <v>48</v>
      </c>
      <c r="DE46" s="421">
        <f>+Scoresheet!AX62</f>
        <v>0</v>
      </c>
      <c r="DF46" s="420">
        <f t="shared" si="6"/>
        <v>0</v>
      </c>
      <c r="DG46"/>
      <c r="DH46" s="766">
        <v>45</v>
      </c>
      <c r="DI46" s="767" t="str">
        <f t="shared" si="12"/>
        <v>-</v>
      </c>
      <c r="DJ46" s="767" t="s">
        <v>48</v>
      </c>
      <c r="DK46" s="768">
        <f>+Scoresheet!BF62</f>
        <v>0</v>
      </c>
      <c r="DL46" s="769">
        <f t="shared" si="7"/>
        <v>0</v>
      </c>
      <c r="DM46"/>
      <c r="DN46" s="762">
        <v>45</v>
      </c>
      <c r="DO46" s="763" t="str">
        <f t="shared" si="13"/>
        <v>-</v>
      </c>
      <c r="DP46" s="763" t="s">
        <v>48</v>
      </c>
      <c r="DQ46" s="429">
        <f t="shared" si="8"/>
        <v>0</v>
      </c>
      <c r="DT46" s="315">
        <v>43</v>
      </c>
      <c r="DU46" s="407">
        <v>4.4000000000000004</v>
      </c>
      <c r="DV46" s="198"/>
      <c r="DY46" s="198"/>
      <c r="EB46" s="198"/>
      <c r="EC46" s="198"/>
      <c r="ED46" s="198"/>
    </row>
    <row r="47" spans="1:137" s="19" customFormat="1">
      <c r="B47" s="318" t="s">
        <v>78</v>
      </c>
      <c r="C47" s="319" t="str">
        <f>INDEX($CK$2:$CK$331,MATCH(C49,$CZ$2:$CZ$331,0))</f>
        <v>KALPESH RAVAL [R]</v>
      </c>
      <c r="H47" s="460">
        <v>46</v>
      </c>
      <c r="I47" s="313" t="s">
        <v>331</v>
      </c>
      <c r="J47" s="313" t="s">
        <v>39</v>
      </c>
      <c r="K47" s="475">
        <v>7.6</v>
      </c>
      <c r="L47" s="470"/>
      <c r="M47" s="460">
        <v>46</v>
      </c>
      <c r="N47" s="324" t="s">
        <v>324</v>
      </c>
      <c r="O47" s="324" t="s">
        <v>39</v>
      </c>
      <c r="P47" s="468">
        <v>36</v>
      </c>
      <c r="Q47" s="671">
        <v>3.2</v>
      </c>
      <c r="R47" s="10"/>
      <c r="S47" s="460">
        <v>46</v>
      </c>
      <c r="T47" s="313" t="s">
        <v>370</v>
      </c>
      <c r="U47" s="313" t="s">
        <v>41</v>
      </c>
      <c r="V47" s="465">
        <v>3</v>
      </c>
      <c r="W47" s="475">
        <v>4</v>
      </c>
      <c r="X47" s="10"/>
      <c r="Y47" s="460">
        <v>46</v>
      </c>
      <c r="Z47" s="313" t="s">
        <v>349</v>
      </c>
      <c r="AA47" s="313" t="s">
        <v>44</v>
      </c>
      <c r="AB47" s="465">
        <v>1</v>
      </c>
      <c r="AC47" s="475">
        <v>0.5</v>
      </c>
      <c r="AD47" s="10"/>
      <c r="AE47" s="460">
        <v>46</v>
      </c>
      <c r="AF47" s="313" t="s">
        <v>370</v>
      </c>
      <c r="AG47" s="313" t="s">
        <v>41</v>
      </c>
      <c r="AH47" s="465" t="s">
        <v>169</v>
      </c>
      <c r="AI47" s="475">
        <v>0.5</v>
      </c>
      <c r="AK47" s="460">
        <v>46</v>
      </c>
      <c r="AL47" s="324" t="s">
        <v>113</v>
      </c>
      <c r="AM47" s="324" t="s">
        <v>38</v>
      </c>
      <c r="AN47" s="337">
        <v>0</v>
      </c>
      <c r="AO47" s="475">
        <v>0</v>
      </c>
      <c r="AP47" s="10"/>
      <c r="AQ47" s="460">
        <v>46</v>
      </c>
      <c r="AR47" s="313" t="s">
        <v>337</v>
      </c>
      <c r="AS47" s="313" t="s">
        <v>46</v>
      </c>
      <c r="AT47" s="475">
        <v>1</v>
      </c>
      <c r="AU47" s="470"/>
      <c r="AV47" s="10"/>
      <c r="AW47" s="10"/>
      <c r="AX47" s="10"/>
      <c r="AY47" s="10"/>
      <c r="AZ47" s="10"/>
      <c r="BA47" s="10"/>
      <c r="BB47" s="10"/>
      <c r="BC47" s="10"/>
      <c r="BD47" s="10"/>
      <c r="BE47" s="10"/>
      <c r="BF47" s="10"/>
      <c r="BG47" s="10"/>
      <c r="BH47" s="10"/>
      <c r="BI47" s="10"/>
      <c r="BJ47" s="10"/>
      <c r="BK47" s="10"/>
      <c r="BL47" s="10"/>
      <c r="BM47" s="10"/>
      <c r="BN47" s="10"/>
      <c r="BO47" s="10"/>
      <c r="BP47" s="10"/>
      <c r="CE47" s="781">
        <v>46</v>
      </c>
      <c r="CF47" s="782" t="str">
        <f t="shared" si="0"/>
        <v>-</v>
      </c>
      <c r="CG47" s="782" t="s">
        <v>48</v>
      </c>
      <c r="CH47" s="783">
        <f t="shared" si="1"/>
        <v>0</v>
      </c>
      <c r="CI47"/>
      <c r="CJ47" s="418">
        <v>46</v>
      </c>
      <c r="CK47" s="419" t="str">
        <f t="shared" si="2"/>
        <v>-</v>
      </c>
      <c r="CL47" s="419" t="s">
        <v>48</v>
      </c>
      <c r="CM47" s="421">
        <f>+Scoresheet!J63</f>
        <v>0</v>
      </c>
      <c r="CN47" s="420">
        <f t="shared" si="3"/>
        <v>0</v>
      </c>
      <c r="CO47"/>
      <c r="CP47" s="750">
        <v>46</v>
      </c>
      <c r="CQ47" s="751" t="str">
        <f t="shared" si="9"/>
        <v>-</v>
      </c>
      <c r="CR47" s="751" t="s">
        <v>48</v>
      </c>
      <c r="CS47" s="756">
        <f>+Scoresheet!AH63</f>
        <v>0</v>
      </c>
      <c r="CT47" s="752">
        <f t="shared" si="4"/>
        <v>0</v>
      </c>
      <c r="CU47"/>
      <c r="CV47" s="762">
        <v>46</v>
      </c>
      <c r="CW47" s="763" t="str">
        <f t="shared" si="10"/>
        <v>-</v>
      </c>
      <c r="CX47" s="763" t="s">
        <v>48</v>
      </c>
      <c r="CY47" s="787">
        <f>+Scoresheet!AP63</f>
        <v>0</v>
      </c>
      <c r="CZ47" s="429">
        <f t="shared" si="5"/>
        <v>0</v>
      </c>
      <c r="DA47"/>
      <c r="DB47" s="418">
        <v>46</v>
      </c>
      <c r="DC47" s="419" t="str">
        <f t="shared" si="11"/>
        <v>-</v>
      </c>
      <c r="DD47" s="419" t="s">
        <v>48</v>
      </c>
      <c r="DE47" s="421">
        <f>+Scoresheet!AX63</f>
        <v>0</v>
      </c>
      <c r="DF47" s="420">
        <f t="shared" si="6"/>
        <v>0</v>
      </c>
      <c r="DG47"/>
      <c r="DH47" s="766">
        <v>46</v>
      </c>
      <c r="DI47" s="767" t="str">
        <f t="shared" si="12"/>
        <v>-</v>
      </c>
      <c r="DJ47" s="767" t="s">
        <v>48</v>
      </c>
      <c r="DK47" s="768">
        <f>+Scoresheet!BF63</f>
        <v>0</v>
      </c>
      <c r="DL47" s="769">
        <f t="shared" si="7"/>
        <v>0</v>
      </c>
      <c r="DM47"/>
      <c r="DN47" s="762">
        <v>46</v>
      </c>
      <c r="DO47" s="763" t="str">
        <f t="shared" si="13"/>
        <v>-</v>
      </c>
      <c r="DP47" s="763" t="s">
        <v>48</v>
      </c>
      <c r="DQ47" s="429">
        <f t="shared" si="8"/>
        <v>0</v>
      </c>
      <c r="DT47" s="315">
        <v>44</v>
      </c>
      <c r="DU47" s="407">
        <v>4.5</v>
      </c>
      <c r="DV47" s="198"/>
      <c r="DW47" s="198"/>
      <c r="DX47" s="198"/>
      <c r="DY47" s="198"/>
      <c r="EB47" s="198"/>
      <c r="EC47" s="198"/>
      <c r="ED47" s="198"/>
    </row>
    <row r="48" spans="1:137" s="19" customFormat="1">
      <c r="B48" s="433" t="s">
        <v>36</v>
      </c>
      <c r="C48" s="341" t="str">
        <f>INDEX($CL$2:$CL$331,MATCH(C49,$CZ$2:$CZ$331,0))</f>
        <v>RAMPUR</v>
      </c>
      <c r="H48" s="460">
        <v>47</v>
      </c>
      <c r="I48" s="324" t="s">
        <v>273</v>
      </c>
      <c r="J48" s="324" t="s">
        <v>48</v>
      </c>
      <c r="K48" s="475">
        <v>7.5</v>
      </c>
      <c r="L48" s="470"/>
      <c r="M48" s="460">
        <v>47</v>
      </c>
      <c r="N48" s="324" t="s">
        <v>270</v>
      </c>
      <c r="O48" s="324" t="s">
        <v>48</v>
      </c>
      <c r="P48" s="468">
        <v>47</v>
      </c>
      <c r="Q48" s="671">
        <v>3.2</v>
      </c>
      <c r="R48" s="10"/>
      <c r="S48" s="460">
        <v>47</v>
      </c>
      <c r="T48" s="313" t="s">
        <v>360</v>
      </c>
      <c r="U48" s="313" t="s">
        <v>43</v>
      </c>
      <c r="V48" s="465">
        <v>2</v>
      </c>
      <c r="W48" s="475">
        <v>3</v>
      </c>
      <c r="X48" s="10"/>
      <c r="Y48" s="460">
        <v>47</v>
      </c>
      <c r="Z48" s="324" t="s">
        <v>433</v>
      </c>
      <c r="AA48" s="324" t="s">
        <v>41</v>
      </c>
      <c r="AB48" s="468">
        <v>1</v>
      </c>
      <c r="AC48" s="478">
        <v>0.5</v>
      </c>
      <c r="AD48" s="10"/>
      <c r="AE48" s="460">
        <v>47</v>
      </c>
      <c r="AF48" s="324" t="s">
        <v>113</v>
      </c>
      <c r="AG48" s="324" t="s">
        <v>45</v>
      </c>
      <c r="AH48" s="468">
        <v>0</v>
      </c>
      <c r="AI48" s="478">
        <v>0</v>
      </c>
      <c r="AK48" s="460">
        <v>47</v>
      </c>
      <c r="AL48" s="313" t="s">
        <v>113</v>
      </c>
      <c r="AM48" s="313" t="s">
        <v>38</v>
      </c>
      <c r="AN48" s="337">
        <v>0</v>
      </c>
      <c r="AO48" s="475">
        <v>0</v>
      </c>
      <c r="AP48" s="10"/>
      <c r="AQ48" s="460">
        <v>47</v>
      </c>
      <c r="AR48" s="313" t="s">
        <v>416</v>
      </c>
      <c r="AS48" s="313" t="s">
        <v>42</v>
      </c>
      <c r="AT48" s="475">
        <v>1</v>
      </c>
      <c r="AU48" s="470"/>
      <c r="AV48" s="10"/>
      <c r="AW48" s="10"/>
      <c r="AX48" s="10"/>
      <c r="AY48" s="10"/>
      <c r="AZ48" s="10"/>
      <c r="BA48" s="10"/>
      <c r="BB48" s="10"/>
      <c r="BC48" s="10"/>
      <c r="BD48" s="10"/>
      <c r="BE48" s="10"/>
      <c r="BF48" s="10"/>
      <c r="BG48" s="10"/>
      <c r="BH48" s="10"/>
      <c r="BI48" s="10"/>
      <c r="BJ48" s="10"/>
      <c r="BK48" s="10"/>
      <c r="BL48" s="10"/>
      <c r="BM48" s="10"/>
      <c r="BN48" s="10"/>
      <c r="BO48" s="10"/>
      <c r="BP48" s="10"/>
      <c r="CE48" s="781">
        <v>47</v>
      </c>
      <c r="CF48" s="782" t="str">
        <f t="shared" si="0"/>
        <v>-</v>
      </c>
      <c r="CG48" s="782" t="s">
        <v>48</v>
      </c>
      <c r="CH48" s="783">
        <f t="shared" si="1"/>
        <v>0</v>
      </c>
      <c r="CI48"/>
      <c r="CJ48" s="418">
        <v>47</v>
      </c>
      <c r="CK48" s="419" t="str">
        <f t="shared" si="2"/>
        <v>-</v>
      </c>
      <c r="CL48" s="419" t="s">
        <v>48</v>
      </c>
      <c r="CM48" s="421">
        <f>+Scoresheet!J64</f>
        <v>0</v>
      </c>
      <c r="CN48" s="420">
        <f t="shared" si="3"/>
        <v>0</v>
      </c>
      <c r="CO48"/>
      <c r="CP48" s="750">
        <v>47</v>
      </c>
      <c r="CQ48" s="751" t="str">
        <f t="shared" si="9"/>
        <v>-</v>
      </c>
      <c r="CR48" s="751" t="s">
        <v>48</v>
      </c>
      <c r="CS48" s="756">
        <f>+Scoresheet!AH64</f>
        <v>0</v>
      </c>
      <c r="CT48" s="752">
        <f t="shared" si="4"/>
        <v>0</v>
      </c>
      <c r="CU48"/>
      <c r="CV48" s="762">
        <v>47</v>
      </c>
      <c r="CW48" s="763" t="str">
        <f t="shared" si="10"/>
        <v>-</v>
      </c>
      <c r="CX48" s="763" t="s">
        <v>48</v>
      </c>
      <c r="CY48" s="787">
        <f>+Scoresheet!AP64</f>
        <v>0</v>
      </c>
      <c r="CZ48" s="429">
        <f t="shared" si="5"/>
        <v>0</v>
      </c>
      <c r="DA48"/>
      <c r="DB48" s="418">
        <v>47</v>
      </c>
      <c r="DC48" s="419" t="str">
        <f t="shared" si="11"/>
        <v>-</v>
      </c>
      <c r="DD48" s="419" t="s">
        <v>48</v>
      </c>
      <c r="DE48" s="421">
        <f>+Scoresheet!AX64</f>
        <v>0</v>
      </c>
      <c r="DF48" s="420">
        <f t="shared" si="6"/>
        <v>0</v>
      </c>
      <c r="DG48"/>
      <c r="DH48" s="766">
        <v>47</v>
      </c>
      <c r="DI48" s="767" t="str">
        <f t="shared" si="12"/>
        <v>-</v>
      </c>
      <c r="DJ48" s="767" t="s">
        <v>48</v>
      </c>
      <c r="DK48" s="768">
        <f>+Scoresheet!BF64</f>
        <v>0</v>
      </c>
      <c r="DL48" s="769">
        <f t="shared" si="7"/>
        <v>0</v>
      </c>
      <c r="DM48"/>
      <c r="DN48" s="762">
        <v>47</v>
      </c>
      <c r="DO48" s="763" t="str">
        <f t="shared" si="13"/>
        <v>-</v>
      </c>
      <c r="DP48" s="763" t="s">
        <v>48</v>
      </c>
      <c r="DQ48" s="429">
        <f t="shared" si="8"/>
        <v>0</v>
      </c>
      <c r="DT48" s="315">
        <v>45</v>
      </c>
      <c r="DU48" s="407">
        <v>4.5999999999999996</v>
      </c>
      <c r="DV48" s="198"/>
      <c r="DW48" s="198"/>
      <c r="DX48" s="198"/>
      <c r="DY48" s="198"/>
      <c r="DZ48" s="198"/>
      <c r="EA48" s="198"/>
      <c r="EB48" s="198"/>
      <c r="EC48" s="198"/>
      <c r="ED48" s="198"/>
    </row>
    <row r="49" spans="2:134" s="19" customFormat="1">
      <c r="B49" s="318" t="s">
        <v>100</v>
      </c>
      <c r="C49" s="868">
        <f>MAX($CZ$2:$CZ$331)</f>
        <v>3.5</v>
      </c>
      <c r="H49" s="460">
        <v>48</v>
      </c>
      <c r="I49" s="313" t="s">
        <v>293</v>
      </c>
      <c r="J49" s="313" t="s">
        <v>38</v>
      </c>
      <c r="K49" s="475">
        <v>7.5</v>
      </c>
      <c r="L49" s="470"/>
      <c r="M49" s="460">
        <v>48</v>
      </c>
      <c r="N49" s="324" t="s">
        <v>328</v>
      </c>
      <c r="O49" s="324" t="s">
        <v>39</v>
      </c>
      <c r="P49" s="468">
        <v>34</v>
      </c>
      <c r="Q49" s="671">
        <v>3.2</v>
      </c>
      <c r="R49" s="10"/>
      <c r="S49" s="460">
        <v>48</v>
      </c>
      <c r="T49" s="313" t="s">
        <v>296</v>
      </c>
      <c r="U49" s="313" t="s">
        <v>38</v>
      </c>
      <c r="V49" s="465">
        <v>2</v>
      </c>
      <c r="W49" s="475">
        <v>3</v>
      </c>
      <c r="X49" s="10"/>
      <c r="Y49" s="460">
        <v>48</v>
      </c>
      <c r="Z49" s="313" t="s">
        <v>286</v>
      </c>
      <c r="AA49" s="313" t="s">
        <v>38</v>
      </c>
      <c r="AB49" s="465">
        <v>1</v>
      </c>
      <c r="AC49" s="475">
        <v>0.5</v>
      </c>
      <c r="AD49" s="10"/>
      <c r="AE49" s="460">
        <v>48</v>
      </c>
      <c r="AF49" s="324" t="s">
        <v>113</v>
      </c>
      <c r="AG49" s="324" t="s">
        <v>45</v>
      </c>
      <c r="AH49" s="465">
        <v>0</v>
      </c>
      <c r="AI49" s="475">
        <v>0</v>
      </c>
      <c r="AK49" s="460">
        <v>48</v>
      </c>
      <c r="AL49" s="313" t="s">
        <v>113</v>
      </c>
      <c r="AM49" s="313" t="s">
        <v>38</v>
      </c>
      <c r="AN49" s="339">
        <v>0</v>
      </c>
      <c r="AO49" s="477">
        <v>0</v>
      </c>
      <c r="AP49" s="10"/>
      <c r="AQ49" s="460">
        <v>48</v>
      </c>
      <c r="AR49" s="313" t="s">
        <v>417</v>
      </c>
      <c r="AS49" s="313" t="s">
        <v>42</v>
      </c>
      <c r="AT49" s="475">
        <v>1</v>
      </c>
      <c r="AU49" s="470"/>
      <c r="AV49" s="10"/>
      <c r="AW49" s="10"/>
      <c r="AX49" s="10"/>
      <c r="AY49" s="10"/>
      <c r="AZ49" s="10"/>
      <c r="BA49" s="10"/>
      <c r="BB49" s="10"/>
      <c r="BC49" s="10"/>
      <c r="BD49" s="10"/>
      <c r="BE49" s="10"/>
      <c r="BF49" s="10"/>
      <c r="BG49" s="10"/>
      <c r="BH49" s="10"/>
      <c r="BI49" s="10"/>
      <c r="BJ49" s="10"/>
      <c r="BK49" s="10"/>
      <c r="BL49" s="10"/>
      <c r="BM49" s="10"/>
      <c r="BN49" s="10"/>
      <c r="BO49" s="10"/>
      <c r="BP49" s="10"/>
      <c r="CE49" s="781">
        <v>48</v>
      </c>
      <c r="CF49" s="782" t="str">
        <f t="shared" si="0"/>
        <v>-</v>
      </c>
      <c r="CG49" s="782" t="s">
        <v>48</v>
      </c>
      <c r="CH49" s="783">
        <f t="shared" si="1"/>
        <v>0</v>
      </c>
      <c r="CI49"/>
      <c r="CJ49" s="418">
        <v>48</v>
      </c>
      <c r="CK49" s="419" t="str">
        <f t="shared" si="2"/>
        <v>-</v>
      </c>
      <c r="CL49" s="419" t="s">
        <v>48</v>
      </c>
      <c r="CM49" s="421">
        <f>+Scoresheet!J65</f>
        <v>0</v>
      </c>
      <c r="CN49" s="420">
        <f t="shared" si="3"/>
        <v>0</v>
      </c>
      <c r="CO49"/>
      <c r="CP49" s="750">
        <v>48</v>
      </c>
      <c r="CQ49" s="751" t="str">
        <f t="shared" si="9"/>
        <v>-</v>
      </c>
      <c r="CR49" s="751" t="s">
        <v>48</v>
      </c>
      <c r="CS49" s="756">
        <f>+Scoresheet!AH65</f>
        <v>0</v>
      </c>
      <c r="CT49" s="752">
        <f t="shared" si="4"/>
        <v>0</v>
      </c>
      <c r="CU49"/>
      <c r="CV49" s="762">
        <v>48</v>
      </c>
      <c r="CW49" s="763" t="str">
        <f t="shared" si="10"/>
        <v>-</v>
      </c>
      <c r="CX49" s="763" t="s">
        <v>48</v>
      </c>
      <c r="CY49" s="787">
        <f>+Scoresheet!AP65</f>
        <v>0</v>
      </c>
      <c r="CZ49" s="429">
        <f t="shared" si="5"/>
        <v>0</v>
      </c>
      <c r="DA49"/>
      <c r="DB49" s="418">
        <v>48</v>
      </c>
      <c r="DC49" s="419" t="str">
        <f t="shared" si="11"/>
        <v>-</v>
      </c>
      <c r="DD49" s="419" t="s">
        <v>48</v>
      </c>
      <c r="DE49" s="421">
        <f>+Scoresheet!AX65</f>
        <v>0</v>
      </c>
      <c r="DF49" s="420">
        <f t="shared" si="6"/>
        <v>0</v>
      </c>
      <c r="DG49"/>
      <c r="DH49" s="766">
        <v>48</v>
      </c>
      <c r="DI49" s="767" t="str">
        <f t="shared" si="12"/>
        <v>-</v>
      </c>
      <c r="DJ49" s="767" t="s">
        <v>48</v>
      </c>
      <c r="DK49" s="768">
        <f>+Scoresheet!BF65</f>
        <v>0</v>
      </c>
      <c r="DL49" s="769">
        <f t="shared" si="7"/>
        <v>0</v>
      </c>
      <c r="DM49"/>
      <c r="DN49" s="762">
        <v>48</v>
      </c>
      <c r="DO49" s="763" t="str">
        <f t="shared" si="13"/>
        <v>-</v>
      </c>
      <c r="DP49" s="763" t="s">
        <v>48</v>
      </c>
      <c r="DQ49" s="429">
        <f t="shared" si="8"/>
        <v>0</v>
      </c>
      <c r="DT49" s="315">
        <v>46</v>
      </c>
      <c r="DU49" s="407">
        <v>4.7</v>
      </c>
      <c r="DV49" s="198"/>
      <c r="DW49" s="198"/>
      <c r="DX49" s="198"/>
      <c r="DY49" s="198"/>
      <c r="DZ49" s="198"/>
      <c r="EA49" s="198"/>
      <c r="EB49" s="198"/>
      <c r="EC49" s="198"/>
      <c r="ED49" s="198"/>
    </row>
    <row r="50" spans="2:134" s="19" customFormat="1" ht="15.75" thickBot="1">
      <c r="B50" s="320" t="s">
        <v>6</v>
      </c>
      <c r="C50" s="321">
        <f>INDEX($CY$2:$CY$331,MATCH(C49,$CZ$2:$CZ$331,0))</f>
        <v>7</v>
      </c>
      <c r="H50" s="460">
        <v>49</v>
      </c>
      <c r="I50" s="313" t="s">
        <v>337</v>
      </c>
      <c r="J50" s="313" t="s">
        <v>46</v>
      </c>
      <c r="K50" s="478">
        <v>7.1</v>
      </c>
      <c r="L50" s="470"/>
      <c r="M50" s="460">
        <v>49</v>
      </c>
      <c r="N50" s="313" t="s">
        <v>339</v>
      </c>
      <c r="O50" s="313" t="s">
        <v>46</v>
      </c>
      <c r="P50" s="465">
        <v>43</v>
      </c>
      <c r="Q50" s="671">
        <v>3.1</v>
      </c>
      <c r="R50" s="10"/>
      <c r="S50" s="460">
        <v>49</v>
      </c>
      <c r="T50" s="324" t="s">
        <v>351</v>
      </c>
      <c r="U50" s="324" t="s">
        <v>44</v>
      </c>
      <c r="V50" s="468">
        <v>2</v>
      </c>
      <c r="W50" s="478">
        <v>3</v>
      </c>
      <c r="X50" s="10"/>
      <c r="Y50" s="460">
        <v>49</v>
      </c>
      <c r="Z50" s="313" t="s">
        <v>326</v>
      </c>
      <c r="AA50" s="313" t="s">
        <v>39</v>
      </c>
      <c r="AB50" s="465">
        <v>1</v>
      </c>
      <c r="AC50" s="475">
        <v>0.5</v>
      </c>
      <c r="AD50" s="10"/>
      <c r="AE50" s="460">
        <v>49</v>
      </c>
      <c r="AF50" s="313" t="s">
        <v>113</v>
      </c>
      <c r="AG50" s="313" t="s">
        <v>45</v>
      </c>
      <c r="AH50" s="468">
        <v>0</v>
      </c>
      <c r="AI50" s="478">
        <v>0</v>
      </c>
      <c r="AK50" s="460">
        <v>49</v>
      </c>
      <c r="AL50" s="313" t="s">
        <v>113</v>
      </c>
      <c r="AM50" s="313" t="s">
        <v>38</v>
      </c>
      <c r="AN50" s="339">
        <v>0</v>
      </c>
      <c r="AO50" s="477">
        <v>0</v>
      </c>
      <c r="AP50" s="10"/>
      <c r="AQ50" s="460">
        <v>49</v>
      </c>
      <c r="AR50" s="313" t="s">
        <v>371</v>
      </c>
      <c r="AS50" s="313" t="s">
        <v>41</v>
      </c>
      <c r="AT50" s="475">
        <v>1</v>
      </c>
      <c r="AU50" s="470"/>
      <c r="AV50" s="10"/>
      <c r="AW50" s="10"/>
      <c r="AX50" s="10"/>
      <c r="AY50" s="10"/>
      <c r="AZ50" s="10"/>
      <c r="BA50" s="10"/>
      <c r="BB50" s="10"/>
      <c r="BC50" s="10"/>
      <c r="BD50" s="10"/>
      <c r="BE50" s="10"/>
      <c r="BF50" s="10"/>
      <c r="BG50" s="10"/>
      <c r="BH50" s="10"/>
      <c r="BI50" s="10"/>
      <c r="BJ50" s="10"/>
      <c r="BK50" s="10"/>
      <c r="BL50" s="10"/>
      <c r="BM50" s="10"/>
      <c r="BN50" s="10"/>
      <c r="BO50" s="10"/>
      <c r="BP50" s="10"/>
      <c r="CE50" s="781">
        <v>49</v>
      </c>
      <c r="CF50" s="782" t="str">
        <f t="shared" si="0"/>
        <v>-</v>
      </c>
      <c r="CG50" s="782" t="s">
        <v>48</v>
      </c>
      <c r="CH50" s="783">
        <f t="shared" si="1"/>
        <v>0</v>
      </c>
      <c r="CI50"/>
      <c r="CJ50" s="418">
        <v>49</v>
      </c>
      <c r="CK50" s="419" t="str">
        <f t="shared" si="2"/>
        <v>-</v>
      </c>
      <c r="CL50" s="419" t="s">
        <v>48</v>
      </c>
      <c r="CM50" s="421">
        <f>+Scoresheet!J66</f>
        <v>0</v>
      </c>
      <c r="CN50" s="420">
        <f t="shared" si="3"/>
        <v>0</v>
      </c>
      <c r="CO50"/>
      <c r="CP50" s="750">
        <v>49</v>
      </c>
      <c r="CQ50" s="751" t="str">
        <f t="shared" si="9"/>
        <v>-</v>
      </c>
      <c r="CR50" s="751" t="s">
        <v>48</v>
      </c>
      <c r="CS50" s="756">
        <f>+Scoresheet!AH66</f>
        <v>0</v>
      </c>
      <c r="CT50" s="752">
        <f t="shared" si="4"/>
        <v>0</v>
      </c>
      <c r="CU50"/>
      <c r="CV50" s="762">
        <v>49</v>
      </c>
      <c r="CW50" s="763" t="str">
        <f t="shared" si="10"/>
        <v>-</v>
      </c>
      <c r="CX50" s="763" t="s">
        <v>48</v>
      </c>
      <c r="CY50" s="787">
        <f>+Scoresheet!AP66</f>
        <v>0</v>
      </c>
      <c r="CZ50" s="429">
        <f t="shared" si="5"/>
        <v>0</v>
      </c>
      <c r="DA50"/>
      <c r="DB50" s="418">
        <v>49</v>
      </c>
      <c r="DC50" s="419" t="str">
        <f t="shared" si="11"/>
        <v>-</v>
      </c>
      <c r="DD50" s="419" t="s">
        <v>48</v>
      </c>
      <c r="DE50" s="421">
        <f>+Scoresheet!AX66</f>
        <v>0</v>
      </c>
      <c r="DF50" s="420">
        <f t="shared" si="6"/>
        <v>0</v>
      </c>
      <c r="DG50"/>
      <c r="DH50" s="766">
        <v>49</v>
      </c>
      <c r="DI50" s="767" t="str">
        <f t="shared" si="12"/>
        <v>-</v>
      </c>
      <c r="DJ50" s="767" t="s">
        <v>48</v>
      </c>
      <c r="DK50" s="768">
        <f>+Scoresheet!BF66</f>
        <v>0</v>
      </c>
      <c r="DL50" s="769">
        <f t="shared" si="7"/>
        <v>0</v>
      </c>
      <c r="DM50"/>
      <c r="DN50" s="762">
        <v>49</v>
      </c>
      <c r="DO50" s="763" t="str">
        <f t="shared" si="13"/>
        <v>-</v>
      </c>
      <c r="DP50" s="763" t="s">
        <v>48</v>
      </c>
      <c r="DQ50" s="429">
        <f t="shared" si="8"/>
        <v>0</v>
      </c>
      <c r="DT50" s="315">
        <v>47</v>
      </c>
      <c r="DU50" s="407">
        <v>4.8</v>
      </c>
      <c r="DV50" s="198"/>
      <c r="DW50" s="198"/>
      <c r="DX50" s="198"/>
      <c r="DY50" s="198"/>
      <c r="DZ50" s="198"/>
      <c r="EA50" s="198"/>
      <c r="EB50" s="198"/>
      <c r="EC50" s="198"/>
      <c r="ED50" s="198"/>
    </row>
    <row r="51" spans="2:134" s="19" customFormat="1" ht="15.75" thickBot="1">
      <c r="H51" s="460">
        <v>50</v>
      </c>
      <c r="I51" s="324" t="s">
        <v>278</v>
      </c>
      <c r="J51" s="324" t="s">
        <v>45</v>
      </c>
      <c r="K51" s="478">
        <v>7.1</v>
      </c>
      <c r="L51" s="470"/>
      <c r="M51" s="460">
        <v>50</v>
      </c>
      <c r="N51" s="324" t="s">
        <v>305</v>
      </c>
      <c r="O51" s="324" t="s">
        <v>49</v>
      </c>
      <c r="P51" s="468">
        <v>30</v>
      </c>
      <c r="Q51" s="671">
        <v>3</v>
      </c>
      <c r="R51" s="10"/>
      <c r="S51" s="460">
        <v>50</v>
      </c>
      <c r="T51" s="313" t="s">
        <v>421</v>
      </c>
      <c r="U51" s="313" t="s">
        <v>46</v>
      </c>
      <c r="V51" s="465">
        <v>2</v>
      </c>
      <c r="W51" s="475">
        <v>3</v>
      </c>
      <c r="X51" s="10"/>
      <c r="Y51" s="460">
        <v>50</v>
      </c>
      <c r="Z51" s="324" t="s">
        <v>448</v>
      </c>
      <c r="AA51" s="324" t="s">
        <v>46</v>
      </c>
      <c r="AB51" s="465">
        <v>1</v>
      </c>
      <c r="AC51" s="475">
        <v>0.5</v>
      </c>
      <c r="AD51" s="10"/>
      <c r="AE51" s="460">
        <v>50</v>
      </c>
      <c r="AF51" s="313" t="s">
        <v>113</v>
      </c>
      <c r="AG51" s="313" t="s">
        <v>45</v>
      </c>
      <c r="AH51" s="465">
        <v>0</v>
      </c>
      <c r="AI51" s="475">
        <v>0</v>
      </c>
      <c r="AK51" s="460">
        <v>50</v>
      </c>
      <c r="AL51" s="313" t="s">
        <v>113</v>
      </c>
      <c r="AM51" s="313" t="s">
        <v>38</v>
      </c>
      <c r="AN51" s="339">
        <v>0</v>
      </c>
      <c r="AO51" s="477">
        <v>0</v>
      </c>
      <c r="AP51" s="10"/>
      <c r="AQ51" s="460">
        <v>50</v>
      </c>
      <c r="AR51" s="324" t="s">
        <v>350</v>
      </c>
      <c r="AS51" s="324" t="s">
        <v>44</v>
      </c>
      <c r="AT51" s="478">
        <v>1</v>
      </c>
      <c r="AU51" s="470"/>
      <c r="AV51" s="10"/>
      <c r="AW51" s="10"/>
      <c r="AX51" s="10"/>
      <c r="AY51" s="10"/>
      <c r="AZ51" s="10"/>
      <c r="BA51" s="10"/>
      <c r="BB51" s="10"/>
      <c r="BC51" s="10"/>
      <c r="BD51" s="10"/>
      <c r="BE51" s="10"/>
      <c r="BF51" s="10"/>
      <c r="BG51" s="10"/>
      <c r="BH51" s="10"/>
      <c r="BI51" s="10"/>
      <c r="BJ51" s="10"/>
      <c r="BK51" s="10"/>
      <c r="BL51" s="10"/>
      <c r="BM51" s="10"/>
      <c r="BN51" s="10"/>
      <c r="BO51" s="10"/>
      <c r="BP51" s="10"/>
      <c r="CE51" s="781">
        <v>50</v>
      </c>
      <c r="CF51" s="782" t="str">
        <f t="shared" si="0"/>
        <v>-</v>
      </c>
      <c r="CG51" s="782" t="s">
        <v>48</v>
      </c>
      <c r="CH51" s="783">
        <f t="shared" si="1"/>
        <v>0</v>
      </c>
      <c r="CI51"/>
      <c r="CJ51" s="418">
        <v>50</v>
      </c>
      <c r="CK51" s="419" t="str">
        <f t="shared" si="2"/>
        <v>-</v>
      </c>
      <c r="CL51" s="419" t="s">
        <v>48</v>
      </c>
      <c r="CM51" s="421">
        <f>+Scoresheet!J67</f>
        <v>0</v>
      </c>
      <c r="CN51" s="420">
        <f t="shared" si="3"/>
        <v>0</v>
      </c>
      <c r="CO51"/>
      <c r="CP51" s="750">
        <v>50</v>
      </c>
      <c r="CQ51" s="751" t="str">
        <f t="shared" si="9"/>
        <v>-</v>
      </c>
      <c r="CR51" s="751" t="s">
        <v>48</v>
      </c>
      <c r="CS51" s="756">
        <f>+Scoresheet!AH67</f>
        <v>0</v>
      </c>
      <c r="CT51" s="752">
        <f t="shared" si="4"/>
        <v>0</v>
      </c>
      <c r="CU51"/>
      <c r="CV51" s="762">
        <v>50</v>
      </c>
      <c r="CW51" s="763" t="str">
        <f t="shared" si="10"/>
        <v>-</v>
      </c>
      <c r="CX51" s="763" t="s">
        <v>48</v>
      </c>
      <c r="CY51" s="787">
        <f>+Scoresheet!AP67</f>
        <v>0</v>
      </c>
      <c r="CZ51" s="429">
        <f t="shared" si="5"/>
        <v>0</v>
      </c>
      <c r="DA51"/>
      <c r="DB51" s="418">
        <v>50</v>
      </c>
      <c r="DC51" s="419" t="str">
        <f t="shared" si="11"/>
        <v>-</v>
      </c>
      <c r="DD51" s="419" t="s">
        <v>48</v>
      </c>
      <c r="DE51" s="421">
        <f>+Scoresheet!AX67</f>
        <v>0</v>
      </c>
      <c r="DF51" s="420">
        <f t="shared" si="6"/>
        <v>0</v>
      </c>
      <c r="DG51"/>
      <c r="DH51" s="766">
        <v>50</v>
      </c>
      <c r="DI51" s="767" t="str">
        <f t="shared" si="12"/>
        <v>-</v>
      </c>
      <c r="DJ51" s="767" t="s">
        <v>48</v>
      </c>
      <c r="DK51" s="768">
        <f>+Scoresheet!BF67</f>
        <v>0</v>
      </c>
      <c r="DL51" s="769">
        <f t="shared" si="7"/>
        <v>0</v>
      </c>
      <c r="DM51"/>
      <c r="DN51" s="762">
        <v>50</v>
      </c>
      <c r="DO51" s="763" t="str">
        <f t="shared" si="13"/>
        <v>-</v>
      </c>
      <c r="DP51" s="763" t="s">
        <v>48</v>
      </c>
      <c r="DQ51" s="429">
        <f t="shared" si="8"/>
        <v>0</v>
      </c>
      <c r="DT51" s="315">
        <v>48</v>
      </c>
      <c r="DU51" s="407">
        <v>4.9000000000000004</v>
      </c>
      <c r="DV51" s="198"/>
      <c r="DW51" s="198"/>
      <c r="DX51" s="198"/>
      <c r="DY51" s="198"/>
      <c r="DZ51" s="198"/>
      <c r="EA51" s="198"/>
      <c r="EB51" s="198"/>
      <c r="EC51" s="198"/>
      <c r="ED51" s="198"/>
    </row>
    <row r="52" spans="2:134" s="19" customFormat="1" ht="15.75" thickBot="1">
      <c r="B52" s="1110" t="s">
        <v>151</v>
      </c>
      <c r="C52" s="1111"/>
      <c r="H52" s="460">
        <v>51</v>
      </c>
      <c r="I52" s="324" t="s">
        <v>356</v>
      </c>
      <c r="J52" s="324" t="s">
        <v>43</v>
      </c>
      <c r="K52" s="478">
        <v>7.1</v>
      </c>
      <c r="L52" s="470"/>
      <c r="M52" s="460">
        <v>51</v>
      </c>
      <c r="N52" s="313" t="s">
        <v>346</v>
      </c>
      <c r="O52" s="313" t="s">
        <v>44</v>
      </c>
      <c r="P52" s="465">
        <v>32</v>
      </c>
      <c r="Q52" s="671">
        <v>3</v>
      </c>
      <c r="R52" s="10"/>
      <c r="S52" s="460">
        <v>51</v>
      </c>
      <c r="T52" s="324" t="s">
        <v>299</v>
      </c>
      <c r="U52" s="324" t="s">
        <v>49</v>
      </c>
      <c r="V52" s="468">
        <v>2</v>
      </c>
      <c r="W52" s="478">
        <v>3</v>
      </c>
      <c r="X52" s="10"/>
      <c r="Y52" s="460">
        <v>51</v>
      </c>
      <c r="Z52" s="313" t="s">
        <v>355</v>
      </c>
      <c r="AA52" s="313" t="s">
        <v>43</v>
      </c>
      <c r="AB52" s="465">
        <v>1</v>
      </c>
      <c r="AC52" s="475">
        <v>0.5</v>
      </c>
      <c r="AD52" s="10"/>
      <c r="AE52" s="460">
        <v>51</v>
      </c>
      <c r="AF52" s="313" t="s">
        <v>113</v>
      </c>
      <c r="AG52" s="313" t="s">
        <v>45</v>
      </c>
      <c r="AH52" s="465">
        <v>0</v>
      </c>
      <c r="AI52" s="475">
        <v>0</v>
      </c>
      <c r="AK52" s="460">
        <v>51</v>
      </c>
      <c r="AL52" s="313" t="s">
        <v>113</v>
      </c>
      <c r="AM52" s="313" t="s">
        <v>38</v>
      </c>
      <c r="AN52" s="337">
        <v>0</v>
      </c>
      <c r="AO52" s="475">
        <v>0</v>
      </c>
      <c r="AP52" s="10"/>
      <c r="AQ52" s="460">
        <v>51</v>
      </c>
      <c r="AR52" s="313" t="s">
        <v>292</v>
      </c>
      <c r="AS52" s="313" t="s">
        <v>38</v>
      </c>
      <c r="AT52" s="475">
        <v>1</v>
      </c>
      <c r="AU52" s="470"/>
      <c r="AV52" s="10"/>
      <c r="AW52" s="10"/>
      <c r="AX52" s="10"/>
      <c r="AY52" s="10"/>
      <c r="AZ52" s="10"/>
      <c r="BA52" s="10"/>
      <c r="BB52" s="10"/>
      <c r="BC52" s="10"/>
      <c r="BD52" s="10"/>
      <c r="BE52" s="10"/>
      <c r="BF52" s="10"/>
      <c r="BG52" s="10"/>
      <c r="BH52" s="10"/>
      <c r="BI52" s="10"/>
      <c r="BJ52" s="10"/>
      <c r="BK52" s="10"/>
      <c r="BL52" s="10"/>
      <c r="BM52" s="10"/>
      <c r="BN52" s="10"/>
      <c r="BO52" s="10"/>
      <c r="BP52" s="10"/>
      <c r="CE52" s="781">
        <v>51</v>
      </c>
      <c r="CF52" s="782" t="str">
        <f t="shared" si="0"/>
        <v>-</v>
      </c>
      <c r="CG52" s="782" t="s">
        <v>48</v>
      </c>
      <c r="CH52" s="783">
        <f t="shared" si="1"/>
        <v>0</v>
      </c>
      <c r="CI52"/>
      <c r="CJ52" s="418">
        <v>51</v>
      </c>
      <c r="CK52" s="419" t="str">
        <f t="shared" si="2"/>
        <v>-</v>
      </c>
      <c r="CL52" s="419" t="s">
        <v>48</v>
      </c>
      <c r="CM52" s="421">
        <f>+Scoresheet!J68</f>
        <v>0</v>
      </c>
      <c r="CN52" s="420">
        <f t="shared" si="3"/>
        <v>0</v>
      </c>
      <c r="CO52"/>
      <c r="CP52" s="750">
        <v>51</v>
      </c>
      <c r="CQ52" s="751" t="str">
        <f t="shared" si="9"/>
        <v>-</v>
      </c>
      <c r="CR52" s="751" t="s">
        <v>48</v>
      </c>
      <c r="CS52" s="756">
        <f>+Scoresheet!AH68</f>
        <v>0</v>
      </c>
      <c r="CT52" s="752">
        <f t="shared" si="4"/>
        <v>0</v>
      </c>
      <c r="CU52"/>
      <c r="CV52" s="762">
        <v>51</v>
      </c>
      <c r="CW52" s="763" t="str">
        <f t="shared" si="10"/>
        <v>-</v>
      </c>
      <c r="CX52" s="763" t="s">
        <v>48</v>
      </c>
      <c r="CY52" s="787">
        <f>+Scoresheet!AP68</f>
        <v>0</v>
      </c>
      <c r="CZ52" s="429">
        <f t="shared" si="5"/>
        <v>0</v>
      </c>
      <c r="DA52"/>
      <c r="DB52" s="418">
        <v>51</v>
      </c>
      <c r="DC52" s="419" t="str">
        <f t="shared" si="11"/>
        <v>-</v>
      </c>
      <c r="DD52" s="419" t="s">
        <v>48</v>
      </c>
      <c r="DE52" s="421">
        <f>+Scoresheet!AX68</f>
        <v>0</v>
      </c>
      <c r="DF52" s="420">
        <f t="shared" si="6"/>
        <v>0</v>
      </c>
      <c r="DG52"/>
      <c r="DH52" s="766">
        <v>51</v>
      </c>
      <c r="DI52" s="767" t="str">
        <f t="shared" si="12"/>
        <v>-</v>
      </c>
      <c r="DJ52" s="767" t="s">
        <v>48</v>
      </c>
      <c r="DK52" s="768">
        <f>+Scoresheet!BF68</f>
        <v>0</v>
      </c>
      <c r="DL52" s="769">
        <f t="shared" si="7"/>
        <v>0</v>
      </c>
      <c r="DM52"/>
      <c r="DN52" s="762">
        <v>51</v>
      </c>
      <c r="DO52" s="763" t="str">
        <f t="shared" si="13"/>
        <v>-</v>
      </c>
      <c r="DP52" s="763" t="s">
        <v>48</v>
      </c>
      <c r="DQ52" s="429">
        <f t="shared" si="8"/>
        <v>0</v>
      </c>
      <c r="DT52" s="315">
        <v>49</v>
      </c>
      <c r="DU52" s="407">
        <v>5</v>
      </c>
      <c r="DV52" s="198"/>
      <c r="DW52" s="198"/>
      <c r="DX52" s="198"/>
      <c r="DY52" s="198"/>
      <c r="DZ52" s="198"/>
      <c r="EA52" s="198"/>
      <c r="EB52" s="198"/>
      <c r="EC52" s="198"/>
      <c r="ED52" s="198"/>
    </row>
    <row r="53" spans="2:134" s="19" customFormat="1">
      <c r="B53" s="318" t="s">
        <v>78</v>
      </c>
      <c r="C53" s="319" t="str">
        <f>INDEX($CK$2:$CK$331,MATCH(C55,$DF$2:$DF$331,0))</f>
        <v>KANU RAVAL [R]</v>
      </c>
      <c r="H53" s="460">
        <v>52</v>
      </c>
      <c r="I53" s="313" t="s">
        <v>349</v>
      </c>
      <c r="J53" s="313" t="s">
        <v>44</v>
      </c>
      <c r="K53" s="478">
        <v>7</v>
      </c>
      <c r="L53" s="470"/>
      <c r="M53" s="460">
        <v>52</v>
      </c>
      <c r="N53" s="324" t="s">
        <v>314</v>
      </c>
      <c r="O53" s="324" t="s">
        <v>50</v>
      </c>
      <c r="P53" s="468">
        <v>45</v>
      </c>
      <c r="Q53" s="671">
        <v>2.9000000000000004</v>
      </c>
      <c r="R53" s="10"/>
      <c r="S53" s="460">
        <v>52</v>
      </c>
      <c r="T53" s="313" t="s">
        <v>338</v>
      </c>
      <c r="U53" s="313" t="s">
        <v>46</v>
      </c>
      <c r="V53" s="465">
        <v>2</v>
      </c>
      <c r="W53" s="475">
        <v>3</v>
      </c>
      <c r="X53" s="10"/>
      <c r="Y53" s="460">
        <v>52</v>
      </c>
      <c r="Z53" s="313" t="s">
        <v>367</v>
      </c>
      <c r="AA53" s="313" t="s">
        <v>41</v>
      </c>
      <c r="AB53" s="465">
        <v>1</v>
      </c>
      <c r="AC53" s="475">
        <v>0.5</v>
      </c>
      <c r="AD53" s="10"/>
      <c r="AE53" s="460">
        <v>52</v>
      </c>
      <c r="AF53" s="313" t="s">
        <v>113</v>
      </c>
      <c r="AG53" s="313" t="s">
        <v>45</v>
      </c>
      <c r="AH53" s="465">
        <v>0</v>
      </c>
      <c r="AI53" s="475">
        <v>0</v>
      </c>
      <c r="AK53" s="460">
        <v>52</v>
      </c>
      <c r="AL53" s="313" t="s">
        <v>113</v>
      </c>
      <c r="AM53" s="313" t="s">
        <v>49</v>
      </c>
      <c r="AN53" s="337">
        <v>0</v>
      </c>
      <c r="AO53" s="475">
        <v>0</v>
      </c>
      <c r="AP53" s="10"/>
      <c r="AQ53" s="460">
        <v>52</v>
      </c>
      <c r="AR53" s="313" t="s">
        <v>423</v>
      </c>
      <c r="AS53" s="313" t="s">
        <v>38</v>
      </c>
      <c r="AT53" s="475">
        <v>1</v>
      </c>
      <c r="AU53" s="470"/>
      <c r="AV53" s="10"/>
      <c r="AW53" s="10"/>
      <c r="AX53" s="10"/>
      <c r="AY53" s="10"/>
      <c r="AZ53" s="10"/>
      <c r="BA53" s="10"/>
      <c r="BB53" s="10"/>
      <c r="BC53" s="10"/>
      <c r="BD53" s="10"/>
      <c r="BE53" s="10"/>
      <c r="BF53" s="10"/>
      <c r="BG53" s="10"/>
      <c r="BH53" s="10"/>
      <c r="BI53" s="10"/>
      <c r="BJ53" s="10"/>
      <c r="BK53" s="10"/>
      <c r="BL53" s="10"/>
      <c r="BM53" s="10"/>
      <c r="BN53" s="10"/>
      <c r="BO53" s="10"/>
      <c r="BP53" s="10"/>
      <c r="CE53" s="781">
        <v>52</v>
      </c>
      <c r="CF53" s="782" t="str">
        <f t="shared" si="0"/>
        <v>-</v>
      </c>
      <c r="CG53" s="782" t="s">
        <v>48</v>
      </c>
      <c r="CH53" s="783">
        <f t="shared" si="1"/>
        <v>0</v>
      </c>
      <c r="CI53"/>
      <c r="CJ53" s="418">
        <v>52</v>
      </c>
      <c r="CK53" s="419" t="str">
        <f t="shared" si="2"/>
        <v>-</v>
      </c>
      <c r="CL53" s="419" t="s">
        <v>48</v>
      </c>
      <c r="CM53" s="421">
        <f>+Scoresheet!J69</f>
        <v>0</v>
      </c>
      <c r="CN53" s="420">
        <f t="shared" si="3"/>
        <v>0</v>
      </c>
      <c r="CO53"/>
      <c r="CP53" s="750">
        <v>52</v>
      </c>
      <c r="CQ53" s="751" t="str">
        <f t="shared" si="9"/>
        <v>-</v>
      </c>
      <c r="CR53" s="751" t="s">
        <v>48</v>
      </c>
      <c r="CS53" s="756">
        <f>+Scoresheet!AH69</f>
        <v>0</v>
      </c>
      <c r="CT53" s="752">
        <f t="shared" si="4"/>
        <v>0</v>
      </c>
      <c r="CU53"/>
      <c r="CV53" s="762">
        <v>52</v>
      </c>
      <c r="CW53" s="763" t="str">
        <f t="shared" si="10"/>
        <v>-</v>
      </c>
      <c r="CX53" s="763" t="s">
        <v>48</v>
      </c>
      <c r="CY53" s="787">
        <f>+Scoresheet!AP69</f>
        <v>0</v>
      </c>
      <c r="CZ53" s="429">
        <f t="shared" si="5"/>
        <v>0</v>
      </c>
      <c r="DA53"/>
      <c r="DB53" s="418">
        <v>52</v>
      </c>
      <c r="DC53" s="419" t="str">
        <f t="shared" si="11"/>
        <v>-</v>
      </c>
      <c r="DD53" s="419" t="s">
        <v>48</v>
      </c>
      <c r="DE53" s="421">
        <f>+Scoresheet!AX69</f>
        <v>0</v>
      </c>
      <c r="DF53" s="420">
        <f t="shared" si="6"/>
        <v>0</v>
      </c>
      <c r="DG53"/>
      <c r="DH53" s="766">
        <v>52</v>
      </c>
      <c r="DI53" s="767" t="str">
        <f t="shared" si="12"/>
        <v>-</v>
      </c>
      <c r="DJ53" s="767" t="s">
        <v>48</v>
      </c>
      <c r="DK53" s="768">
        <f>+Scoresheet!BF69</f>
        <v>0</v>
      </c>
      <c r="DL53" s="769">
        <f t="shared" si="7"/>
        <v>0</v>
      </c>
      <c r="DM53"/>
      <c r="DN53" s="762">
        <v>52</v>
      </c>
      <c r="DO53" s="763" t="str">
        <f t="shared" si="13"/>
        <v>-</v>
      </c>
      <c r="DP53" s="763" t="s">
        <v>48</v>
      </c>
      <c r="DQ53" s="429">
        <f t="shared" si="8"/>
        <v>0</v>
      </c>
      <c r="DT53" s="315">
        <v>50</v>
      </c>
      <c r="DU53" s="407">
        <v>7</v>
      </c>
      <c r="DV53" s="198"/>
      <c r="DW53" s="198"/>
      <c r="DX53" s="198"/>
      <c r="DY53" s="198"/>
      <c r="DZ53" s="198"/>
      <c r="EA53" s="198"/>
      <c r="EB53" s="198"/>
      <c r="EC53" s="198"/>
      <c r="ED53" s="198"/>
    </row>
    <row r="54" spans="2:134" s="19" customFormat="1">
      <c r="B54" s="433" t="s">
        <v>36</v>
      </c>
      <c r="C54" s="341" t="str">
        <f>INDEX($CL$2:$CL$331,MATCH(C55,$DF$2:$DF$331,0))</f>
        <v>RAMPUR</v>
      </c>
      <c r="H54" s="460">
        <v>53</v>
      </c>
      <c r="I54" s="313" t="s">
        <v>371</v>
      </c>
      <c r="J54" s="313" t="s">
        <v>41</v>
      </c>
      <c r="K54" s="475">
        <v>7</v>
      </c>
      <c r="L54" s="470"/>
      <c r="M54" s="460">
        <v>53</v>
      </c>
      <c r="N54" s="313" t="s">
        <v>295</v>
      </c>
      <c r="O54" s="313" t="s">
        <v>38</v>
      </c>
      <c r="P54" s="465">
        <v>43</v>
      </c>
      <c r="Q54" s="671">
        <v>2.9</v>
      </c>
      <c r="R54" s="10"/>
      <c r="S54" s="460">
        <v>53</v>
      </c>
      <c r="T54" s="313" t="s">
        <v>346</v>
      </c>
      <c r="U54" s="313" t="s">
        <v>44</v>
      </c>
      <c r="V54" s="465">
        <v>2</v>
      </c>
      <c r="W54" s="475">
        <v>3</v>
      </c>
      <c r="X54" s="10"/>
      <c r="Y54" s="460">
        <v>53</v>
      </c>
      <c r="Z54" s="313" t="s">
        <v>329</v>
      </c>
      <c r="AA54" s="313" t="s">
        <v>39</v>
      </c>
      <c r="AB54" s="465">
        <v>1</v>
      </c>
      <c r="AC54" s="475">
        <v>0.5</v>
      </c>
      <c r="AD54" s="10"/>
      <c r="AE54" s="460">
        <v>53</v>
      </c>
      <c r="AF54" s="324" t="s">
        <v>113</v>
      </c>
      <c r="AG54" s="324" t="s">
        <v>45</v>
      </c>
      <c r="AH54" s="468">
        <v>0</v>
      </c>
      <c r="AI54" s="478">
        <v>0</v>
      </c>
      <c r="AK54" s="460">
        <v>53</v>
      </c>
      <c r="AL54" s="313" t="s">
        <v>113</v>
      </c>
      <c r="AM54" s="313" t="s">
        <v>49</v>
      </c>
      <c r="AN54" s="337">
        <v>0</v>
      </c>
      <c r="AO54" s="475">
        <v>0</v>
      </c>
      <c r="AP54" s="10"/>
      <c r="AQ54" s="460">
        <v>53</v>
      </c>
      <c r="AR54" s="324" t="s">
        <v>353</v>
      </c>
      <c r="AS54" s="324" t="s">
        <v>43</v>
      </c>
      <c r="AT54" s="478">
        <v>1</v>
      </c>
      <c r="AU54" s="470"/>
      <c r="AV54" s="10"/>
      <c r="AW54" s="10"/>
      <c r="AX54" s="10"/>
      <c r="AY54" s="10"/>
      <c r="AZ54" s="10"/>
      <c r="BA54" s="10"/>
      <c r="BB54" s="10"/>
      <c r="BC54" s="10"/>
      <c r="BD54" s="10"/>
      <c r="BE54" s="10"/>
      <c r="BF54" s="10"/>
      <c r="BG54" s="10"/>
      <c r="BH54" s="10"/>
      <c r="BI54" s="10"/>
      <c r="BJ54" s="10"/>
      <c r="BK54" s="10"/>
      <c r="BL54" s="10"/>
      <c r="BM54" s="10"/>
      <c r="BN54" s="10"/>
      <c r="BO54" s="10"/>
      <c r="BP54" s="10"/>
      <c r="CE54" s="781">
        <v>53</v>
      </c>
      <c r="CF54" s="782" t="str">
        <f t="shared" si="0"/>
        <v>-</v>
      </c>
      <c r="CG54" s="782" t="s">
        <v>48</v>
      </c>
      <c r="CH54" s="783">
        <f t="shared" si="1"/>
        <v>0</v>
      </c>
      <c r="CI54"/>
      <c r="CJ54" s="418">
        <v>53</v>
      </c>
      <c r="CK54" s="419" t="str">
        <f t="shared" si="2"/>
        <v>-</v>
      </c>
      <c r="CL54" s="419" t="s">
        <v>48</v>
      </c>
      <c r="CM54" s="421">
        <f>+Scoresheet!J70</f>
        <v>0</v>
      </c>
      <c r="CN54" s="420">
        <f t="shared" si="3"/>
        <v>0</v>
      </c>
      <c r="CO54"/>
      <c r="CP54" s="750">
        <v>53</v>
      </c>
      <c r="CQ54" s="751" t="str">
        <f t="shared" si="9"/>
        <v>-</v>
      </c>
      <c r="CR54" s="751" t="s">
        <v>48</v>
      </c>
      <c r="CS54" s="756">
        <f>+Scoresheet!AH70</f>
        <v>0</v>
      </c>
      <c r="CT54" s="752">
        <f t="shared" si="4"/>
        <v>0</v>
      </c>
      <c r="CU54"/>
      <c r="CV54" s="762">
        <v>53</v>
      </c>
      <c r="CW54" s="763" t="str">
        <f t="shared" si="10"/>
        <v>-</v>
      </c>
      <c r="CX54" s="763" t="s">
        <v>48</v>
      </c>
      <c r="CY54" s="787">
        <f>+Scoresheet!AP70</f>
        <v>0</v>
      </c>
      <c r="CZ54" s="429">
        <f t="shared" si="5"/>
        <v>0</v>
      </c>
      <c r="DA54"/>
      <c r="DB54" s="418">
        <v>53</v>
      </c>
      <c r="DC54" s="419" t="str">
        <f t="shared" si="11"/>
        <v>-</v>
      </c>
      <c r="DD54" s="419" t="s">
        <v>48</v>
      </c>
      <c r="DE54" s="421">
        <f>+Scoresheet!AX70</f>
        <v>0</v>
      </c>
      <c r="DF54" s="420">
        <f t="shared" si="6"/>
        <v>0</v>
      </c>
      <c r="DG54"/>
      <c r="DH54" s="766">
        <v>53</v>
      </c>
      <c r="DI54" s="767" t="str">
        <f t="shared" si="12"/>
        <v>-</v>
      </c>
      <c r="DJ54" s="767" t="s">
        <v>48</v>
      </c>
      <c r="DK54" s="768">
        <f>+Scoresheet!BF70</f>
        <v>0</v>
      </c>
      <c r="DL54" s="769">
        <f t="shared" si="7"/>
        <v>0</v>
      </c>
      <c r="DM54"/>
      <c r="DN54" s="762">
        <v>53</v>
      </c>
      <c r="DO54" s="763" t="str">
        <f t="shared" si="13"/>
        <v>-</v>
      </c>
      <c r="DP54" s="763" t="s">
        <v>48</v>
      </c>
      <c r="DQ54" s="429">
        <f t="shared" si="8"/>
        <v>0</v>
      </c>
      <c r="DT54" s="315">
        <v>51</v>
      </c>
      <c r="DU54" s="210">
        <f>5.1+2</f>
        <v>7.1</v>
      </c>
      <c r="DV54" s="198"/>
      <c r="DW54" s="198"/>
      <c r="DX54" s="198"/>
      <c r="DY54" s="198"/>
      <c r="DZ54" s="198"/>
      <c r="EA54" s="198"/>
      <c r="EB54" s="198"/>
      <c r="EC54" s="198"/>
      <c r="ED54" s="198"/>
    </row>
    <row r="55" spans="2:134" s="19" customFormat="1">
      <c r="B55" s="318" t="s">
        <v>100</v>
      </c>
      <c r="C55" s="868">
        <f>MAX($DF$2:$DF$331)</f>
        <v>1.5</v>
      </c>
      <c r="H55" s="460">
        <v>54</v>
      </c>
      <c r="I55" s="313" t="s">
        <v>338</v>
      </c>
      <c r="J55" s="313" t="s">
        <v>46</v>
      </c>
      <c r="K55" s="475">
        <v>7</v>
      </c>
      <c r="L55" s="470"/>
      <c r="M55" s="460">
        <v>54</v>
      </c>
      <c r="N55" s="313" t="s">
        <v>307</v>
      </c>
      <c r="O55" s="313" t="s">
        <v>42</v>
      </c>
      <c r="P55" s="465">
        <v>45</v>
      </c>
      <c r="Q55" s="671">
        <v>2.9</v>
      </c>
      <c r="R55" s="10"/>
      <c r="S55" s="460">
        <v>54</v>
      </c>
      <c r="T55" s="313" t="s">
        <v>318</v>
      </c>
      <c r="U55" s="313" t="s">
        <v>50</v>
      </c>
      <c r="V55" s="465">
        <v>3</v>
      </c>
      <c r="W55" s="475">
        <v>3</v>
      </c>
      <c r="X55" s="10"/>
      <c r="Y55" s="460">
        <v>54</v>
      </c>
      <c r="Z55" s="313" t="s">
        <v>267</v>
      </c>
      <c r="AA55" s="313" t="s">
        <v>48</v>
      </c>
      <c r="AB55" s="465">
        <v>2</v>
      </c>
      <c r="AC55" s="475">
        <v>0.5</v>
      </c>
      <c r="AD55" s="10"/>
      <c r="AE55" s="460">
        <v>54</v>
      </c>
      <c r="AF55" s="313" t="s">
        <v>113</v>
      </c>
      <c r="AG55" s="313" t="s">
        <v>45</v>
      </c>
      <c r="AH55" s="465">
        <v>0</v>
      </c>
      <c r="AI55" s="475">
        <v>0</v>
      </c>
      <c r="AK55" s="460">
        <v>54</v>
      </c>
      <c r="AL55" s="322" t="s">
        <v>113</v>
      </c>
      <c r="AM55" s="322" t="s">
        <v>49</v>
      </c>
      <c r="AN55" s="337">
        <v>0</v>
      </c>
      <c r="AO55" s="475">
        <v>0</v>
      </c>
      <c r="AP55" s="10"/>
      <c r="AQ55" s="460">
        <v>54</v>
      </c>
      <c r="AR55" s="313" t="s">
        <v>340</v>
      </c>
      <c r="AS55" s="313" t="s">
        <v>46</v>
      </c>
      <c r="AT55" s="475">
        <v>1</v>
      </c>
      <c r="AU55" s="470"/>
      <c r="AV55" s="10"/>
      <c r="AW55" s="10"/>
      <c r="AX55" s="10"/>
      <c r="AY55" s="10"/>
      <c r="AZ55" s="10"/>
      <c r="BA55" s="10"/>
      <c r="BB55" s="10"/>
      <c r="BC55" s="10"/>
      <c r="BD55" s="10"/>
      <c r="BE55" s="10"/>
      <c r="BF55" s="10"/>
      <c r="BG55" s="10"/>
      <c r="BH55" s="10"/>
      <c r="BI55" s="10"/>
      <c r="BJ55" s="10"/>
      <c r="BK55" s="10"/>
      <c r="BL55" s="10"/>
      <c r="BM55" s="10"/>
      <c r="BN55" s="10"/>
      <c r="BO55" s="10"/>
      <c r="BP55" s="10"/>
      <c r="CE55" s="781">
        <v>54</v>
      </c>
      <c r="CF55" s="782" t="str">
        <f t="shared" si="0"/>
        <v>-</v>
      </c>
      <c r="CG55" s="782" t="s">
        <v>48</v>
      </c>
      <c r="CH55" s="783">
        <f t="shared" si="1"/>
        <v>0</v>
      </c>
      <c r="CI55"/>
      <c r="CJ55" s="418">
        <v>54</v>
      </c>
      <c r="CK55" s="419" t="str">
        <f t="shared" si="2"/>
        <v>-</v>
      </c>
      <c r="CL55" s="419" t="s">
        <v>48</v>
      </c>
      <c r="CM55" s="421">
        <f>+Scoresheet!J71</f>
        <v>0</v>
      </c>
      <c r="CN55" s="420">
        <f t="shared" si="3"/>
        <v>0</v>
      </c>
      <c r="CO55"/>
      <c r="CP55" s="750">
        <v>54</v>
      </c>
      <c r="CQ55" s="751" t="str">
        <f t="shared" si="9"/>
        <v>-</v>
      </c>
      <c r="CR55" s="751" t="s">
        <v>48</v>
      </c>
      <c r="CS55" s="756">
        <f>+Scoresheet!AH71</f>
        <v>0</v>
      </c>
      <c r="CT55" s="752">
        <f t="shared" si="4"/>
        <v>0</v>
      </c>
      <c r="CU55"/>
      <c r="CV55" s="762">
        <v>54</v>
      </c>
      <c r="CW55" s="763" t="str">
        <f t="shared" si="10"/>
        <v>-</v>
      </c>
      <c r="CX55" s="763" t="s">
        <v>48</v>
      </c>
      <c r="CY55" s="787">
        <f>+Scoresheet!AP71</f>
        <v>0</v>
      </c>
      <c r="CZ55" s="429">
        <f t="shared" si="5"/>
        <v>0</v>
      </c>
      <c r="DA55"/>
      <c r="DB55" s="418">
        <v>54</v>
      </c>
      <c r="DC55" s="419" t="str">
        <f t="shared" si="11"/>
        <v>-</v>
      </c>
      <c r="DD55" s="419" t="s">
        <v>48</v>
      </c>
      <c r="DE55" s="421">
        <f>+Scoresheet!AX71</f>
        <v>0</v>
      </c>
      <c r="DF55" s="420">
        <f t="shared" si="6"/>
        <v>0</v>
      </c>
      <c r="DG55"/>
      <c r="DH55" s="766">
        <v>54</v>
      </c>
      <c r="DI55" s="767" t="str">
        <f t="shared" si="12"/>
        <v>-</v>
      </c>
      <c r="DJ55" s="767" t="s">
        <v>48</v>
      </c>
      <c r="DK55" s="768">
        <f>+Scoresheet!BF71</f>
        <v>0</v>
      </c>
      <c r="DL55" s="769">
        <f t="shared" si="7"/>
        <v>0</v>
      </c>
      <c r="DM55"/>
      <c r="DN55" s="762">
        <v>54</v>
      </c>
      <c r="DO55" s="763" t="str">
        <f t="shared" si="13"/>
        <v>-</v>
      </c>
      <c r="DP55" s="763" t="s">
        <v>48</v>
      </c>
      <c r="DQ55" s="429">
        <f t="shared" si="8"/>
        <v>0</v>
      </c>
      <c r="DT55" s="315">
        <v>52</v>
      </c>
      <c r="DU55" s="210">
        <v>7.2</v>
      </c>
      <c r="DW55" s="198"/>
      <c r="DX55" s="198"/>
      <c r="DZ55" s="198"/>
      <c r="EA55" s="198"/>
    </row>
    <row r="56" spans="2:134" s="19" customFormat="1" ht="15.75" thickBot="1">
      <c r="B56" s="320" t="s">
        <v>7</v>
      </c>
      <c r="C56" s="321" t="str">
        <f>INDEX($DE$2:$DE$331,MATCH(C55,$DF$2:$DF$331,0))</f>
        <v>3d</v>
      </c>
      <c r="H56" s="460">
        <v>55</v>
      </c>
      <c r="I56" s="313" t="s">
        <v>383</v>
      </c>
      <c r="J56" s="313" t="s">
        <v>42</v>
      </c>
      <c r="K56" s="475">
        <v>6.6</v>
      </c>
      <c r="L56" s="470"/>
      <c r="M56" s="460">
        <v>55</v>
      </c>
      <c r="N56" s="313" t="s">
        <v>287</v>
      </c>
      <c r="O56" s="313" t="s">
        <v>38</v>
      </c>
      <c r="P56" s="465">
        <v>42</v>
      </c>
      <c r="Q56" s="671">
        <v>2.9</v>
      </c>
      <c r="R56" s="10"/>
      <c r="S56" s="460">
        <v>55</v>
      </c>
      <c r="T56" s="313" t="s">
        <v>369</v>
      </c>
      <c r="U56" s="313" t="s">
        <v>41</v>
      </c>
      <c r="V56" s="465">
        <v>2</v>
      </c>
      <c r="W56" s="475">
        <v>3</v>
      </c>
      <c r="X56" s="10"/>
      <c r="Y56" s="460">
        <v>55</v>
      </c>
      <c r="Z56" s="313" t="s">
        <v>316</v>
      </c>
      <c r="AA56" s="313" t="s">
        <v>50</v>
      </c>
      <c r="AB56" s="468">
        <v>1</v>
      </c>
      <c r="AC56" s="478">
        <v>0.5</v>
      </c>
      <c r="AD56" s="10"/>
      <c r="AE56" s="460">
        <v>55</v>
      </c>
      <c r="AF56" s="324" t="s">
        <v>113</v>
      </c>
      <c r="AG56" s="324" t="s">
        <v>45</v>
      </c>
      <c r="AH56" s="468">
        <v>0</v>
      </c>
      <c r="AI56" s="478">
        <v>0</v>
      </c>
      <c r="AK56" s="460">
        <v>55</v>
      </c>
      <c r="AL56" s="313" t="s">
        <v>113</v>
      </c>
      <c r="AM56" s="313" t="s">
        <v>49</v>
      </c>
      <c r="AN56" s="337">
        <v>0</v>
      </c>
      <c r="AO56" s="475">
        <v>0</v>
      </c>
      <c r="AP56" s="10"/>
      <c r="AQ56" s="460">
        <v>55</v>
      </c>
      <c r="AR56" s="324" t="s">
        <v>420</v>
      </c>
      <c r="AS56" s="324" t="s">
        <v>41</v>
      </c>
      <c r="AT56" s="478">
        <v>0.5</v>
      </c>
      <c r="AU56" s="470"/>
      <c r="AV56" s="10"/>
      <c r="AW56" s="10"/>
      <c r="AX56" s="10"/>
      <c r="AY56" s="10"/>
      <c r="AZ56" s="10"/>
      <c r="BA56" s="10"/>
      <c r="BB56" s="10"/>
      <c r="BC56" s="10"/>
      <c r="BD56" s="10"/>
      <c r="BE56" s="10"/>
      <c r="BF56" s="10"/>
      <c r="BG56" s="10"/>
      <c r="BH56" s="10"/>
      <c r="BI56" s="10"/>
      <c r="BJ56" s="10"/>
      <c r="BK56" s="10"/>
      <c r="BL56" s="10"/>
      <c r="BM56" s="10"/>
      <c r="BN56" s="10"/>
      <c r="BO56" s="10"/>
      <c r="BP56" s="10"/>
      <c r="CE56" s="781">
        <v>55</v>
      </c>
      <c r="CF56" s="782" t="str">
        <f t="shared" si="0"/>
        <v>-</v>
      </c>
      <c r="CG56" s="782" t="s">
        <v>48</v>
      </c>
      <c r="CH56" s="783">
        <f t="shared" si="1"/>
        <v>0</v>
      </c>
      <c r="CI56"/>
      <c r="CJ56" s="418">
        <v>55</v>
      </c>
      <c r="CK56" s="419" t="str">
        <f t="shared" si="2"/>
        <v>-</v>
      </c>
      <c r="CL56" s="419" t="s">
        <v>48</v>
      </c>
      <c r="CM56" s="421">
        <f>+Scoresheet!J72</f>
        <v>0</v>
      </c>
      <c r="CN56" s="420">
        <f t="shared" si="3"/>
        <v>0</v>
      </c>
      <c r="CO56"/>
      <c r="CP56" s="750">
        <v>55</v>
      </c>
      <c r="CQ56" s="751" t="str">
        <f t="shared" si="9"/>
        <v>-</v>
      </c>
      <c r="CR56" s="751" t="s">
        <v>48</v>
      </c>
      <c r="CS56" s="756">
        <f>+Scoresheet!AH72</f>
        <v>0</v>
      </c>
      <c r="CT56" s="752">
        <f t="shared" si="4"/>
        <v>0</v>
      </c>
      <c r="CU56"/>
      <c r="CV56" s="762">
        <v>55</v>
      </c>
      <c r="CW56" s="763" t="str">
        <f t="shared" si="10"/>
        <v>-</v>
      </c>
      <c r="CX56" s="763" t="s">
        <v>48</v>
      </c>
      <c r="CY56" s="787">
        <f>+Scoresheet!AP72</f>
        <v>0</v>
      </c>
      <c r="CZ56" s="429">
        <f t="shared" si="5"/>
        <v>0</v>
      </c>
      <c r="DA56"/>
      <c r="DB56" s="418">
        <v>55</v>
      </c>
      <c r="DC56" s="419" t="str">
        <f t="shared" si="11"/>
        <v>-</v>
      </c>
      <c r="DD56" s="419" t="s">
        <v>48</v>
      </c>
      <c r="DE56" s="421">
        <f>+Scoresheet!AX72</f>
        <v>0</v>
      </c>
      <c r="DF56" s="420">
        <f t="shared" si="6"/>
        <v>0</v>
      </c>
      <c r="DG56"/>
      <c r="DH56" s="766">
        <v>55</v>
      </c>
      <c r="DI56" s="767" t="str">
        <f t="shared" si="12"/>
        <v>-</v>
      </c>
      <c r="DJ56" s="767" t="s">
        <v>48</v>
      </c>
      <c r="DK56" s="768">
        <f>+Scoresheet!BF72</f>
        <v>0</v>
      </c>
      <c r="DL56" s="769">
        <f t="shared" si="7"/>
        <v>0</v>
      </c>
      <c r="DM56"/>
      <c r="DN56" s="762">
        <v>55</v>
      </c>
      <c r="DO56" s="763" t="str">
        <f t="shared" si="13"/>
        <v>-</v>
      </c>
      <c r="DP56" s="763" t="s">
        <v>48</v>
      </c>
      <c r="DQ56" s="429">
        <f t="shared" si="8"/>
        <v>0</v>
      </c>
      <c r="DT56" s="315">
        <v>53</v>
      </c>
      <c r="DU56" s="210">
        <v>7.3</v>
      </c>
      <c r="DW56" s="198"/>
      <c r="DX56" s="198"/>
      <c r="DZ56" s="198"/>
      <c r="EA56" s="198"/>
    </row>
    <row r="57" spans="2:134" s="19" customFormat="1" ht="15.75" thickBot="1">
      <c r="B57" s="314"/>
      <c r="C57" s="314"/>
      <c r="H57" s="460">
        <v>56</v>
      </c>
      <c r="I57" s="313" t="s">
        <v>393</v>
      </c>
      <c r="J57" s="313" t="s">
        <v>46</v>
      </c>
      <c r="K57" s="475">
        <v>6.5</v>
      </c>
      <c r="L57" s="470"/>
      <c r="M57" s="460">
        <v>56</v>
      </c>
      <c r="N57" s="313" t="s">
        <v>277</v>
      </c>
      <c r="O57" s="313" t="s">
        <v>45</v>
      </c>
      <c r="P57" s="465">
        <v>29</v>
      </c>
      <c r="Q57" s="671">
        <v>2.8</v>
      </c>
      <c r="R57" s="10"/>
      <c r="S57" s="460">
        <v>56</v>
      </c>
      <c r="T57" s="313" t="s">
        <v>391</v>
      </c>
      <c r="U57" s="313" t="s">
        <v>46</v>
      </c>
      <c r="V57" s="465">
        <v>2</v>
      </c>
      <c r="W57" s="475">
        <v>2</v>
      </c>
      <c r="X57" s="10"/>
      <c r="Y57" s="460">
        <v>56</v>
      </c>
      <c r="Z57" s="313" t="s">
        <v>351</v>
      </c>
      <c r="AA57" s="313" t="s">
        <v>44</v>
      </c>
      <c r="AB57" s="465">
        <v>1</v>
      </c>
      <c r="AC57" s="475">
        <v>0.5</v>
      </c>
      <c r="AD57" s="10"/>
      <c r="AE57" s="460">
        <v>56</v>
      </c>
      <c r="AF57" s="313" t="s">
        <v>113</v>
      </c>
      <c r="AG57" s="313" t="s">
        <v>45</v>
      </c>
      <c r="AH57" s="465">
        <v>0</v>
      </c>
      <c r="AI57" s="475">
        <v>0</v>
      </c>
      <c r="AK57" s="460">
        <v>56</v>
      </c>
      <c r="AL57" s="313" t="s">
        <v>113</v>
      </c>
      <c r="AM57" s="313" t="s">
        <v>49</v>
      </c>
      <c r="AN57" s="337">
        <v>0</v>
      </c>
      <c r="AO57" s="475">
        <v>0</v>
      </c>
      <c r="AP57" s="10"/>
      <c r="AQ57" s="460">
        <v>56</v>
      </c>
      <c r="AR57" s="324" t="s">
        <v>444</v>
      </c>
      <c r="AS57" s="324" t="s">
        <v>39</v>
      </c>
      <c r="AT57" s="478">
        <v>0.5</v>
      </c>
      <c r="AU57" s="470"/>
      <c r="AV57" s="10"/>
      <c r="AW57" s="10"/>
      <c r="AX57" s="10"/>
      <c r="AY57" s="10"/>
      <c r="AZ57" s="10"/>
      <c r="BA57" s="10"/>
      <c r="BB57" s="10"/>
      <c r="BC57" s="10"/>
      <c r="BD57" s="10"/>
      <c r="BE57" s="10"/>
      <c r="BF57" s="10"/>
      <c r="BG57" s="10"/>
      <c r="BH57" s="10"/>
      <c r="BI57" s="10"/>
      <c r="BJ57" s="10"/>
      <c r="BK57" s="10"/>
      <c r="BL57" s="10"/>
      <c r="BM57" s="10"/>
      <c r="BN57" s="10"/>
      <c r="BO57" s="10"/>
      <c r="BP57" s="10"/>
      <c r="CE57" s="781">
        <v>56</v>
      </c>
      <c r="CF57" s="782" t="str">
        <f t="shared" si="0"/>
        <v>-</v>
      </c>
      <c r="CG57" s="782" t="s">
        <v>48</v>
      </c>
      <c r="CH57" s="783">
        <f t="shared" si="1"/>
        <v>0</v>
      </c>
      <c r="CI57"/>
      <c r="CJ57" s="418">
        <v>56</v>
      </c>
      <c r="CK57" s="419" t="str">
        <f t="shared" si="2"/>
        <v>-</v>
      </c>
      <c r="CL57" s="419" t="s">
        <v>48</v>
      </c>
      <c r="CM57" s="421">
        <f>+Scoresheet!J73</f>
        <v>0</v>
      </c>
      <c r="CN57" s="420">
        <f t="shared" si="3"/>
        <v>0</v>
      </c>
      <c r="CO57"/>
      <c r="CP57" s="750">
        <v>56</v>
      </c>
      <c r="CQ57" s="751" t="str">
        <f t="shared" si="9"/>
        <v>-</v>
      </c>
      <c r="CR57" s="751" t="s">
        <v>48</v>
      </c>
      <c r="CS57" s="756">
        <f>+Scoresheet!AH73</f>
        <v>0</v>
      </c>
      <c r="CT57" s="752">
        <f t="shared" si="4"/>
        <v>0</v>
      </c>
      <c r="CU57"/>
      <c r="CV57" s="762">
        <v>56</v>
      </c>
      <c r="CW57" s="763" t="str">
        <f t="shared" si="10"/>
        <v>-</v>
      </c>
      <c r="CX57" s="763" t="s">
        <v>48</v>
      </c>
      <c r="CY57" s="787">
        <f>+Scoresheet!AP73</f>
        <v>0</v>
      </c>
      <c r="CZ57" s="429">
        <f t="shared" si="5"/>
        <v>0</v>
      </c>
      <c r="DA57"/>
      <c r="DB57" s="418">
        <v>56</v>
      </c>
      <c r="DC57" s="419" t="str">
        <f t="shared" si="11"/>
        <v>-</v>
      </c>
      <c r="DD57" s="419" t="s">
        <v>48</v>
      </c>
      <c r="DE57" s="421">
        <f>+Scoresheet!AX73</f>
        <v>0</v>
      </c>
      <c r="DF57" s="420">
        <f t="shared" si="6"/>
        <v>0</v>
      </c>
      <c r="DG57"/>
      <c r="DH57" s="766">
        <v>56</v>
      </c>
      <c r="DI57" s="767" t="str">
        <f t="shared" si="12"/>
        <v>-</v>
      </c>
      <c r="DJ57" s="767" t="s">
        <v>48</v>
      </c>
      <c r="DK57" s="768">
        <f>+Scoresheet!BF73</f>
        <v>0</v>
      </c>
      <c r="DL57" s="769">
        <f t="shared" si="7"/>
        <v>0</v>
      </c>
      <c r="DM57"/>
      <c r="DN57" s="762">
        <v>56</v>
      </c>
      <c r="DO57" s="763" t="str">
        <f t="shared" si="13"/>
        <v>-</v>
      </c>
      <c r="DP57" s="763" t="s">
        <v>48</v>
      </c>
      <c r="DQ57" s="429">
        <f t="shared" si="8"/>
        <v>0</v>
      </c>
      <c r="DT57" s="315">
        <v>54</v>
      </c>
      <c r="DU57" s="210">
        <v>7.4</v>
      </c>
      <c r="DW57" s="198"/>
      <c r="DX57" s="198"/>
      <c r="DZ57" s="198"/>
      <c r="EA57" s="198"/>
    </row>
    <row r="58" spans="2:134" s="19" customFormat="1" ht="15.75" thickBot="1">
      <c r="B58" s="1110" t="s">
        <v>152</v>
      </c>
      <c r="C58" s="1111"/>
      <c r="H58" s="460">
        <v>57</v>
      </c>
      <c r="I58" s="313" t="s">
        <v>346</v>
      </c>
      <c r="J58" s="313" t="s">
        <v>44</v>
      </c>
      <c r="K58" s="475">
        <v>6.5</v>
      </c>
      <c r="L58" s="470"/>
      <c r="M58" s="460">
        <v>57</v>
      </c>
      <c r="N58" s="324" t="s">
        <v>319</v>
      </c>
      <c r="O58" s="324" t="s">
        <v>50</v>
      </c>
      <c r="P58" s="468">
        <v>34</v>
      </c>
      <c r="Q58" s="671">
        <v>2.7</v>
      </c>
      <c r="R58" s="10"/>
      <c r="S58" s="460">
        <v>57</v>
      </c>
      <c r="T58" s="313" t="s">
        <v>319</v>
      </c>
      <c r="U58" s="313" t="s">
        <v>50</v>
      </c>
      <c r="V58" s="465">
        <v>2</v>
      </c>
      <c r="W58" s="475">
        <v>2</v>
      </c>
      <c r="X58" s="10"/>
      <c r="Y58" s="460">
        <v>57</v>
      </c>
      <c r="Z58" s="324" t="s">
        <v>378</v>
      </c>
      <c r="AA58" s="324" t="s">
        <v>45</v>
      </c>
      <c r="AB58" s="465">
        <v>1</v>
      </c>
      <c r="AC58" s="475">
        <v>0.5</v>
      </c>
      <c r="AD58" s="10"/>
      <c r="AE58" s="460">
        <v>57</v>
      </c>
      <c r="AF58" s="313" t="s">
        <v>113</v>
      </c>
      <c r="AG58" s="313" t="s">
        <v>45</v>
      </c>
      <c r="AH58" s="465">
        <v>0</v>
      </c>
      <c r="AI58" s="475">
        <v>0</v>
      </c>
      <c r="AK58" s="460">
        <v>57</v>
      </c>
      <c r="AL58" s="313" t="s">
        <v>113</v>
      </c>
      <c r="AM58" s="313" t="s">
        <v>49</v>
      </c>
      <c r="AN58" s="337">
        <v>0</v>
      </c>
      <c r="AO58" s="475">
        <v>0</v>
      </c>
      <c r="AP58" s="10"/>
      <c r="AQ58" s="460">
        <v>57</v>
      </c>
      <c r="AR58" s="324" t="s">
        <v>446</v>
      </c>
      <c r="AS58" s="324" t="s">
        <v>39</v>
      </c>
      <c r="AT58" s="478">
        <v>0.5</v>
      </c>
      <c r="AU58" s="470"/>
      <c r="AV58" s="10"/>
      <c r="AW58" s="10"/>
      <c r="AX58" s="10"/>
      <c r="AY58" s="10"/>
      <c r="AZ58" s="10"/>
      <c r="BA58" s="10"/>
      <c r="BB58" s="10"/>
      <c r="BC58" s="10"/>
      <c r="BD58" s="10"/>
      <c r="BE58" s="10"/>
      <c r="BF58" s="10"/>
      <c r="BG58" s="10"/>
      <c r="BH58" s="10"/>
      <c r="BI58" s="10"/>
      <c r="BJ58" s="10"/>
      <c r="BK58" s="10"/>
      <c r="BL58" s="10"/>
      <c r="BM58" s="10"/>
      <c r="BN58" s="10"/>
      <c r="BO58" s="10"/>
      <c r="BP58" s="10"/>
      <c r="CE58" s="781">
        <v>57</v>
      </c>
      <c r="CF58" s="782" t="str">
        <f t="shared" si="0"/>
        <v>-</v>
      </c>
      <c r="CG58" s="782" t="s">
        <v>48</v>
      </c>
      <c r="CH58" s="783">
        <f t="shared" si="1"/>
        <v>0</v>
      </c>
      <c r="CI58"/>
      <c r="CJ58" s="418">
        <v>57</v>
      </c>
      <c r="CK58" s="419" t="str">
        <f t="shared" si="2"/>
        <v>-</v>
      </c>
      <c r="CL58" s="419" t="s">
        <v>48</v>
      </c>
      <c r="CM58" s="421">
        <f>+Scoresheet!J74</f>
        <v>0</v>
      </c>
      <c r="CN58" s="420">
        <f t="shared" si="3"/>
        <v>0</v>
      </c>
      <c r="CO58"/>
      <c r="CP58" s="750">
        <v>57</v>
      </c>
      <c r="CQ58" s="751" t="str">
        <f t="shared" si="9"/>
        <v>-</v>
      </c>
      <c r="CR58" s="751" t="s">
        <v>48</v>
      </c>
      <c r="CS58" s="756">
        <f>+Scoresheet!AH74</f>
        <v>0</v>
      </c>
      <c r="CT58" s="752">
        <f t="shared" si="4"/>
        <v>0</v>
      </c>
      <c r="CU58"/>
      <c r="CV58" s="762">
        <v>57</v>
      </c>
      <c r="CW58" s="763" t="str">
        <f t="shared" si="10"/>
        <v>-</v>
      </c>
      <c r="CX58" s="763" t="s">
        <v>48</v>
      </c>
      <c r="CY58" s="787">
        <f>+Scoresheet!AP74</f>
        <v>0</v>
      </c>
      <c r="CZ58" s="429">
        <f t="shared" si="5"/>
        <v>0</v>
      </c>
      <c r="DA58"/>
      <c r="DB58" s="418">
        <v>57</v>
      </c>
      <c r="DC58" s="419" t="str">
        <f t="shared" si="11"/>
        <v>-</v>
      </c>
      <c r="DD58" s="419" t="s">
        <v>48</v>
      </c>
      <c r="DE58" s="421">
        <f>+Scoresheet!AX74</f>
        <v>0</v>
      </c>
      <c r="DF58" s="420">
        <f t="shared" si="6"/>
        <v>0</v>
      </c>
      <c r="DG58"/>
      <c r="DH58" s="766">
        <v>57</v>
      </c>
      <c r="DI58" s="767" t="str">
        <f t="shared" si="12"/>
        <v>-</v>
      </c>
      <c r="DJ58" s="767" t="s">
        <v>48</v>
      </c>
      <c r="DK58" s="768">
        <f>+Scoresheet!BF74</f>
        <v>0</v>
      </c>
      <c r="DL58" s="769">
        <f t="shared" si="7"/>
        <v>0</v>
      </c>
      <c r="DM58"/>
      <c r="DN58" s="762">
        <v>57</v>
      </c>
      <c r="DO58" s="763" t="str">
        <f t="shared" si="13"/>
        <v>-</v>
      </c>
      <c r="DP58" s="763" t="s">
        <v>48</v>
      </c>
      <c r="DQ58" s="429">
        <f t="shared" si="8"/>
        <v>0</v>
      </c>
      <c r="DT58" s="315">
        <v>55</v>
      </c>
      <c r="DU58" s="210">
        <v>7.5</v>
      </c>
      <c r="DZ58" s="198"/>
      <c r="EA58" s="198"/>
    </row>
    <row r="59" spans="2:134" s="19" customFormat="1">
      <c r="B59" s="318" t="s">
        <v>78</v>
      </c>
      <c r="C59" s="319" t="str">
        <f>INDEX($CK$2:$CK$331,MATCH(C61,$DL$2:$DL$331,0))</f>
        <v>KALPESH RAVAL [R]</v>
      </c>
      <c r="H59" s="460">
        <v>58</v>
      </c>
      <c r="I59" s="313" t="s">
        <v>382</v>
      </c>
      <c r="J59" s="313" t="s">
        <v>42</v>
      </c>
      <c r="K59" s="475">
        <v>6.4</v>
      </c>
      <c r="L59" s="470"/>
      <c r="M59" s="460">
        <v>58</v>
      </c>
      <c r="N59" s="324" t="s">
        <v>286</v>
      </c>
      <c r="O59" s="324" t="s">
        <v>38</v>
      </c>
      <c r="P59" s="468">
        <v>25</v>
      </c>
      <c r="Q59" s="671">
        <v>2.5</v>
      </c>
      <c r="R59" s="10"/>
      <c r="S59" s="460">
        <v>58</v>
      </c>
      <c r="T59" s="313" t="s">
        <v>323</v>
      </c>
      <c r="U59" s="313" t="s">
        <v>50</v>
      </c>
      <c r="V59" s="465">
        <v>2</v>
      </c>
      <c r="W59" s="475">
        <v>2</v>
      </c>
      <c r="X59" s="10"/>
      <c r="Y59" s="460">
        <v>58</v>
      </c>
      <c r="Z59" s="313" t="s">
        <v>301</v>
      </c>
      <c r="AA59" s="313" t="s">
        <v>49</v>
      </c>
      <c r="AB59" s="465">
        <v>2</v>
      </c>
      <c r="AC59" s="475">
        <v>0.5</v>
      </c>
      <c r="AD59" s="10"/>
      <c r="AE59" s="460">
        <v>58</v>
      </c>
      <c r="AF59" s="324" t="s">
        <v>113</v>
      </c>
      <c r="AG59" s="324" t="s">
        <v>45</v>
      </c>
      <c r="AH59" s="468">
        <v>0</v>
      </c>
      <c r="AI59" s="478">
        <v>0</v>
      </c>
      <c r="AK59" s="460">
        <v>58</v>
      </c>
      <c r="AL59" s="313" t="s">
        <v>113</v>
      </c>
      <c r="AM59" s="313" t="s">
        <v>49</v>
      </c>
      <c r="AN59" s="337">
        <v>0</v>
      </c>
      <c r="AO59" s="475">
        <v>0</v>
      </c>
      <c r="AP59" s="10"/>
      <c r="AQ59" s="460">
        <v>58</v>
      </c>
      <c r="AR59" s="313" t="s">
        <v>312</v>
      </c>
      <c r="AS59" s="313" t="s">
        <v>42</v>
      </c>
      <c r="AT59" s="475">
        <v>0.5</v>
      </c>
      <c r="AU59" s="470"/>
      <c r="AV59" s="10"/>
      <c r="AW59" s="10"/>
      <c r="AX59" s="10"/>
      <c r="AY59" s="10"/>
      <c r="AZ59" s="10"/>
      <c r="BA59" s="10"/>
      <c r="BB59" s="10"/>
      <c r="BC59" s="10"/>
      <c r="BD59" s="10"/>
      <c r="BE59" s="10"/>
      <c r="BF59" s="10"/>
      <c r="BG59" s="10"/>
      <c r="BH59" s="10"/>
      <c r="BI59" s="10"/>
      <c r="BJ59" s="10"/>
      <c r="BK59" s="10"/>
      <c r="BL59" s="10"/>
      <c r="BM59" s="10"/>
      <c r="BN59" s="10"/>
      <c r="BO59" s="10"/>
      <c r="BP59" s="10"/>
      <c r="CE59" s="781">
        <v>58</v>
      </c>
      <c r="CF59" s="782" t="str">
        <f t="shared" si="0"/>
        <v>-</v>
      </c>
      <c r="CG59" s="782" t="s">
        <v>48</v>
      </c>
      <c r="CH59" s="783">
        <f t="shared" si="1"/>
        <v>0</v>
      </c>
      <c r="CI59"/>
      <c r="CJ59" s="418">
        <v>58</v>
      </c>
      <c r="CK59" s="419" t="str">
        <f t="shared" si="2"/>
        <v>-</v>
      </c>
      <c r="CL59" s="419" t="s">
        <v>48</v>
      </c>
      <c r="CM59" s="421">
        <f>+Scoresheet!J75</f>
        <v>0</v>
      </c>
      <c r="CN59" s="420">
        <f t="shared" si="3"/>
        <v>0</v>
      </c>
      <c r="CO59"/>
      <c r="CP59" s="750">
        <v>58</v>
      </c>
      <c r="CQ59" s="751" t="str">
        <f t="shared" si="9"/>
        <v>-</v>
      </c>
      <c r="CR59" s="751" t="s">
        <v>48</v>
      </c>
      <c r="CS59" s="756">
        <f>+Scoresheet!AH75</f>
        <v>0</v>
      </c>
      <c r="CT59" s="752">
        <f t="shared" si="4"/>
        <v>0</v>
      </c>
      <c r="CU59"/>
      <c r="CV59" s="762">
        <v>58</v>
      </c>
      <c r="CW59" s="763" t="str">
        <f t="shared" si="10"/>
        <v>-</v>
      </c>
      <c r="CX59" s="763" t="s">
        <v>48</v>
      </c>
      <c r="CY59" s="787">
        <f>+Scoresheet!AP75</f>
        <v>0</v>
      </c>
      <c r="CZ59" s="429">
        <f t="shared" si="5"/>
        <v>0</v>
      </c>
      <c r="DA59"/>
      <c r="DB59" s="418">
        <v>58</v>
      </c>
      <c r="DC59" s="419" t="str">
        <f t="shared" si="11"/>
        <v>-</v>
      </c>
      <c r="DD59" s="419" t="s">
        <v>48</v>
      </c>
      <c r="DE59" s="421">
        <f>+Scoresheet!AX75</f>
        <v>0</v>
      </c>
      <c r="DF59" s="420">
        <f t="shared" si="6"/>
        <v>0</v>
      </c>
      <c r="DG59"/>
      <c r="DH59" s="766">
        <v>58</v>
      </c>
      <c r="DI59" s="767" t="str">
        <f t="shared" si="12"/>
        <v>-</v>
      </c>
      <c r="DJ59" s="767" t="s">
        <v>48</v>
      </c>
      <c r="DK59" s="768">
        <f>+Scoresheet!BF75</f>
        <v>0</v>
      </c>
      <c r="DL59" s="769">
        <f t="shared" si="7"/>
        <v>0</v>
      </c>
      <c r="DM59"/>
      <c r="DN59" s="762">
        <v>58</v>
      </c>
      <c r="DO59" s="763" t="str">
        <f t="shared" si="13"/>
        <v>-</v>
      </c>
      <c r="DP59" s="763" t="s">
        <v>48</v>
      </c>
      <c r="DQ59" s="429">
        <f t="shared" si="8"/>
        <v>0</v>
      </c>
      <c r="DT59" s="315">
        <v>56</v>
      </c>
      <c r="DU59" s="210">
        <v>7.6</v>
      </c>
    </row>
    <row r="60" spans="2:134" s="19" customFormat="1">
      <c r="B60" s="433" t="s">
        <v>36</v>
      </c>
      <c r="C60" s="341" t="str">
        <f>INDEX($CL$2:$CL$331,MATCH(C61,$DL$2:$DL$331,0))</f>
        <v>RAMPUR</v>
      </c>
      <c r="H60" s="460">
        <v>59</v>
      </c>
      <c r="I60" s="313" t="s">
        <v>350</v>
      </c>
      <c r="J60" s="313" t="s">
        <v>44</v>
      </c>
      <c r="K60" s="478">
        <v>6.2</v>
      </c>
      <c r="L60" s="470"/>
      <c r="M60" s="460">
        <v>59</v>
      </c>
      <c r="N60" s="324" t="s">
        <v>360</v>
      </c>
      <c r="O60" s="324" t="s">
        <v>43</v>
      </c>
      <c r="P60" s="468">
        <v>34</v>
      </c>
      <c r="Q60" s="671">
        <v>2.2000000000000002</v>
      </c>
      <c r="R60" s="10"/>
      <c r="S60" s="460">
        <v>59</v>
      </c>
      <c r="T60" s="313" t="s">
        <v>329</v>
      </c>
      <c r="U60" s="313" t="s">
        <v>39</v>
      </c>
      <c r="V60" s="465">
        <v>2</v>
      </c>
      <c r="W60" s="475">
        <v>2</v>
      </c>
      <c r="X60" s="10"/>
      <c r="Y60" s="460">
        <v>59</v>
      </c>
      <c r="Z60" s="313" t="s">
        <v>271</v>
      </c>
      <c r="AA60" s="313" t="s">
        <v>48</v>
      </c>
      <c r="AB60" s="465">
        <v>1</v>
      </c>
      <c r="AC60" s="475">
        <v>0.5</v>
      </c>
      <c r="AD60" s="10"/>
      <c r="AE60" s="460">
        <v>59</v>
      </c>
      <c r="AF60" s="324" t="s">
        <v>113</v>
      </c>
      <c r="AG60" s="324" t="s">
        <v>45</v>
      </c>
      <c r="AH60" s="468">
        <v>0</v>
      </c>
      <c r="AI60" s="478">
        <v>0</v>
      </c>
      <c r="AK60" s="460">
        <v>59</v>
      </c>
      <c r="AL60" s="322" t="s">
        <v>113</v>
      </c>
      <c r="AM60" s="322" t="s">
        <v>49</v>
      </c>
      <c r="AN60" s="337">
        <v>0</v>
      </c>
      <c r="AO60" s="475">
        <v>0</v>
      </c>
      <c r="AP60" s="10"/>
      <c r="AQ60" s="460">
        <v>59</v>
      </c>
      <c r="AR60" s="324" t="s">
        <v>443</v>
      </c>
      <c r="AS60" s="324" t="s">
        <v>39</v>
      </c>
      <c r="AT60" s="475">
        <v>0.5</v>
      </c>
      <c r="AU60" s="470"/>
      <c r="AV60" s="10"/>
      <c r="AW60" s="10"/>
      <c r="AX60" s="10"/>
      <c r="AY60" s="10"/>
      <c r="AZ60" s="10"/>
      <c r="BA60" s="10"/>
      <c r="BB60" s="10"/>
      <c r="BC60" s="10"/>
      <c r="BD60" s="10"/>
      <c r="BE60" s="10"/>
      <c r="BF60" s="10"/>
      <c r="BG60" s="10"/>
      <c r="BH60" s="10"/>
      <c r="BI60" s="10"/>
      <c r="BJ60" s="10"/>
      <c r="BK60" s="10"/>
      <c r="BL60" s="10"/>
      <c r="BM60" s="10"/>
      <c r="BN60" s="10"/>
      <c r="BO60" s="10"/>
      <c r="BP60" s="10"/>
      <c r="CE60" s="781">
        <v>59</v>
      </c>
      <c r="CF60" s="782" t="str">
        <f t="shared" si="0"/>
        <v>-</v>
      </c>
      <c r="CG60" s="782" t="s">
        <v>48</v>
      </c>
      <c r="CH60" s="783">
        <f t="shared" si="1"/>
        <v>0</v>
      </c>
      <c r="CI60"/>
      <c r="CJ60" s="418">
        <v>59</v>
      </c>
      <c r="CK60" s="419" t="str">
        <f t="shared" si="2"/>
        <v>-</v>
      </c>
      <c r="CL60" s="419" t="s">
        <v>48</v>
      </c>
      <c r="CM60" s="421">
        <f>+Scoresheet!J76</f>
        <v>0</v>
      </c>
      <c r="CN60" s="420">
        <f t="shared" si="3"/>
        <v>0</v>
      </c>
      <c r="CO60"/>
      <c r="CP60" s="750">
        <v>59</v>
      </c>
      <c r="CQ60" s="751" t="str">
        <f t="shared" si="9"/>
        <v>-</v>
      </c>
      <c r="CR60" s="751" t="s">
        <v>48</v>
      </c>
      <c r="CS60" s="756">
        <f>+Scoresheet!AH76</f>
        <v>0</v>
      </c>
      <c r="CT60" s="752">
        <f t="shared" si="4"/>
        <v>0</v>
      </c>
      <c r="CU60"/>
      <c r="CV60" s="762">
        <v>59</v>
      </c>
      <c r="CW60" s="763" t="str">
        <f t="shared" si="10"/>
        <v>-</v>
      </c>
      <c r="CX60" s="763" t="s">
        <v>48</v>
      </c>
      <c r="CY60" s="787">
        <f>+Scoresheet!AP76</f>
        <v>0</v>
      </c>
      <c r="CZ60" s="429">
        <f t="shared" si="5"/>
        <v>0</v>
      </c>
      <c r="DA60"/>
      <c r="DB60" s="418">
        <v>59</v>
      </c>
      <c r="DC60" s="419" t="str">
        <f t="shared" si="11"/>
        <v>-</v>
      </c>
      <c r="DD60" s="419" t="s">
        <v>48</v>
      </c>
      <c r="DE60" s="421">
        <f>+Scoresheet!AX76</f>
        <v>0</v>
      </c>
      <c r="DF60" s="420">
        <f t="shared" si="6"/>
        <v>0</v>
      </c>
      <c r="DG60"/>
      <c r="DH60" s="766">
        <v>59</v>
      </c>
      <c r="DI60" s="767" t="str">
        <f t="shared" si="12"/>
        <v>-</v>
      </c>
      <c r="DJ60" s="767" t="s">
        <v>48</v>
      </c>
      <c r="DK60" s="768">
        <f>+Scoresheet!BF76</f>
        <v>0</v>
      </c>
      <c r="DL60" s="769">
        <f t="shared" si="7"/>
        <v>0</v>
      </c>
      <c r="DM60"/>
      <c r="DN60" s="762">
        <v>59</v>
      </c>
      <c r="DO60" s="763" t="str">
        <f t="shared" si="13"/>
        <v>-</v>
      </c>
      <c r="DP60" s="763" t="s">
        <v>48</v>
      </c>
      <c r="DQ60" s="429">
        <f t="shared" si="8"/>
        <v>0</v>
      </c>
      <c r="DT60" s="315">
        <v>57</v>
      </c>
      <c r="DU60" s="210">
        <v>7.7</v>
      </c>
    </row>
    <row r="61" spans="2:134" s="19" customFormat="1">
      <c r="B61" s="318" t="s">
        <v>100</v>
      </c>
      <c r="C61" s="868">
        <f>MAX($DL$2:$DL$331)</f>
        <v>2</v>
      </c>
      <c r="H61" s="460">
        <v>60</v>
      </c>
      <c r="I61" s="324" t="s">
        <v>355</v>
      </c>
      <c r="J61" s="324" t="s">
        <v>43</v>
      </c>
      <c r="K61" s="478">
        <v>6.1999999999999993</v>
      </c>
      <c r="L61" s="470"/>
      <c r="M61" s="460">
        <v>60</v>
      </c>
      <c r="N61" s="313" t="s">
        <v>321</v>
      </c>
      <c r="O61" s="313" t="s">
        <v>50</v>
      </c>
      <c r="P61" s="465">
        <v>22</v>
      </c>
      <c r="Q61" s="671">
        <v>2.2000000000000002</v>
      </c>
      <c r="R61" s="10"/>
      <c r="S61" s="460">
        <v>60</v>
      </c>
      <c r="T61" s="313" t="s">
        <v>337</v>
      </c>
      <c r="U61" s="313" t="s">
        <v>46</v>
      </c>
      <c r="V61" s="465">
        <v>2</v>
      </c>
      <c r="W61" s="475">
        <v>2</v>
      </c>
      <c r="X61" s="10"/>
      <c r="Y61" s="460">
        <v>60</v>
      </c>
      <c r="Z61" s="313" t="s">
        <v>416</v>
      </c>
      <c r="AA61" s="313" t="s">
        <v>42</v>
      </c>
      <c r="AB61" s="465">
        <v>1</v>
      </c>
      <c r="AC61" s="475">
        <v>0.5</v>
      </c>
      <c r="AD61" s="10"/>
      <c r="AE61" s="460">
        <v>60</v>
      </c>
      <c r="AF61" s="313" t="s">
        <v>113</v>
      </c>
      <c r="AG61" s="313" t="s">
        <v>45</v>
      </c>
      <c r="AH61" s="465">
        <v>0</v>
      </c>
      <c r="AI61" s="475">
        <v>0</v>
      </c>
      <c r="AK61" s="460">
        <v>60</v>
      </c>
      <c r="AL61" s="313" t="s">
        <v>113</v>
      </c>
      <c r="AM61" s="313" t="s">
        <v>49</v>
      </c>
      <c r="AN61" s="337">
        <v>0</v>
      </c>
      <c r="AO61" s="475">
        <v>0</v>
      </c>
      <c r="AP61" s="10"/>
      <c r="AQ61" s="460">
        <v>60</v>
      </c>
      <c r="AR61" s="313" t="s">
        <v>266</v>
      </c>
      <c r="AS61" s="313" t="s">
        <v>48</v>
      </c>
      <c r="AT61" s="478">
        <v>0.5</v>
      </c>
      <c r="AU61" s="470"/>
      <c r="AV61" s="10"/>
      <c r="AW61" s="10"/>
      <c r="AX61" s="10"/>
      <c r="AY61" s="10"/>
      <c r="AZ61" s="10"/>
      <c r="BA61" s="10"/>
      <c r="BB61" s="10"/>
      <c r="BC61" s="10"/>
      <c r="BD61" s="10"/>
      <c r="BE61" s="10"/>
      <c r="BF61" s="10"/>
      <c r="BG61" s="10"/>
      <c r="BH61" s="10"/>
      <c r="BI61" s="10"/>
      <c r="BJ61" s="10"/>
      <c r="BK61" s="10"/>
      <c r="BL61" s="10"/>
      <c r="BM61" s="10"/>
      <c r="BN61" s="10"/>
      <c r="BO61" s="10"/>
      <c r="BP61" s="10"/>
      <c r="CE61" s="781">
        <v>60</v>
      </c>
      <c r="CF61" s="782" t="str">
        <f t="shared" si="0"/>
        <v>-</v>
      </c>
      <c r="CG61" s="782" t="s">
        <v>48</v>
      </c>
      <c r="CH61" s="783">
        <f t="shared" si="1"/>
        <v>0</v>
      </c>
      <c r="CI61"/>
      <c r="CJ61" s="418">
        <v>60</v>
      </c>
      <c r="CK61" s="419" t="str">
        <f t="shared" si="2"/>
        <v>-</v>
      </c>
      <c r="CL61" s="419" t="s">
        <v>48</v>
      </c>
      <c r="CM61" s="421">
        <f>+Scoresheet!J77</f>
        <v>0</v>
      </c>
      <c r="CN61" s="420">
        <f t="shared" si="3"/>
        <v>0</v>
      </c>
      <c r="CO61"/>
      <c r="CP61" s="750">
        <v>60</v>
      </c>
      <c r="CQ61" s="751" t="str">
        <f t="shared" si="9"/>
        <v>-</v>
      </c>
      <c r="CR61" s="751" t="s">
        <v>48</v>
      </c>
      <c r="CS61" s="756">
        <f>+Scoresheet!AH77</f>
        <v>0</v>
      </c>
      <c r="CT61" s="752">
        <f t="shared" si="4"/>
        <v>0</v>
      </c>
      <c r="CU61"/>
      <c r="CV61" s="762">
        <v>60</v>
      </c>
      <c r="CW61" s="763" t="str">
        <f t="shared" si="10"/>
        <v>-</v>
      </c>
      <c r="CX61" s="763" t="s">
        <v>48</v>
      </c>
      <c r="CY61" s="787">
        <f>+Scoresheet!AP77</f>
        <v>0</v>
      </c>
      <c r="CZ61" s="429">
        <f t="shared" si="5"/>
        <v>0</v>
      </c>
      <c r="DA61"/>
      <c r="DB61" s="418">
        <v>60</v>
      </c>
      <c r="DC61" s="419" t="str">
        <f t="shared" si="11"/>
        <v>-</v>
      </c>
      <c r="DD61" s="419" t="s">
        <v>48</v>
      </c>
      <c r="DE61" s="421">
        <f>+Scoresheet!AX77</f>
        <v>0</v>
      </c>
      <c r="DF61" s="420">
        <f t="shared" si="6"/>
        <v>0</v>
      </c>
      <c r="DG61"/>
      <c r="DH61" s="766">
        <v>60</v>
      </c>
      <c r="DI61" s="767" t="str">
        <f t="shared" si="12"/>
        <v>-</v>
      </c>
      <c r="DJ61" s="767" t="s">
        <v>48</v>
      </c>
      <c r="DK61" s="768">
        <f>+Scoresheet!BF77</f>
        <v>0</v>
      </c>
      <c r="DL61" s="769">
        <f t="shared" si="7"/>
        <v>0</v>
      </c>
      <c r="DM61"/>
      <c r="DN61" s="762">
        <v>60</v>
      </c>
      <c r="DO61" s="763" t="str">
        <f t="shared" si="13"/>
        <v>-</v>
      </c>
      <c r="DP61" s="763" t="s">
        <v>48</v>
      </c>
      <c r="DQ61" s="429">
        <f t="shared" si="8"/>
        <v>0</v>
      </c>
      <c r="DT61" s="315">
        <v>58</v>
      </c>
      <c r="DU61" s="210">
        <v>7.8</v>
      </c>
    </row>
    <row r="62" spans="2:134" s="19" customFormat="1" ht="15.75" thickBot="1">
      <c r="B62" s="320" t="s">
        <v>129</v>
      </c>
      <c r="C62" s="321">
        <f>INDEX($DK$2:$DK$331,MATCH(C61,$DL$2:$DL$331,0))</f>
        <v>4</v>
      </c>
      <c r="H62" s="460">
        <v>61</v>
      </c>
      <c r="I62" s="313" t="s">
        <v>368</v>
      </c>
      <c r="J62" s="313" t="s">
        <v>41</v>
      </c>
      <c r="K62" s="475">
        <v>6.1</v>
      </c>
      <c r="L62" s="470"/>
      <c r="M62" s="460">
        <v>61</v>
      </c>
      <c r="N62" s="313" t="s">
        <v>411</v>
      </c>
      <c r="O62" s="313" t="s">
        <v>45</v>
      </c>
      <c r="P62" s="465">
        <v>29</v>
      </c>
      <c r="Q62" s="671">
        <v>2.1</v>
      </c>
      <c r="R62" s="10"/>
      <c r="S62" s="460">
        <v>61</v>
      </c>
      <c r="T62" s="313" t="s">
        <v>328</v>
      </c>
      <c r="U62" s="313" t="s">
        <v>39</v>
      </c>
      <c r="V62" s="465">
        <v>2</v>
      </c>
      <c r="W62" s="475">
        <v>2</v>
      </c>
      <c r="X62" s="10"/>
      <c r="Y62" s="460">
        <v>61</v>
      </c>
      <c r="Z62" s="313" t="s">
        <v>336</v>
      </c>
      <c r="AA62" s="313" t="s">
        <v>46</v>
      </c>
      <c r="AB62" s="465">
        <v>1</v>
      </c>
      <c r="AC62" s="475">
        <v>0.5</v>
      </c>
      <c r="AD62" s="10"/>
      <c r="AE62" s="460">
        <v>61</v>
      </c>
      <c r="AF62" s="313" t="s">
        <v>113</v>
      </c>
      <c r="AG62" s="313" t="s">
        <v>45</v>
      </c>
      <c r="AH62" s="465">
        <v>0</v>
      </c>
      <c r="AI62" s="475">
        <v>0</v>
      </c>
      <c r="AK62" s="460">
        <v>61</v>
      </c>
      <c r="AL62" s="323" t="s">
        <v>113</v>
      </c>
      <c r="AM62" s="323" t="s">
        <v>49</v>
      </c>
      <c r="AN62" s="337">
        <v>0</v>
      </c>
      <c r="AO62" s="475">
        <v>0</v>
      </c>
      <c r="AP62" s="10"/>
      <c r="AQ62" s="460">
        <v>61</v>
      </c>
      <c r="AR62" s="324" t="s">
        <v>284</v>
      </c>
      <c r="AS62" s="324" t="s">
        <v>38</v>
      </c>
      <c r="AT62" s="478">
        <v>0.5</v>
      </c>
      <c r="AU62" s="470"/>
      <c r="AV62" s="10"/>
      <c r="AW62" s="10"/>
      <c r="AX62" s="10"/>
      <c r="AY62" s="10"/>
      <c r="AZ62" s="10"/>
      <c r="BA62" s="10"/>
      <c r="BB62" s="10"/>
      <c r="BC62" s="10"/>
      <c r="BD62" s="10"/>
      <c r="BE62" s="10"/>
      <c r="BF62" s="10"/>
      <c r="BG62" s="10"/>
      <c r="BH62" s="10"/>
      <c r="BI62" s="10"/>
      <c r="BJ62" s="10"/>
      <c r="BK62" s="10"/>
      <c r="BL62" s="10"/>
      <c r="BM62" s="10"/>
      <c r="BN62" s="10"/>
      <c r="BO62" s="10"/>
      <c r="BP62" s="10"/>
      <c r="CE62" s="781">
        <v>61</v>
      </c>
      <c r="CF62" s="782" t="str">
        <f t="shared" si="0"/>
        <v>ARJUN RAVAL [H]</v>
      </c>
      <c r="CG62" s="782" t="s">
        <v>38</v>
      </c>
      <c r="CH62" s="783">
        <f t="shared" si="1"/>
        <v>27.1</v>
      </c>
      <c r="CI62"/>
      <c r="CJ62" s="418">
        <v>61</v>
      </c>
      <c r="CK62" s="419" t="str">
        <f t="shared" si="2"/>
        <v>ARJUN RAVAL [H]</v>
      </c>
      <c r="CL62" s="419" t="s">
        <v>38</v>
      </c>
      <c r="CM62" s="421">
        <f>+Scoresheet!J87</f>
        <v>159</v>
      </c>
      <c r="CN62" s="420">
        <f t="shared" si="3"/>
        <v>16.100000000000001</v>
      </c>
      <c r="CO62"/>
      <c r="CP62" s="750">
        <v>61</v>
      </c>
      <c r="CQ62" s="751" t="str">
        <f t="shared" si="9"/>
        <v>ARJUN RAVAL [H]</v>
      </c>
      <c r="CR62" s="751" t="s">
        <v>38</v>
      </c>
      <c r="CS62" s="756">
        <f>+Scoresheet!AH87</f>
        <v>6</v>
      </c>
      <c r="CT62" s="752">
        <f t="shared" si="4"/>
        <v>10</v>
      </c>
      <c r="CU62"/>
      <c r="CV62" s="762">
        <v>61</v>
      </c>
      <c r="CW62" s="763" t="str">
        <f t="shared" si="10"/>
        <v>ARJUN RAVAL [H]</v>
      </c>
      <c r="CX62" s="763" t="s">
        <v>38</v>
      </c>
      <c r="CY62" s="787">
        <f>+Scoresheet!AP87</f>
        <v>3</v>
      </c>
      <c r="CZ62" s="429">
        <f t="shared" si="5"/>
        <v>1</v>
      </c>
      <c r="DA62"/>
      <c r="DB62" s="418">
        <v>61</v>
      </c>
      <c r="DC62" s="419" t="str">
        <f t="shared" si="11"/>
        <v>ARJUN RAVAL [H]</v>
      </c>
      <c r="DD62" s="419" t="s">
        <v>38</v>
      </c>
      <c r="DE62" s="421">
        <f>+Scoresheet!AX87</f>
        <v>0</v>
      </c>
      <c r="DF62" s="420">
        <f t="shared" si="6"/>
        <v>0</v>
      </c>
      <c r="DG62"/>
      <c r="DH62" s="766">
        <v>61</v>
      </c>
      <c r="DI62" s="767" t="str">
        <f t="shared" si="12"/>
        <v>ARJUN RAVAL [H]</v>
      </c>
      <c r="DJ62" s="767" t="s">
        <v>38</v>
      </c>
      <c r="DK62" s="768">
        <f>+Scoresheet!BF87</f>
        <v>0</v>
      </c>
      <c r="DL62" s="769">
        <f t="shared" si="7"/>
        <v>0</v>
      </c>
      <c r="DM62"/>
      <c r="DN62" s="762">
        <v>61</v>
      </c>
      <c r="DO62" s="763" t="str">
        <f t="shared" si="13"/>
        <v>ARJUN RAVAL [H]</v>
      </c>
      <c r="DP62" s="763" t="s">
        <v>38</v>
      </c>
      <c r="DQ62" s="429">
        <f t="shared" si="8"/>
        <v>1</v>
      </c>
      <c r="DT62" s="315">
        <v>59</v>
      </c>
      <c r="DU62" s="210">
        <v>7.9</v>
      </c>
      <c r="DV62" s="198"/>
      <c r="DY62" s="198"/>
      <c r="EB62" s="198"/>
      <c r="EC62" s="198"/>
      <c r="ED62" s="198"/>
    </row>
    <row r="63" spans="2:134" s="19" customFormat="1" ht="15.75" thickBot="1">
      <c r="B63" s="198"/>
      <c r="C63" s="198"/>
      <c r="H63" s="460">
        <v>62</v>
      </c>
      <c r="I63" s="313" t="s">
        <v>325</v>
      </c>
      <c r="J63" s="313" t="s">
        <v>39</v>
      </c>
      <c r="K63" s="475">
        <v>6.1</v>
      </c>
      <c r="L63" s="470"/>
      <c r="M63" s="460">
        <v>62</v>
      </c>
      <c r="N63" s="313" t="s">
        <v>372</v>
      </c>
      <c r="O63" s="313" t="s">
        <v>41</v>
      </c>
      <c r="P63" s="465">
        <v>19</v>
      </c>
      <c r="Q63" s="671">
        <v>1.9</v>
      </c>
      <c r="R63" s="10"/>
      <c r="S63" s="460">
        <v>62</v>
      </c>
      <c r="T63" s="313" t="s">
        <v>372</v>
      </c>
      <c r="U63" s="313" t="s">
        <v>41</v>
      </c>
      <c r="V63" s="465">
        <v>2</v>
      </c>
      <c r="W63" s="475">
        <v>2</v>
      </c>
      <c r="X63" s="10"/>
      <c r="Y63" s="460">
        <v>62</v>
      </c>
      <c r="Z63" s="313" t="s">
        <v>298</v>
      </c>
      <c r="AA63" s="313" t="s">
        <v>49</v>
      </c>
      <c r="AB63" s="465">
        <v>1</v>
      </c>
      <c r="AC63" s="475">
        <v>0.5</v>
      </c>
      <c r="AD63" s="10"/>
      <c r="AE63" s="460">
        <v>62</v>
      </c>
      <c r="AF63" s="313" t="s">
        <v>113</v>
      </c>
      <c r="AG63" s="313" t="s">
        <v>45</v>
      </c>
      <c r="AH63" s="465">
        <v>0</v>
      </c>
      <c r="AI63" s="475">
        <v>0</v>
      </c>
      <c r="AK63" s="460">
        <v>62</v>
      </c>
      <c r="AL63" s="313" t="s">
        <v>113</v>
      </c>
      <c r="AM63" s="313" t="s">
        <v>49</v>
      </c>
      <c r="AN63" s="337">
        <v>0</v>
      </c>
      <c r="AO63" s="475">
        <v>0</v>
      </c>
      <c r="AP63" s="10"/>
      <c r="AQ63" s="460">
        <v>62</v>
      </c>
      <c r="AR63" s="313" t="s">
        <v>382</v>
      </c>
      <c r="AS63" s="313" t="s">
        <v>42</v>
      </c>
      <c r="AT63" s="475">
        <v>0.5</v>
      </c>
      <c r="AU63" s="470"/>
      <c r="AV63" s="10"/>
      <c r="AW63" s="10"/>
      <c r="AX63" s="10"/>
      <c r="AY63" s="10"/>
      <c r="AZ63" s="10"/>
      <c r="BA63" s="10"/>
      <c r="BB63" s="10"/>
      <c r="BC63" s="10"/>
      <c r="BD63" s="10"/>
      <c r="BE63" s="10"/>
      <c r="BF63" s="10"/>
      <c r="BG63" s="10"/>
      <c r="BH63" s="10"/>
      <c r="BI63" s="10"/>
      <c r="BJ63" s="10"/>
      <c r="BK63" s="10"/>
      <c r="BL63" s="10"/>
      <c r="BM63" s="10"/>
      <c r="BN63" s="10"/>
      <c r="BO63" s="10"/>
      <c r="BP63" s="10"/>
      <c r="CE63" s="781">
        <v>62</v>
      </c>
      <c r="CF63" s="782" t="str">
        <f t="shared" si="0"/>
        <v>DHARMESH PANDYA [H]</v>
      </c>
      <c r="CG63" s="782" t="s">
        <v>38</v>
      </c>
      <c r="CH63" s="783">
        <f t="shared" si="1"/>
        <v>0.5</v>
      </c>
      <c r="CI63"/>
      <c r="CJ63" s="418">
        <v>62</v>
      </c>
      <c r="CK63" s="419" t="str">
        <f t="shared" si="2"/>
        <v>DHARMESH PANDYA [H]</v>
      </c>
      <c r="CL63" s="419" t="s">
        <v>38</v>
      </c>
      <c r="CM63" s="421">
        <f>+Scoresheet!J88</f>
        <v>1</v>
      </c>
      <c r="CN63" s="420">
        <f t="shared" si="3"/>
        <v>0</v>
      </c>
      <c r="CO63"/>
      <c r="CP63" s="750">
        <v>62</v>
      </c>
      <c r="CQ63" s="751" t="str">
        <f t="shared" si="9"/>
        <v>DHARMESH PANDYA [H]</v>
      </c>
      <c r="CR63" s="751" t="s">
        <v>38</v>
      </c>
      <c r="CS63" s="756">
        <f>+Scoresheet!AH88</f>
        <v>0</v>
      </c>
      <c r="CT63" s="752">
        <f t="shared" si="4"/>
        <v>0</v>
      </c>
      <c r="CU63"/>
      <c r="CV63" s="762">
        <v>62</v>
      </c>
      <c r="CW63" s="763" t="str">
        <f t="shared" si="10"/>
        <v>DHARMESH PANDYA [H]</v>
      </c>
      <c r="CX63" s="763" t="s">
        <v>38</v>
      </c>
      <c r="CY63" s="787">
        <f>+Scoresheet!AP88</f>
        <v>1</v>
      </c>
      <c r="CZ63" s="429">
        <f t="shared" si="5"/>
        <v>0.5</v>
      </c>
      <c r="DA63"/>
      <c r="DB63" s="418">
        <v>62</v>
      </c>
      <c r="DC63" s="419" t="str">
        <f t="shared" si="11"/>
        <v>DHARMESH PANDYA [H]</v>
      </c>
      <c r="DD63" s="419" t="s">
        <v>38</v>
      </c>
      <c r="DE63" s="421">
        <f>+Scoresheet!AX88</f>
        <v>0</v>
      </c>
      <c r="DF63" s="420">
        <f t="shared" si="6"/>
        <v>0</v>
      </c>
      <c r="DG63"/>
      <c r="DH63" s="766">
        <v>62</v>
      </c>
      <c r="DI63" s="767" t="str">
        <f t="shared" si="12"/>
        <v>DHARMESH PANDYA [H]</v>
      </c>
      <c r="DJ63" s="767" t="s">
        <v>38</v>
      </c>
      <c r="DK63" s="768">
        <f>+Scoresheet!BF88</f>
        <v>0</v>
      </c>
      <c r="DL63" s="769">
        <f t="shared" si="7"/>
        <v>0</v>
      </c>
      <c r="DM63"/>
      <c r="DN63" s="762">
        <v>62</v>
      </c>
      <c r="DO63" s="763" t="str">
        <f t="shared" si="13"/>
        <v>DHARMESH PANDYA [H]</v>
      </c>
      <c r="DP63" s="763" t="s">
        <v>38</v>
      </c>
      <c r="DQ63" s="429">
        <f t="shared" si="8"/>
        <v>0.5</v>
      </c>
      <c r="DT63" s="315">
        <v>60</v>
      </c>
      <c r="DU63" s="210">
        <v>8</v>
      </c>
      <c r="DV63" s="198"/>
      <c r="DY63" s="198"/>
      <c r="EB63" s="198"/>
      <c r="EC63" s="198"/>
      <c r="ED63" s="198"/>
    </row>
    <row r="64" spans="2:134" s="19" customFormat="1" ht="15.75" thickBot="1">
      <c r="B64" s="1110" t="s">
        <v>153</v>
      </c>
      <c r="C64" s="1111"/>
      <c r="H64" s="460">
        <v>63</v>
      </c>
      <c r="I64" s="313" t="s">
        <v>288</v>
      </c>
      <c r="J64" s="313" t="s">
        <v>38</v>
      </c>
      <c r="K64" s="475">
        <v>6</v>
      </c>
      <c r="L64" s="470"/>
      <c r="M64" s="460">
        <v>63</v>
      </c>
      <c r="N64" s="313" t="s">
        <v>434</v>
      </c>
      <c r="O64" s="313" t="s">
        <v>44</v>
      </c>
      <c r="P64" s="465">
        <v>24</v>
      </c>
      <c r="Q64" s="671">
        <v>1.8</v>
      </c>
      <c r="R64" s="10"/>
      <c r="S64" s="460">
        <v>63</v>
      </c>
      <c r="T64" s="313" t="s">
        <v>444</v>
      </c>
      <c r="U64" s="313" t="s">
        <v>39</v>
      </c>
      <c r="V64" s="465">
        <v>1</v>
      </c>
      <c r="W64" s="475">
        <v>1</v>
      </c>
      <c r="X64" s="10"/>
      <c r="Y64" s="460">
        <v>63</v>
      </c>
      <c r="Z64" s="313" t="s">
        <v>290</v>
      </c>
      <c r="AA64" s="313" t="s">
        <v>38</v>
      </c>
      <c r="AB64" s="465">
        <v>1</v>
      </c>
      <c r="AC64" s="475">
        <v>0.5</v>
      </c>
      <c r="AD64" s="10"/>
      <c r="AE64" s="460">
        <v>63</v>
      </c>
      <c r="AF64" s="324" t="s">
        <v>113</v>
      </c>
      <c r="AG64" s="324" t="s">
        <v>45</v>
      </c>
      <c r="AH64" s="468">
        <v>0</v>
      </c>
      <c r="AI64" s="478">
        <v>0</v>
      </c>
      <c r="AK64" s="460">
        <v>63</v>
      </c>
      <c r="AL64" s="313" t="s">
        <v>113</v>
      </c>
      <c r="AM64" s="313" t="s">
        <v>49</v>
      </c>
      <c r="AN64" s="337">
        <v>0</v>
      </c>
      <c r="AO64" s="475">
        <v>0</v>
      </c>
      <c r="AP64" s="10"/>
      <c r="AQ64" s="460">
        <v>63</v>
      </c>
      <c r="AR64" s="313" t="s">
        <v>433</v>
      </c>
      <c r="AS64" s="313" t="s">
        <v>41</v>
      </c>
      <c r="AT64" s="475">
        <v>0.5</v>
      </c>
      <c r="AU64" s="470"/>
      <c r="AV64" s="10"/>
      <c r="AW64" s="10"/>
      <c r="AX64" s="10"/>
      <c r="AY64" s="10"/>
      <c r="AZ64" s="10"/>
      <c r="BA64" s="10"/>
      <c r="BB64" s="10"/>
      <c r="BC64" s="10"/>
      <c r="BD64" s="10"/>
      <c r="BE64" s="10"/>
      <c r="BF64" s="10"/>
      <c r="BG64" s="10"/>
      <c r="BH64" s="10"/>
      <c r="BI64" s="10"/>
      <c r="BJ64" s="10"/>
      <c r="BK64" s="10"/>
      <c r="BL64" s="10"/>
      <c r="BM64" s="10"/>
      <c r="BN64" s="10"/>
      <c r="BO64" s="10"/>
      <c r="BP64" s="10"/>
      <c r="CE64" s="781">
        <v>63</v>
      </c>
      <c r="CF64" s="782" t="str">
        <f t="shared" si="0"/>
        <v>PRADEEP K RAVAL [H]</v>
      </c>
      <c r="CG64" s="782" t="s">
        <v>38</v>
      </c>
      <c r="CH64" s="783">
        <f t="shared" si="1"/>
        <v>0</v>
      </c>
      <c r="CI64"/>
      <c r="CJ64" s="418">
        <v>63</v>
      </c>
      <c r="CK64" s="419" t="str">
        <f t="shared" si="2"/>
        <v>PRADEEP K RAVAL [H]</v>
      </c>
      <c r="CL64" s="419" t="s">
        <v>38</v>
      </c>
      <c r="CM64" s="421">
        <f>+Scoresheet!J89</f>
        <v>6</v>
      </c>
      <c r="CN64" s="420">
        <f t="shared" si="3"/>
        <v>0</v>
      </c>
      <c r="CO64"/>
      <c r="CP64" s="750">
        <v>63</v>
      </c>
      <c r="CQ64" s="751" t="str">
        <f t="shared" si="9"/>
        <v>PRADEEP K RAVAL [H]</v>
      </c>
      <c r="CR64" s="751" t="s">
        <v>38</v>
      </c>
      <c r="CS64" s="756">
        <f>+Scoresheet!AH89</f>
        <v>0</v>
      </c>
      <c r="CT64" s="752">
        <f t="shared" si="4"/>
        <v>0</v>
      </c>
      <c r="CU64"/>
      <c r="CV64" s="762">
        <v>63</v>
      </c>
      <c r="CW64" s="763" t="str">
        <f t="shared" si="10"/>
        <v>PRADEEP K RAVAL [H]</v>
      </c>
      <c r="CX64" s="763" t="s">
        <v>38</v>
      </c>
      <c r="CY64" s="787">
        <f>+Scoresheet!AP89</f>
        <v>0</v>
      </c>
      <c r="CZ64" s="429">
        <f t="shared" si="5"/>
        <v>0</v>
      </c>
      <c r="DA64"/>
      <c r="DB64" s="418">
        <v>63</v>
      </c>
      <c r="DC64" s="419" t="str">
        <f t="shared" si="11"/>
        <v>PRADEEP K RAVAL [H]</v>
      </c>
      <c r="DD64" s="419" t="s">
        <v>38</v>
      </c>
      <c r="DE64" s="421">
        <f>+Scoresheet!AX89</f>
        <v>0</v>
      </c>
      <c r="DF64" s="420">
        <f t="shared" si="6"/>
        <v>0</v>
      </c>
      <c r="DG64"/>
      <c r="DH64" s="766">
        <v>63</v>
      </c>
      <c r="DI64" s="767" t="str">
        <f t="shared" si="12"/>
        <v>PRADEEP K RAVAL [H]</v>
      </c>
      <c r="DJ64" s="767" t="s">
        <v>38</v>
      </c>
      <c r="DK64" s="768">
        <f>+Scoresheet!BF89</f>
        <v>0</v>
      </c>
      <c r="DL64" s="769">
        <f t="shared" si="7"/>
        <v>0</v>
      </c>
      <c r="DM64"/>
      <c r="DN64" s="762">
        <v>63</v>
      </c>
      <c r="DO64" s="763" t="str">
        <f t="shared" si="13"/>
        <v>PRADEEP K RAVAL [H]</v>
      </c>
      <c r="DP64" s="763" t="s">
        <v>38</v>
      </c>
      <c r="DQ64" s="429">
        <f t="shared" si="8"/>
        <v>0</v>
      </c>
      <c r="DT64" s="315">
        <v>61</v>
      </c>
      <c r="DU64" s="210">
        <v>8.1</v>
      </c>
      <c r="DV64" s="198"/>
      <c r="DY64" s="198"/>
      <c r="EB64" s="198"/>
      <c r="EC64" s="198"/>
      <c r="ED64" s="198"/>
    </row>
    <row r="65" spans="2:134" s="19" customFormat="1">
      <c r="B65" s="433" t="s">
        <v>78</v>
      </c>
      <c r="C65" s="341" t="str">
        <f>INDEX($CK$2:$CK$331,MATCH(C67,$DQ$2:$DQ$331,0))</f>
        <v>KALPESH RAVAL [R]</v>
      </c>
      <c r="H65" s="460">
        <v>64</v>
      </c>
      <c r="I65" s="313" t="s">
        <v>345</v>
      </c>
      <c r="J65" s="313" t="s">
        <v>44</v>
      </c>
      <c r="K65" s="475">
        <v>5.9</v>
      </c>
      <c r="L65" s="470"/>
      <c r="M65" s="460">
        <v>64</v>
      </c>
      <c r="N65" s="324" t="s">
        <v>392</v>
      </c>
      <c r="O65" s="324" t="s">
        <v>46</v>
      </c>
      <c r="P65" s="468">
        <v>19</v>
      </c>
      <c r="Q65" s="671">
        <v>1.8</v>
      </c>
      <c r="R65" s="10"/>
      <c r="S65" s="460">
        <v>64</v>
      </c>
      <c r="T65" s="324" t="s">
        <v>312</v>
      </c>
      <c r="U65" s="324" t="s">
        <v>42</v>
      </c>
      <c r="V65" s="468">
        <v>1</v>
      </c>
      <c r="W65" s="478">
        <v>1</v>
      </c>
      <c r="X65" s="10"/>
      <c r="Y65" s="460">
        <v>64</v>
      </c>
      <c r="Z65" s="313" t="s">
        <v>357</v>
      </c>
      <c r="AA65" s="313" t="s">
        <v>43</v>
      </c>
      <c r="AB65" s="465">
        <v>1</v>
      </c>
      <c r="AC65" s="475">
        <v>0.5</v>
      </c>
      <c r="AD65" s="10"/>
      <c r="AE65" s="460">
        <v>64</v>
      </c>
      <c r="AF65" s="313" t="s">
        <v>113</v>
      </c>
      <c r="AG65" s="313" t="s">
        <v>48</v>
      </c>
      <c r="AH65" s="465">
        <v>0</v>
      </c>
      <c r="AI65" s="475">
        <v>0</v>
      </c>
      <c r="AK65" s="460">
        <v>64</v>
      </c>
      <c r="AL65" s="313" t="s">
        <v>113</v>
      </c>
      <c r="AM65" s="313" t="s">
        <v>49</v>
      </c>
      <c r="AN65" s="337">
        <v>0</v>
      </c>
      <c r="AO65" s="475">
        <v>0</v>
      </c>
      <c r="AP65" s="10"/>
      <c r="AQ65" s="460">
        <v>64</v>
      </c>
      <c r="AR65" s="313" t="s">
        <v>332</v>
      </c>
      <c r="AS65" s="313" t="s">
        <v>39</v>
      </c>
      <c r="AT65" s="475">
        <v>0.5</v>
      </c>
      <c r="AU65" s="470"/>
      <c r="AV65" s="10"/>
      <c r="AW65" s="10"/>
      <c r="AX65" s="10"/>
      <c r="AY65" s="10"/>
      <c r="AZ65" s="10"/>
      <c r="BA65" s="10"/>
      <c r="BB65" s="10"/>
      <c r="BC65" s="10"/>
      <c r="BD65" s="10"/>
      <c r="BE65" s="10"/>
      <c r="BF65" s="10"/>
      <c r="BG65" s="10"/>
      <c r="BH65" s="10"/>
      <c r="BI65" s="10"/>
      <c r="BJ65" s="10"/>
      <c r="BK65" s="10"/>
      <c r="BL65" s="10"/>
      <c r="BM65" s="10"/>
      <c r="BN65" s="10"/>
      <c r="BO65" s="10"/>
      <c r="BP65" s="10"/>
      <c r="CE65" s="781">
        <v>64</v>
      </c>
      <c r="CF65" s="782" t="str">
        <f t="shared" si="0"/>
        <v>GIRISH PANDYA [H]</v>
      </c>
      <c r="CG65" s="782" t="s">
        <v>38</v>
      </c>
      <c r="CH65" s="783">
        <f t="shared" si="1"/>
        <v>3.5</v>
      </c>
      <c r="CI65"/>
      <c r="CJ65" s="418">
        <v>64</v>
      </c>
      <c r="CK65" s="419" t="str">
        <f t="shared" si="2"/>
        <v>GIRISH PANDYA [H]</v>
      </c>
      <c r="CL65" s="419" t="s">
        <v>38</v>
      </c>
      <c r="CM65" s="421">
        <f>+Scoresheet!J90</f>
        <v>25</v>
      </c>
      <c r="CN65" s="420">
        <f t="shared" si="3"/>
        <v>2.5</v>
      </c>
      <c r="CO65"/>
      <c r="CP65" s="750">
        <v>64</v>
      </c>
      <c r="CQ65" s="751" t="str">
        <f t="shared" si="9"/>
        <v>GIRISH PANDYA [H]</v>
      </c>
      <c r="CR65" s="751" t="s">
        <v>38</v>
      </c>
      <c r="CS65" s="756">
        <f>+Scoresheet!AH90</f>
        <v>0</v>
      </c>
      <c r="CT65" s="752">
        <f t="shared" si="4"/>
        <v>0</v>
      </c>
      <c r="CU65"/>
      <c r="CV65" s="762">
        <v>64</v>
      </c>
      <c r="CW65" s="763" t="str">
        <f t="shared" si="10"/>
        <v>GIRISH PANDYA [H]</v>
      </c>
      <c r="CX65" s="763" t="s">
        <v>38</v>
      </c>
      <c r="CY65" s="787">
        <f>+Scoresheet!AP90</f>
        <v>1</v>
      </c>
      <c r="CZ65" s="429">
        <f t="shared" si="5"/>
        <v>0.5</v>
      </c>
      <c r="DA65"/>
      <c r="DB65" s="418">
        <v>64</v>
      </c>
      <c r="DC65" s="419" t="str">
        <f t="shared" si="11"/>
        <v>GIRISH PANDYA [H]</v>
      </c>
      <c r="DD65" s="419" t="s">
        <v>38</v>
      </c>
      <c r="DE65" s="421" t="str">
        <f>+Scoresheet!AX90</f>
        <v>1d</v>
      </c>
      <c r="DF65" s="420">
        <f t="shared" si="6"/>
        <v>0.5</v>
      </c>
      <c r="DG65"/>
      <c r="DH65" s="766">
        <v>64</v>
      </c>
      <c r="DI65" s="767" t="str">
        <f t="shared" si="12"/>
        <v>GIRISH PANDYA [H]</v>
      </c>
      <c r="DJ65" s="767" t="s">
        <v>38</v>
      </c>
      <c r="DK65" s="768">
        <f>+Scoresheet!BF90</f>
        <v>0</v>
      </c>
      <c r="DL65" s="769">
        <f t="shared" si="7"/>
        <v>0</v>
      </c>
      <c r="DM65"/>
      <c r="DN65" s="762">
        <v>64</v>
      </c>
      <c r="DO65" s="763" t="str">
        <f t="shared" si="13"/>
        <v>GIRISH PANDYA [H]</v>
      </c>
      <c r="DP65" s="763" t="s">
        <v>38</v>
      </c>
      <c r="DQ65" s="429">
        <f t="shared" si="8"/>
        <v>1</v>
      </c>
      <c r="DT65" s="315">
        <v>62</v>
      </c>
      <c r="DU65" s="210">
        <v>8.1999999999999993</v>
      </c>
      <c r="DV65" s="198"/>
      <c r="DW65" s="198"/>
      <c r="DX65" s="198"/>
      <c r="DY65" s="198"/>
      <c r="EB65" s="198"/>
      <c r="EC65" s="198"/>
      <c r="ED65" s="198"/>
    </row>
    <row r="66" spans="2:134" s="19" customFormat="1">
      <c r="B66" s="318" t="s">
        <v>36</v>
      </c>
      <c r="C66" s="319" t="str">
        <f>INDEX($CL$2:$CL$331,MATCH(C67,$DQ$2:$DQ$331,0))</f>
        <v>RAMPUR</v>
      </c>
      <c r="H66" s="460">
        <v>65</v>
      </c>
      <c r="I66" s="313" t="s">
        <v>328</v>
      </c>
      <c r="J66" s="313" t="s">
        <v>39</v>
      </c>
      <c r="K66" s="475">
        <v>5.7</v>
      </c>
      <c r="L66" s="470"/>
      <c r="M66" s="460">
        <v>65</v>
      </c>
      <c r="N66" s="313" t="s">
        <v>306</v>
      </c>
      <c r="O66" s="313" t="s">
        <v>49</v>
      </c>
      <c r="P66" s="465">
        <v>24</v>
      </c>
      <c r="Q66" s="671">
        <v>1.8</v>
      </c>
      <c r="R66" s="10"/>
      <c r="S66" s="460">
        <v>65</v>
      </c>
      <c r="T66" s="313" t="s">
        <v>345</v>
      </c>
      <c r="U66" s="313" t="s">
        <v>44</v>
      </c>
      <c r="V66" s="465">
        <v>1</v>
      </c>
      <c r="W66" s="475">
        <v>1</v>
      </c>
      <c r="X66" s="10"/>
      <c r="Y66" s="460">
        <v>65</v>
      </c>
      <c r="Z66" s="313" t="s">
        <v>346</v>
      </c>
      <c r="AA66" s="313" t="s">
        <v>44</v>
      </c>
      <c r="AB66" s="465">
        <v>1</v>
      </c>
      <c r="AC66" s="475">
        <v>0.5</v>
      </c>
      <c r="AD66" s="10"/>
      <c r="AE66" s="460">
        <v>65</v>
      </c>
      <c r="AF66" s="313" t="s">
        <v>113</v>
      </c>
      <c r="AG66" s="313" t="s">
        <v>48</v>
      </c>
      <c r="AH66" s="465">
        <v>0</v>
      </c>
      <c r="AI66" s="475">
        <v>0</v>
      </c>
      <c r="AK66" s="460">
        <v>65</v>
      </c>
      <c r="AL66" s="313" t="s">
        <v>113</v>
      </c>
      <c r="AM66" s="313" t="s">
        <v>49</v>
      </c>
      <c r="AN66" s="337">
        <v>0</v>
      </c>
      <c r="AO66" s="475">
        <v>0</v>
      </c>
      <c r="AP66" s="10"/>
      <c r="AQ66" s="460">
        <v>65</v>
      </c>
      <c r="AR66" s="324" t="s">
        <v>273</v>
      </c>
      <c r="AS66" s="324" t="s">
        <v>48</v>
      </c>
      <c r="AT66" s="475">
        <v>0.5</v>
      </c>
      <c r="AU66" s="470"/>
      <c r="AV66" s="10"/>
      <c r="AW66" s="10"/>
      <c r="AX66" s="10"/>
      <c r="AY66" s="10"/>
      <c r="AZ66" s="10"/>
      <c r="BA66" s="10"/>
      <c r="BB66" s="10"/>
      <c r="BC66" s="10"/>
      <c r="BD66" s="10"/>
      <c r="BE66" s="10"/>
      <c r="BF66" s="10"/>
      <c r="BG66" s="10"/>
      <c r="BH66" s="10"/>
      <c r="BI66" s="10"/>
      <c r="BJ66" s="10"/>
      <c r="BK66" s="10"/>
      <c r="BL66" s="10"/>
      <c r="BM66" s="10"/>
      <c r="BN66" s="10"/>
      <c r="BO66" s="10"/>
      <c r="BP66" s="10"/>
      <c r="CE66" s="781">
        <v>65</v>
      </c>
      <c r="CF66" s="782" t="str">
        <f t="shared" ref="CF66:CF129" si="14">+DI66</f>
        <v>VIVEK RAVAL [H]</v>
      </c>
      <c r="CG66" s="782" t="s">
        <v>38</v>
      </c>
      <c r="CH66" s="783">
        <f t="shared" ref="CH66:CH129" si="15">CN66+CT66+CZ66+DF66+DL66</f>
        <v>3.4</v>
      </c>
      <c r="CI66"/>
      <c r="CJ66" s="418">
        <v>65</v>
      </c>
      <c r="CK66" s="419" t="str">
        <f t="shared" ref="CK66:CK129" si="16">+X468</f>
        <v>VIVEK RAVAL [H]</v>
      </c>
      <c r="CL66" s="419" t="s">
        <v>38</v>
      </c>
      <c r="CM66" s="421">
        <f>+Scoresheet!J91</f>
        <v>42</v>
      </c>
      <c r="CN66" s="420">
        <f t="shared" ref="CN66:CN129" si="17">+AF468</f>
        <v>2.9</v>
      </c>
      <c r="CO66"/>
      <c r="CP66" s="750">
        <v>65</v>
      </c>
      <c r="CQ66" s="751" t="str">
        <f t="shared" si="9"/>
        <v>VIVEK RAVAL [H]</v>
      </c>
      <c r="CR66" s="751" t="s">
        <v>38</v>
      </c>
      <c r="CS66" s="756">
        <f>+Scoresheet!AH91</f>
        <v>0</v>
      </c>
      <c r="CT66" s="752">
        <f t="shared" ref="CT66:CT129" si="18">+AN468</f>
        <v>0</v>
      </c>
      <c r="CU66"/>
      <c r="CV66" s="762">
        <v>65</v>
      </c>
      <c r="CW66" s="763" t="str">
        <f t="shared" si="10"/>
        <v>VIVEK RAVAL [H]</v>
      </c>
      <c r="CX66" s="763" t="s">
        <v>38</v>
      </c>
      <c r="CY66" s="787">
        <f>+Scoresheet!AP91</f>
        <v>1</v>
      </c>
      <c r="CZ66" s="429">
        <f t="shared" ref="CZ66:CZ129" si="19">+BM468</f>
        <v>0.5</v>
      </c>
      <c r="DA66"/>
      <c r="DB66" s="418">
        <v>65</v>
      </c>
      <c r="DC66" s="419" t="str">
        <f t="shared" si="11"/>
        <v>VIVEK RAVAL [H]</v>
      </c>
      <c r="DD66" s="419" t="s">
        <v>38</v>
      </c>
      <c r="DE66" s="421">
        <f>+Scoresheet!AX91</f>
        <v>0</v>
      </c>
      <c r="DF66" s="420">
        <f t="shared" ref="DF66:DF129" si="20">+BE468</f>
        <v>0</v>
      </c>
      <c r="DG66"/>
      <c r="DH66" s="766">
        <v>65</v>
      </c>
      <c r="DI66" s="767" t="str">
        <f t="shared" si="12"/>
        <v>VIVEK RAVAL [H]</v>
      </c>
      <c r="DJ66" s="767" t="s">
        <v>38</v>
      </c>
      <c r="DK66" s="768">
        <f>+Scoresheet!BF91</f>
        <v>0</v>
      </c>
      <c r="DL66" s="769">
        <f t="shared" ref="DL66:DL129" si="21">+AV468</f>
        <v>0</v>
      </c>
      <c r="DM66"/>
      <c r="DN66" s="762">
        <v>65</v>
      </c>
      <c r="DO66" s="763" t="str">
        <f t="shared" si="13"/>
        <v>VIVEK RAVAL [H]</v>
      </c>
      <c r="DP66" s="763" t="s">
        <v>38</v>
      </c>
      <c r="DQ66" s="429">
        <f t="shared" ref="DQ66:DQ129" si="22">CZ66+DF66+DL66</f>
        <v>0.5</v>
      </c>
      <c r="DT66" s="315">
        <v>63</v>
      </c>
      <c r="DU66" s="210">
        <v>8.3000000000000007</v>
      </c>
      <c r="DV66" s="198"/>
      <c r="DW66" s="198"/>
      <c r="DX66" s="198"/>
      <c r="DY66" s="198"/>
      <c r="DZ66" s="198"/>
      <c r="EA66" s="198"/>
      <c r="EB66" s="198"/>
      <c r="EC66" s="198"/>
      <c r="ED66" s="198"/>
    </row>
    <row r="67" spans="2:134" s="19" customFormat="1" ht="15.75" thickBot="1">
      <c r="B67" s="320" t="s">
        <v>100</v>
      </c>
      <c r="C67" s="867">
        <f>MAX($DQ$2:$DQ$331)</f>
        <v>5.5</v>
      </c>
      <c r="H67" s="460">
        <v>66</v>
      </c>
      <c r="I67" s="324" t="s">
        <v>318</v>
      </c>
      <c r="J67" s="324" t="s">
        <v>50</v>
      </c>
      <c r="K67" s="478">
        <v>5.6</v>
      </c>
      <c r="L67" s="470"/>
      <c r="M67" s="460">
        <v>66</v>
      </c>
      <c r="N67" s="313" t="s">
        <v>391</v>
      </c>
      <c r="O67" s="313" t="s">
        <v>46</v>
      </c>
      <c r="P67" s="465">
        <v>18</v>
      </c>
      <c r="Q67" s="671">
        <v>1.7</v>
      </c>
      <c r="R67" s="10"/>
      <c r="S67" s="460">
        <v>66</v>
      </c>
      <c r="T67" s="313" t="s">
        <v>331</v>
      </c>
      <c r="U67" s="313" t="s">
        <v>39</v>
      </c>
      <c r="V67" s="465">
        <v>1</v>
      </c>
      <c r="W67" s="475">
        <v>1</v>
      </c>
      <c r="X67" s="10"/>
      <c r="Y67" s="460">
        <v>66</v>
      </c>
      <c r="Z67" s="313" t="s">
        <v>325</v>
      </c>
      <c r="AA67" s="313" t="s">
        <v>39</v>
      </c>
      <c r="AB67" s="465">
        <v>1</v>
      </c>
      <c r="AC67" s="475">
        <v>0.5</v>
      </c>
      <c r="AD67" s="10"/>
      <c r="AE67" s="460">
        <v>66</v>
      </c>
      <c r="AF67" s="313" t="s">
        <v>113</v>
      </c>
      <c r="AG67" s="313" t="s">
        <v>48</v>
      </c>
      <c r="AH67" s="465">
        <v>0</v>
      </c>
      <c r="AI67" s="475">
        <v>0</v>
      </c>
      <c r="AK67" s="460">
        <v>66</v>
      </c>
      <c r="AL67" s="313" t="s">
        <v>113</v>
      </c>
      <c r="AM67" s="313" t="s">
        <v>49</v>
      </c>
      <c r="AN67" s="337">
        <v>0</v>
      </c>
      <c r="AO67" s="475">
        <v>0</v>
      </c>
      <c r="AP67" s="10"/>
      <c r="AQ67" s="460">
        <v>66</v>
      </c>
      <c r="AR67" s="313" t="s">
        <v>326</v>
      </c>
      <c r="AS67" s="313" t="s">
        <v>39</v>
      </c>
      <c r="AT67" s="475">
        <v>0.5</v>
      </c>
      <c r="AU67" s="470"/>
      <c r="AV67" s="10"/>
      <c r="AW67" s="10"/>
      <c r="AX67" s="10"/>
      <c r="AY67" s="10"/>
      <c r="AZ67" s="10"/>
      <c r="BA67" s="10"/>
      <c r="BB67" s="10"/>
      <c r="BC67" s="10"/>
      <c r="BD67" s="10"/>
      <c r="BE67" s="10"/>
      <c r="BF67" s="10"/>
      <c r="BG67" s="10"/>
      <c r="BH67" s="10"/>
      <c r="BI67" s="10"/>
      <c r="BJ67" s="10"/>
      <c r="BK67" s="10"/>
      <c r="BL67" s="10"/>
      <c r="BM67" s="10"/>
      <c r="BN67" s="10"/>
      <c r="BO67" s="10"/>
      <c r="BP67" s="10"/>
      <c r="CE67" s="781">
        <v>66</v>
      </c>
      <c r="CF67" s="782" t="str">
        <f t="shared" si="14"/>
        <v>DEEPAK RAVAL [H]</v>
      </c>
      <c r="CG67" s="782" t="s">
        <v>38</v>
      </c>
      <c r="CH67" s="783">
        <f t="shared" si="15"/>
        <v>6</v>
      </c>
      <c r="CI67"/>
      <c r="CJ67" s="418">
        <v>66</v>
      </c>
      <c r="CK67" s="419" t="str">
        <f t="shared" si="16"/>
        <v>DEEPAK RAVAL [H]</v>
      </c>
      <c r="CL67" s="419" t="s">
        <v>38</v>
      </c>
      <c r="CM67" s="421">
        <f>+Scoresheet!J92</f>
        <v>12</v>
      </c>
      <c r="CN67" s="420">
        <f t="shared" si="17"/>
        <v>0</v>
      </c>
      <c r="CO67"/>
      <c r="CP67" s="750">
        <v>66</v>
      </c>
      <c r="CQ67" s="751" t="str">
        <f t="shared" ref="CQ67:CQ130" si="23">+CK67</f>
        <v>DEEPAK RAVAL [H]</v>
      </c>
      <c r="CR67" s="751" t="s">
        <v>38</v>
      </c>
      <c r="CS67" s="756">
        <f>+Scoresheet!AH92</f>
        <v>3</v>
      </c>
      <c r="CT67" s="752">
        <f t="shared" si="18"/>
        <v>5</v>
      </c>
      <c r="CU67"/>
      <c r="CV67" s="762">
        <v>66</v>
      </c>
      <c r="CW67" s="763" t="str">
        <f t="shared" ref="CW67:CW130" si="24">+CQ67</f>
        <v>DEEPAK RAVAL [H]</v>
      </c>
      <c r="CX67" s="763" t="s">
        <v>38</v>
      </c>
      <c r="CY67" s="787">
        <f>+Scoresheet!AP92</f>
        <v>1</v>
      </c>
      <c r="CZ67" s="429">
        <f t="shared" si="19"/>
        <v>0.5</v>
      </c>
      <c r="DA67"/>
      <c r="DB67" s="418">
        <v>66</v>
      </c>
      <c r="DC67" s="419" t="str">
        <f t="shared" ref="DC67:DC130" si="25">+CW67</f>
        <v>DEEPAK RAVAL [H]</v>
      </c>
      <c r="DD67" s="419" t="s">
        <v>38</v>
      </c>
      <c r="DE67" s="421" t="str">
        <f>+Scoresheet!AX92</f>
        <v>1d</v>
      </c>
      <c r="DF67" s="420">
        <f t="shared" si="20"/>
        <v>0.5</v>
      </c>
      <c r="DG67"/>
      <c r="DH67" s="766">
        <v>66</v>
      </c>
      <c r="DI67" s="767" t="str">
        <f t="shared" ref="DI67:DI130" si="26">+DC67</f>
        <v>DEEPAK RAVAL [H]</v>
      </c>
      <c r="DJ67" s="767" t="s">
        <v>38</v>
      </c>
      <c r="DK67" s="768">
        <f>+Scoresheet!BF92</f>
        <v>0</v>
      </c>
      <c r="DL67" s="769">
        <f t="shared" si="21"/>
        <v>0</v>
      </c>
      <c r="DM67"/>
      <c r="DN67" s="762">
        <v>66</v>
      </c>
      <c r="DO67" s="763" t="str">
        <f t="shared" ref="DO67:DO130" si="27">+DI67</f>
        <v>DEEPAK RAVAL [H]</v>
      </c>
      <c r="DP67" s="763" t="s">
        <v>38</v>
      </c>
      <c r="DQ67" s="429">
        <f t="shared" si="22"/>
        <v>1</v>
      </c>
      <c r="DT67" s="315">
        <v>64</v>
      </c>
      <c r="DU67" s="210">
        <v>8.4</v>
      </c>
      <c r="DV67" s="198"/>
      <c r="DW67" s="198"/>
      <c r="DX67" s="198"/>
      <c r="DY67" s="198"/>
      <c r="DZ67" s="198"/>
      <c r="EA67" s="198"/>
      <c r="EB67" s="198"/>
      <c r="EC67" s="198"/>
      <c r="ED67" s="198"/>
    </row>
    <row r="68" spans="2:134" s="19" customFormat="1">
      <c r="H68" s="460">
        <v>67</v>
      </c>
      <c r="I68" s="313" t="s">
        <v>271</v>
      </c>
      <c r="J68" s="313" t="s">
        <v>48</v>
      </c>
      <c r="K68" s="475">
        <v>5.5</v>
      </c>
      <c r="L68" s="470"/>
      <c r="M68" s="460">
        <v>67</v>
      </c>
      <c r="N68" s="313" t="s">
        <v>359</v>
      </c>
      <c r="O68" s="313" t="s">
        <v>43</v>
      </c>
      <c r="P68" s="465">
        <v>27</v>
      </c>
      <c r="Q68" s="671">
        <v>1.5</v>
      </c>
      <c r="R68" s="10"/>
      <c r="S68" s="460">
        <v>67</v>
      </c>
      <c r="T68" s="313" t="s">
        <v>266</v>
      </c>
      <c r="U68" s="313" t="s">
        <v>48</v>
      </c>
      <c r="V68" s="465">
        <v>1</v>
      </c>
      <c r="W68" s="475">
        <v>1</v>
      </c>
      <c r="X68" s="10"/>
      <c r="Y68" s="460">
        <v>67</v>
      </c>
      <c r="Z68" s="313" t="s">
        <v>293</v>
      </c>
      <c r="AA68" s="313" t="s">
        <v>38</v>
      </c>
      <c r="AB68" s="465">
        <v>1</v>
      </c>
      <c r="AC68" s="475">
        <v>0.5</v>
      </c>
      <c r="AD68" s="10"/>
      <c r="AE68" s="460">
        <v>67</v>
      </c>
      <c r="AF68" s="313" t="s">
        <v>113</v>
      </c>
      <c r="AG68" s="313" t="s">
        <v>48</v>
      </c>
      <c r="AH68" s="465">
        <v>0</v>
      </c>
      <c r="AI68" s="475">
        <v>0</v>
      </c>
      <c r="AK68" s="460">
        <v>67</v>
      </c>
      <c r="AL68" s="324" t="s">
        <v>113</v>
      </c>
      <c r="AM68" s="324" t="s">
        <v>49</v>
      </c>
      <c r="AN68" s="468">
        <v>0</v>
      </c>
      <c r="AO68" s="478">
        <v>0</v>
      </c>
      <c r="AP68" s="10"/>
      <c r="AQ68" s="460">
        <v>67</v>
      </c>
      <c r="AR68" s="313" t="s">
        <v>270</v>
      </c>
      <c r="AS68" s="313" t="s">
        <v>48</v>
      </c>
      <c r="AT68" s="475">
        <v>0.5</v>
      </c>
      <c r="AU68" s="470"/>
      <c r="AV68" s="10"/>
      <c r="AW68" s="10"/>
      <c r="AX68" s="10"/>
      <c r="AY68" s="10"/>
      <c r="AZ68" s="10"/>
      <c r="BA68" s="10"/>
      <c r="BB68" s="10"/>
      <c r="BC68" s="10"/>
      <c r="BD68" s="10"/>
      <c r="BE68" s="10"/>
      <c r="BF68" s="10"/>
      <c r="BG68" s="10"/>
      <c r="BH68" s="10"/>
      <c r="BI68" s="10"/>
      <c r="BJ68" s="10"/>
      <c r="BK68" s="10"/>
      <c r="BL68" s="10"/>
      <c r="BM68" s="10"/>
      <c r="BN68" s="10"/>
      <c r="BO68" s="10"/>
      <c r="BP68" s="10"/>
      <c r="CE68" s="781">
        <v>67</v>
      </c>
      <c r="CF68" s="782" t="str">
        <f t="shared" si="14"/>
        <v>JIGNESH RAVAL [H]</v>
      </c>
      <c r="CG68" s="782" t="s">
        <v>38</v>
      </c>
      <c r="CH68" s="783">
        <f t="shared" si="15"/>
        <v>12.7</v>
      </c>
      <c r="CI68"/>
      <c r="CJ68" s="418">
        <v>67</v>
      </c>
      <c r="CK68" s="419" t="str">
        <f t="shared" si="16"/>
        <v>JIGNESH RAVAL [H]</v>
      </c>
      <c r="CL68" s="419" t="s">
        <v>38</v>
      </c>
      <c r="CM68" s="421">
        <f>+Scoresheet!J93</f>
        <v>45</v>
      </c>
      <c r="CN68" s="420">
        <f t="shared" si="17"/>
        <v>4.2</v>
      </c>
      <c r="CO68"/>
      <c r="CP68" s="750">
        <v>67</v>
      </c>
      <c r="CQ68" s="751" t="str">
        <f t="shared" si="23"/>
        <v>JIGNESH RAVAL [H]</v>
      </c>
      <c r="CR68" s="751" t="s">
        <v>38</v>
      </c>
      <c r="CS68" s="756">
        <f>+Scoresheet!AH93</f>
        <v>5</v>
      </c>
      <c r="CT68" s="752">
        <f t="shared" si="18"/>
        <v>7</v>
      </c>
      <c r="CU68"/>
      <c r="CV68" s="762">
        <v>67</v>
      </c>
      <c r="CW68" s="763" t="str">
        <f t="shared" si="24"/>
        <v>JIGNESH RAVAL [H]</v>
      </c>
      <c r="CX68" s="763" t="s">
        <v>38</v>
      </c>
      <c r="CY68" s="787">
        <f>+Scoresheet!AP93</f>
        <v>2</v>
      </c>
      <c r="CZ68" s="429">
        <f t="shared" si="19"/>
        <v>1</v>
      </c>
      <c r="DA68"/>
      <c r="DB68" s="418">
        <v>67</v>
      </c>
      <c r="DC68" s="419" t="str">
        <f t="shared" si="25"/>
        <v>JIGNESH RAVAL [H]</v>
      </c>
      <c r="DD68" s="419" t="s">
        <v>38</v>
      </c>
      <c r="DE68" s="421" t="str">
        <f>+Scoresheet!AX93</f>
        <v>1d</v>
      </c>
      <c r="DF68" s="420">
        <f t="shared" si="20"/>
        <v>0.5</v>
      </c>
      <c r="DG68"/>
      <c r="DH68" s="766">
        <v>67</v>
      </c>
      <c r="DI68" s="767" t="str">
        <f t="shared" si="26"/>
        <v>JIGNESH RAVAL [H]</v>
      </c>
      <c r="DJ68" s="767" t="s">
        <v>38</v>
      </c>
      <c r="DK68" s="768">
        <f>+Scoresheet!BF93</f>
        <v>0</v>
      </c>
      <c r="DL68" s="769">
        <f t="shared" si="21"/>
        <v>0</v>
      </c>
      <c r="DM68"/>
      <c r="DN68" s="762">
        <v>67</v>
      </c>
      <c r="DO68" s="763" t="str">
        <f t="shared" si="27"/>
        <v>JIGNESH RAVAL [H]</v>
      </c>
      <c r="DP68" s="763" t="s">
        <v>38</v>
      </c>
      <c r="DQ68" s="429">
        <f t="shared" si="22"/>
        <v>1.5</v>
      </c>
      <c r="DT68" s="315">
        <v>65</v>
      </c>
      <c r="DU68" s="210">
        <v>8.5</v>
      </c>
      <c r="DV68" s="198"/>
      <c r="DW68" s="198"/>
      <c r="DX68" s="198"/>
      <c r="DY68" s="198"/>
      <c r="DZ68" s="198"/>
      <c r="EA68" s="198"/>
      <c r="EB68" s="198"/>
      <c r="EC68" s="198"/>
      <c r="ED68" s="198"/>
    </row>
    <row r="69" spans="2:134" s="19" customFormat="1">
      <c r="H69" s="460">
        <v>68</v>
      </c>
      <c r="I69" s="313" t="s">
        <v>360</v>
      </c>
      <c r="J69" s="313" t="s">
        <v>43</v>
      </c>
      <c r="K69" s="475">
        <v>5.2</v>
      </c>
      <c r="L69" s="470"/>
      <c r="M69" s="460">
        <v>68</v>
      </c>
      <c r="N69" s="313" t="s">
        <v>294</v>
      </c>
      <c r="O69" s="313" t="s">
        <v>38</v>
      </c>
      <c r="P69" s="465">
        <v>17</v>
      </c>
      <c r="Q69" s="671">
        <v>1.5</v>
      </c>
      <c r="R69" s="10"/>
      <c r="S69" s="460">
        <v>68</v>
      </c>
      <c r="T69" s="313" t="s">
        <v>333</v>
      </c>
      <c r="U69" s="313" t="s">
        <v>39</v>
      </c>
      <c r="V69" s="465">
        <v>1</v>
      </c>
      <c r="W69" s="475">
        <v>1</v>
      </c>
      <c r="X69" s="10"/>
      <c r="Y69" s="460">
        <v>68</v>
      </c>
      <c r="Z69" s="313" t="s">
        <v>304</v>
      </c>
      <c r="AA69" s="313" t="s">
        <v>49</v>
      </c>
      <c r="AB69" s="465">
        <v>1</v>
      </c>
      <c r="AC69" s="475">
        <v>0.5</v>
      </c>
      <c r="AD69" s="10"/>
      <c r="AE69" s="460">
        <v>68</v>
      </c>
      <c r="AF69" s="313" t="s">
        <v>113</v>
      </c>
      <c r="AG69" s="313" t="s">
        <v>48</v>
      </c>
      <c r="AH69" s="465">
        <v>0</v>
      </c>
      <c r="AI69" s="475">
        <v>0</v>
      </c>
      <c r="AK69" s="460">
        <v>68</v>
      </c>
      <c r="AL69" s="313" t="s">
        <v>113</v>
      </c>
      <c r="AM69" s="313" t="s">
        <v>49</v>
      </c>
      <c r="AN69" s="337">
        <v>0</v>
      </c>
      <c r="AO69" s="475">
        <v>0</v>
      </c>
      <c r="AP69" s="10"/>
      <c r="AQ69" s="460">
        <v>68</v>
      </c>
      <c r="AR69" s="313" t="s">
        <v>437</v>
      </c>
      <c r="AS69" s="313" t="s">
        <v>42</v>
      </c>
      <c r="AT69" s="475">
        <v>0.5</v>
      </c>
      <c r="AU69" s="470"/>
      <c r="AV69" s="10"/>
      <c r="AW69" s="10"/>
      <c r="AX69" s="10"/>
      <c r="AY69" s="10"/>
      <c r="AZ69" s="10"/>
      <c r="BA69" s="10"/>
      <c r="BB69" s="10"/>
      <c r="BC69" s="10"/>
      <c r="BD69" s="10"/>
      <c r="BE69" s="10"/>
      <c r="BF69" s="10"/>
      <c r="BG69" s="10"/>
      <c r="BH69" s="10"/>
      <c r="BI69" s="10"/>
      <c r="BJ69" s="10"/>
      <c r="BK69" s="10"/>
      <c r="BL69" s="10"/>
      <c r="BM69" s="10"/>
      <c r="BN69" s="10"/>
      <c r="BO69" s="10"/>
      <c r="BP69" s="10"/>
      <c r="CE69" s="781">
        <v>68</v>
      </c>
      <c r="CF69" s="782" t="str">
        <f t="shared" si="14"/>
        <v>PRADEEP B RAVAL [H]</v>
      </c>
      <c r="CG69" s="782" t="s">
        <v>38</v>
      </c>
      <c r="CH69" s="783">
        <f t="shared" si="15"/>
        <v>4.5</v>
      </c>
      <c r="CI69"/>
      <c r="CJ69" s="418">
        <v>68</v>
      </c>
      <c r="CK69" s="419" t="str">
        <f t="shared" si="16"/>
        <v>PRADEEP B RAVAL [H]</v>
      </c>
      <c r="CL69" s="419" t="s">
        <v>38</v>
      </c>
      <c r="CM69" s="421">
        <f>+Scoresheet!J94</f>
        <v>2</v>
      </c>
      <c r="CN69" s="420">
        <f t="shared" si="17"/>
        <v>0</v>
      </c>
      <c r="CO69"/>
      <c r="CP69" s="750">
        <v>68</v>
      </c>
      <c r="CQ69" s="751" t="str">
        <f t="shared" si="23"/>
        <v>PRADEEP B RAVAL [H]</v>
      </c>
      <c r="CR69" s="751" t="s">
        <v>38</v>
      </c>
      <c r="CS69" s="756">
        <f>+Scoresheet!AH94</f>
        <v>3</v>
      </c>
      <c r="CT69" s="752">
        <f t="shared" si="18"/>
        <v>4</v>
      </c>
      <c r="CU69"/>
      <c r="CV69" s="762">
        <v>68</v>
      </c>
      <c r="CW69" s="763" t="str">
        <f t="shared" si="24"/>
        <v>PRADEEP B RAVAL [H]</v>
      </c>
      <c r="CX69" s="763" t="s">
        <v>38</v>
      </c>
      <c r="CY69" s="787">
        <f>+Scoresheet!AP94</f>
        <v>1</v>
      </c>
      <c r="CZ69" s="429">
        <f t="shared" si="19"/>
        <v>0.5</v>
      </c>
      <c r="DA69"/>
      <c r="DB69" s="418">
        <v>68</v>
      </c>
      <c r="DC69" s="419" t="str">
        <f t="shared" si="25"/>
        <v>PRADEEP B RAVAL [H]</v>
      </c>
      <c r="DD69" s="419" t="s">
        <v>38</v>
      </c>
      <c r="DE69" s="421">
        <f>+Scoresheet!AX94</f>
        <v>0</v>
      </c>
      <c r="DF69" s="420">
        <f t="shared" si="20"/>
        <v>0</v>
      </c>
      <c r="DG69"/>
      <c r="DH69" s="766">
        <v>68</v>
      </c>
      <c r="DI69" s="767" t="str">
        <f t="shared" si="26"/>
        <v>PRADEEP B RAVAL [H]</v>
      </c>
      <c r="DJ69" s="767" t="s">
        <v>38</v>
      </c>
      <c r="DK69" s="768">
        <f>+Scoresheet!BF94</f>
        <v>0</v>
      </c>
      <c r="DL69" s="769">
        <f t="shared" si="21"/>
        <v>0</v>
      </c>
      <c r="DM69"/>
      <c r="DN69" s="762">
        <v>68</v>
      </c>
      <c r="DO69" s="763" t="str">
        <f t="shared" si="27"/>
        <v>PRADEEP B RAVAL [H]</v>
      </c>
      <c r="DP69" s="763" t="s">
        <v>38</v>
      </c>
      <c r="DQ69" s="429">
        <f t="shared" si="22"/>
        <v>0.5</v>
      </c>
      <c r="DT69" s="315">
        <v>66</v>
      </c>
      <c r="DU69" s="210">
        <v>8.6</v>
      </c>
      <c r="DV69" s="198"/>
      <c r="DW69" s="198"/>
      <c r="DX69" s="198"/>
      <c r="DY69" s="198"/>
      <c r="DZ69" s="198"/>
      <c r="EA69" s="198"/>
      <c r="EB69" s="198"/>
      <c r="EC69" s="198"/>
      <c r="ED69" s="198"/>
    </row>
    <row r="70" spans="2:134" s="19" customFormat="1">
      <c r="H70" s="460">
        <v>69</v>
      </c>
      <c r="I70" s="313" t="s">
        <v>269</v>
      </c>
      <c r="J70" s="313" t="s">
        <v>48</v>
      </c>
      <c r="K70" s="475">
        <v>5.0999999999999996</v>
      </c>
      <c r="L70" s="470"/>
      <c r="M70" s="460">
        <v>69</v>
      </c>
      <c r="N70" s="313" t="s">
        <v>313</v>
      </c>
      <c r="O70" s="313" t="s">
        <v>50</v>
      </c>
      <c r="P70" s="465">
        <v>18</v>
      </c>
      <c r="Q70" s="671">
        <v>1.4</v>
      </c>
      <c r="R70" s="10"/>
      <c r="S70" s="460">
        <v>69</v>
      </c>
      <c r="T70" s="313" t="s">
        <v>387</v>
      </c>
      <c r="U70" s="313" t="s">
        <v>49</v>
      </c>
      <c r="V70" s="465">
        <v>1</v>
      </c>
      <c r="W70" s="475">
        <v>1</v>
      </c>
      <c r="X70" s="10"/>
      <c r="Y70" s="460">
        <v>69</v>
      </c>
      <c r="Z70" s="313" t="s">
        <v>297</v>
      </c>
      <c r="AA70" s="313" t="s">
        <v>38</v>
      </c>
      <c r="AB70" s="465">
        <v>1</v>
      </c>
      <c r="AC70" s="475">
        <v>0.5</v>
      </c>
      <c r="AD70" s="10"/>
      <c r="AE70" s="460">
        <v>69</v>
      </c>
      <c r="AF70" s="313" t="s">
        <v>113</v>
      </c>
      <c r="AG70" s="313" t="s">
        <v>48</v>
      </c>
      <c r="AH70" s="465">
        <v>0</v>
      </c>
      <c r="AI70" s="475">
        <v>0</v>
      </c>
      <c r="AK70" s="460">
        <v>69</v>
      </c>
      <c r="AL70" s="324" t="s">
        <v>113</v>
      </c>
      <c r="AM70" s="324" t="s">
        <v>42</v>
      </c>
      <c r="AN70" s="468">
        <v>0</v>
      </c>
      <c r="AO70" s="478">
        <v>0</v>
      </c>
      <c r="AP70" s="10"/>
      <c r="AQ70" s="460">
        <v>69</v>
      </c>
      <c r="AR70" s="313" t="s">
        <v>448</v>
      </c>
      <c r="AS70" s="313" t="s">
        <v>46</v>
      </c>
      <c r="AT70" s="475">
        <v>0.5</v>
      </c>
      <c r="AU70" s="470"/>
      <c r="AV70" s="10"/>
      <c r="AW70" s="10"/>
      <c r="AX70" s="10"/>
      <c r="AY70" s="10"/>
      <c r="AZ70" s="10"/>
      <c r="BA70" s="10"/>
      <c r="BB70" s="10"/>
      <c r="BC70" s="10"/>
      <c r="BD70" s="10"/>
      <c r="BE70" s="10"/>
      <c r="BF70" s="10"/>
      <c r="BG70" s="10"/>
      <c r="BH70" s="10"/>
      <c r="BI70" s="10"/>
      <c r="BJ70" s="10"/>
      <c r="BK70" s="10"/>
      <c r="BL70" s="10"/>
      <c r="BM70" s="10"/>
      <c r="BN70" s="10"/>
      <c r="BO70" s="10"/>
      <c r="BP70" s="10"/>
      <c r="CE70" s="781">
        <v>69</v>
      </c>
      <c r="CF70" s="782" t="str">
        <f t="shared" si="14"/>
        <v>ROHIT DAVE [H]</v>
      </c>
      <c r="CG70" s="782" t="s">
        <v>38</v>
      </c>
      <c r="CH70" s="783">
        <f t="shared" si="15"/>
        <v>1</v>
      </c>
      <c r="CI70"/>
      <c r="CJ70" s="418">
        <v>69</v>
      </c>
      <c r="CK70" s="419" t="str">
        <f t="shared" si="16"/>
        <v>ROHIT DAVE [H]</v>
      </c>
      <c r="CL70" s="419" t="s">
        <v>38</v>
      </c>
      <c r="CM70" s="421">
        <f>+Scoresheet!J95</f>
        <v>1</v>
      </c>
      <c r="CN70" s="420">
        <f t="shared" si="17"/>
        <v>0</v>
      </c>
      <c r="CO70"/>
      <c r="CP70" s="750">
        <v>69</v>
      </c>
      <c r="CQ70" s="751" t="str">
        <f t="shared" si="23"/>
        <v>ROHIT DAVE [H]</v>
      </c>
      <c r="CR70" s="751" t="s">
        <v>38</v>
      </c>
      <c r="CS70" s="756">
        <f>+Scoresheet!AH95</f>
        <v>1</v>
      </c>
      <c r="CT70" s="752">
        <f t="shared" si="18"/>
        <v>1</v>
      </c>
      <c r="CU70"/>
      <c r="CV70" s="762">
        <v>69</v>
      </c>
      <c r="CW70" s="763" t="str">
        <f t="shared" si="24"/>
        <v>ROHIT DAVE [H]</v>
      </c>
      <c r="CX70" s="763" t="s">
        <v>38</v>
      </c>
      <c r="CY70" s="787">
        <f>+Scoresheet!AP95</f>
        <v>0</v>
      </c>
      <c r="CZ70" s="429">
        <f t="shared" si="19"/>
        <v>0</v>
      </c>
      <c r="DA70"/>
      <c r="DB70" s="418">
        <v>69</v>
      </c>
      <c r="DC70" s="419" t="str">
        <f t="shared" si="25"/>
        <v>ROHIT DAVE [H]</v>
      </c>
      <c r="DD70" s="419" t="s">
        <v>38</v>
      </c>
      <c r="DE70" s="421">
        <f>+Scoresheet!AX95</f>
        <v>0</v>
      </c>
      <c r="DF70" s="420">
        <f t="shared" si="20"/>
        <v>0</v>
      </c>
      <c r="DG70"/>
      <c r="DH70" s="766">
        <v>69</v>
      </c>
      <c r="DI70" s="767" t="str">
        <f t="shared" si="26"/>
        <v>ROHIT DAVE [H]</v>
      </c>
      <c r="DJ70" s="767" t="s">
        <v>38</v>
      </c>
      <c r="DK70" s="768">
        <f>+Scoresheet!BF95</f>
        <v>0</v>
      </c>
      <c r="DL70" s="769">
        <f t="shared" si="21"/>
        <v>0</v>
      </c>
      <c r="DM70"/>
      <c r="DN70" s="762">
        <v>69</v>
      </c>
      <c r="DO70" s="763" t="str">
        <f t="shared" si="27"/>
        <v>ROHIT DAVE [H]</v>
      </c>
      <c r="DP70" s="763" t="s">
        <v>38</v>
      </c>
      <c r="DQ70" s="429">
        <f t="shared" si="22"/>
        <v>0</v>
      </c>
      <c r="DT70" s="315">
        <v>67</v>
      </c>
      <c r="DU70" s="210">
        <v>8.6999999999999993</v>
      </c>
      <c r="DV70" s="198"/>
      <c r="DW70" s="198"/>
      <c r="DX70" s="198"/>
      <c r="DY70" s="198"/>
      <c r="DZ70" s="198"/>
      <c r="EA70" s="198"/>
      <c r="EB70" s="198"/>
      <c r="EC70" s="198"/>
      <c r="ED70" s="198"/>
    </row>
    <row r="71" spans="2:134" s="19" customFormat="1">
      <c r="H71" s="460">
        <v>70</v>
      </c>
      <c r="I71" s="313" t="s">
        <v>334</v>
      </c>
      <c r="J71" s="313" t="s">
        <v>39</v>
      </c>
      <c r="K71" s="475">
        <v>5</v>
      </c>
      <c r="L71" s="470"/>
      <c r="M71" s="460">
        <v>70</v>
      </c>
      <c r="N71" s="313" t="s">
        <v>326</v>
      </c>
      <c r="O71" s="313" t="s">
        <v>39</v>
      </c>
      <c r="P71" s="465">
        <v>25</v>
      </c>
      <c r="Q71" s="671">
        <v>1.3</v>
      </c>
      <c r="R71" s="10"/>
      <c r="S71" s="460">
        <v>70</v>
      </c>
      <c r="T71" s="313" t="s">
        <v>270</v>
      </c>
      <c r="U71" s="313" t="s">
        <v>48</v>
      </c>
      <c r="V71" s="465">
        <v>1</v>
      </c>
      <c r="W71" s="475">
        <v>1</v>
      </c>
      <c r="X71" s="10"/>
      <c r="Y71" s="460">
        <v>70</v>
      </c>
      <c r="Z71" s="313" t="s">
        <v>327</v>
      </c>
      <c r="AA71" s="313" t="s">
        <v>39</v>
      </c>
      <c r="AB71" s="465">
        <v>1</v>
      </c>
      <c r="AC71" s="475">
        <v>0.5</v>
      </c>
      <c r="AD71" s="10"/>
      <c r="AE71" s="460">
        <v>70</v>
      </c>
      <c r="AF71" s="324" t="s">
        <v>113</v>
      </c>
      <c r="AG71" s="324" t="s">
        <v>48</v>
      </c>
      <c r="AH71" s="468">
        <v>0</v>
      </c>
      <c r="AI71" s="478">
        <v>0</v>
      </c>
      <c r="AK71" s="460">
        <v>70</v>
      </c>
      <c r="AL71" s="324" t="s">
        <v>113</v>
      </c>
      <c r="AM71" s="324" t="s">
        <v>42</v>
      </c>
      <c r="AN71" s="468">
        <v>0</v>
      </c>
      <c r="AO71" s="478">
        <v>0</v>
      </c>
      <c r="AP71" s="10"/>
      <c r="AQ71" s="460">
        <v>70</v>
      </c>
      <c r="AR71" s="313" t="s">
        <v>379</v>
      </c>
      <c r="AS71" s="313" t="s">
        <v>50</v>
      </c>
      <c r="AT71" s="475">
        <v>0.5</v>
      </c>
      <c r="AU71" s="470"/>
      <c r="AV71" s="10"/>
      <c r="AW71" s="10"/>
      <c r="AX71" s="10"/>
      <c r="AY71" s="10"/>
      <c r="AZ71" s="10"/>
      <c r="BA71" s="10"/>
      <c r="BB71" s="10"/>
      <c r="BC71" s="10"/>
      <c r="BD71" s="10"/>
      <c r="BE71" s="10"/>
      <c r="BF71" s="10"/>
      <c r="BG71" s="10"/>
      <c r="BH71" s="10"/>
      <c r="BI71" s="10"/>
      <c r="BJ71" s="10"/>
      <c r="BK71" s="10"/>
      <c r="BL71" s="10"/>
      <c r="BM71" s="10"/>
      <c r="BN71" s="10"/>
      <c r="BO71" s="10"/>
      <c r="BP71" s="10"/>
      <c r="CE71" s="781">
        <v>70</v>
      </c>
      <c r="CF71" s="782" t="str">
        <f t="shared" si="14"/>
        <v>RAJESH RAVAL [H]</v>
      </c>
      <c r="CG71" s="782" t="s">
        <v>38</v>
      </c>
      <c r="CH71" s="783">
        <f t="shared" si="15"/>
        <v>9</v>
      </c>
      <c r="CI71"/>
      <c r="CJ71" s="418">
        <v>70</v>
      </c>
      <c r="CK71" s="419" t="str">
        <f t="shared" si="16"/>
        <v>RAJESH RAVAL [H]</v>
      </c>
      <c r="CL71" s="419" t="s">
        <v>38</v>
      </c>
      <c r="CM71" s="421">
        <f>+Scoresheet!J96</f>
        <v>10</v>
      </c>
      <c r="CN71" s="420">
        <f t="shared" si="17"/>
        <v>0</v>
      </c>
      <c r="CO71"/>
      <c r="CP71" s="750">
        <v>70</v>
      </c>
      <c r="CQ71" s="751" t="str">
        <f t="shared" si="23"/>
        <v>RAJESH RAVAL [H]</v>
      </c>
      <c r="CR71" s="751" t="s">
        <v>38</v>
      </c>
      <c r="CS71" s="756">
        <f>+Scoresheet!AH96</f>
        <v>6</v>
      </c>
      <c r="CT71" s="752">
        <f t="shared" si="18"/>
        <v>8</v>
      </c>
      <c r="CU71"/>
      <c r="CV71" s="762">
        <v>70</v>
      </c>
      <c r="CW71" s="763" t="str">
        <f t="shared" si="24"/>
        <v>RAJESH RAVAL [H]</v>
      </c>
      <c r="CX71" s="763" t="s">
        <v>38</v>
      </c>
      <c r="CY71" s="787">
        <f>+Scoresheet!AP96</f>
        <v>2</v>
      </c>
      <c r="CZ71" s="429">
        <f t="shared" si="19"/>
        <v>1</v>
      </c>
      <c r="DA71"/>
      <c r="DB71" s="418">
        <v>70</v>
      </c>
      <c r="DC71" s="419" t="str">
        <f t="shared" si="25"/>
        <v>RAJESH RAVAL [H]</v>
      </c>
      <c r="DD71" s="419" t="s">
        <v>38</v>
      </c>
      <c r="DE71" s="421">
        <f>+Scoresheet!AX96</f>
        <v>0</v>
      </c>
      <c r="DF71" s="420">
        <f t="shared" si="20"/>
        <v>0</v>
      </c>
      <c r="DG71"/>
      <c r="DH71" s="766">
        <v>70</v>
      </c>
      <c r="DI71" s="767" t="str">
        <f t="shared" si="26"/>
        <v>RAJESH RAVAL [H]</v>
      </c>
      <c r="DJ71" s="767" t="s">
        <v>38</v>
      </c>
      <c r="DK71" s="768">
        <f>+Scoresheet!BF96</f>
        <v>0</v>
      </c>
      <c r="DL71" s="769">
        <f t="shared" si="21"/>
        <v>0</v>
      </c>
      <c r="DM71"/>
      <c r="DN71" s="762">
        <v>70</v>
      </c>
      <c r="DO71" s="763" t="str">
        <f t="shared" si="27"/>
        <v>RAJESH RAVAL [H]</v>
      </c>
      <c r="DP71" s="763" t="s">
        <v>38</v>
      </c>
      <c r="DQ71" s="429">
        <f t="shared" si="22"/>
        <v>1</v>
      </c>
      <c r="DT71" s="315">
        <v>68</v>
      </c>
      <c r="DU71" s="210">
        <v>8.8000000000000007</v>
      </c>
      <c r="DV71" s="198"/>
      <c r="DW71" s="198"/>
      <c r="DX71" s="198"/>
      <c r="DY71" s="198"/>
      <c r="DZ71" s="198"/>
      <c r="EA71" s="198"/>
      <c r="EB71" s="198"/>
      <c r="EC71" s="198"/>
      <c r="ED71" s="198"/>
    </row>
    <row r="72" spans="2:134" s="19" customFormat="1">
      <c r="H72" s="460">
        <v>71</v>
      </c>
      <c r="I72" s="313" t="s">
        <v>277</v>
      </c>
      <c r="J72" s="313" t="s">
        <v>45</v>
      </c>
      <c r="K72" s="475">
        <v>4.8</v>
      </c>
      <c r="L72" s="470"/>
      <c r="M72" s="460">
        <v>71</v>
      </c>
      <c r="N72" s="324" t="s">
        <v>387</v>
      </c>
      <c r="O72" s="324" t="s">
        <v>49</v>
      </c>
      <c r="P72" s="468">
        <v>13</v>
      </c>
      <c r="Q72" s="671">
        <v>1.3</v>
      </c>
      <c r="R72" s="10"/>
      <c r="S72" s="460">
        <v>71</v>
      </c>
      <c r="T72" s="324" t="s">
        <v>379</v>
      </c>
      <c r="U72" s="324" t="s">
        <v>50</v>
      </c>
      <c r="V72" s="468">
        <v>1</v>
      </c>
      <c r="W72" s="478">
        <v>1</v>
      </c>
      <c r="X72" s="10"/>
      <c r="Y72" s="460">
        <v>71</v>
      </c>
      <c r="Z72" s="313" t="s">
        <v>411</v>
      </c>
      <c r="AA72" s="313" t="s">
        <v>45</v>
      </c>
      <c r="AB72" s="465">
        <v>1</v>
      </c>
      <c r="AC72" s="475">
        <v>0.5</v>
      </c>
      <c r="AD72" s="10"/>
      <c r="AE72" s="460">
        <v>71</v>
      </c>
      <c r="AF72" s="313" t="s">
        <v>113</v>
      </c>
      <c r="AG72" s="313" t="s">
        <v>48</v>
      </c>
      <c r="AH72" s="465">
        <v>0</v>
      </c>
      <c r="AI72" s="475">
        <v>0</v>
      </c>
      <c r="AK72" s="460">
        <v>71</v>
      </c>
      <c r="AL72" s="324" t="s">
        <v>113</v>
      </c>
      <c r="AM72" s="324" t="s">
        <v>42</v>
      </c>
      <c r="AN72" s="468">
        <v>0</v>
      </c>
      <c r="AO72" s="478">
        <v>0</v>
      </c>
      <c r="AP72" s="10"/>
      <c r="AQ72" s="460">
        <v>71</v>
      </c>
      <c r="AR72" s="313" t="s">
        <v>355</v>
      </c>
      <c r="AS72" s="313" t="s">
        <v>43</v>
      </c>
      <c r="AT72" s="475">
        <v>0.5</v>
      </c>
      <c r="AU72" s="470"/>
      <c r="AV72" s="10"/>
      <c r="AW72" s="10"/>
      <c r="AX72" s="10"/>
      <c r="AY72" s="10"/>
      <c r="AZ72" s="10"/>
      <c r="BA72" s="10"/>
      <c r="BB72" s="10"/>
      <c r="BC72" s="10"/>
      <c r="BD72" s="10"/>
      <c r="BE72" s="10"/>
      <c r="BF72" s="10"/>
      <c r="BG72" s="10"/>
      <c r="BH72" s="10"/>
      <c r="BI72" s="10"/>
      <c r="BJ72" s="10"/>
      <c r="BK72" s="10"/>
      <c r="BL72" s="10"/>
      <c r="BM72" s="10"/>
      <c r="BN72" s="10"/>
      <c r="BO72" s="10"/>
      <c r="BP72" s="10"/>
      <c r="CE72" s="781">
        <v>71</v>
      </c>
      <c r="CF72" s="782" t="str">
        <f t="shared" si="14"/>
        <v>SANJAY DAVE [H]</v>
      </c>
      <c r="CG72" s="782" t="s">
        <v>38</v>
      </c>
      <c r="CH72" s="783">
        <f t="shared" si="15"/>
        <v>7.5</v>
      </c>
      <c r="CI72"/>
      <c r="CJ72" s="418">
        <v>71</v>
      </c>
      <c r="CK72" s="419" t="str">
        <f t="shared" si="16"/>
        <v>SANJAY DAVE [H]</v>
      </c>
      <c r="CL72" s="419" t="s">
        <v>38</v>
      </c>
      <c r="CM72" s="421">
        <f>+Scoresheet!J97</f>
        <v>4</v>
      </c>
      <c r="CN72" s="420">
        <f t="shared" si="17"/>
        <v>0</v>
      </c>
      <c r="CO72"/>
      <c r="CP72" s="750">
        <v>71</v>
      </c>
      <c r="CQ72" s="751" t="str">
        <f t="shared" si="23"/>
        <v>SANJAY DAVE [H]</v>
      </c>
      <c r="CR72" s="751" t="s">
        <v>38</v>
      </c>
      <c r="CS72" s="756">
        <f>+Scoresheet!AH97</f>
        <v>5</v>
      </c>
      <c r="CT72" s="752">
        <f t="shared" si="18"/>
        <v>7</v>
      </c>
      <c r="CU72"/>
      <c r="CV72" s="762">
        <v>71</v>
      </c>
      <c r="CW72" s="763" t="str">
        <f t="shared" si="24"/>
        <v>SANJAY DAVE [H]</v>
      </c>
      <c r="CX72" s="763" t="s">
        <v>38</v>
      </c>
      <c r="CY72" s="787">
        <f>+Scoresheet!AP97</f>
        <v>1</v>
      </c>
      <c r="CZ72" s="429">
        <f t="shared" si="19"/>
        <v>0.5</v>
      </c>
      <c r="DA72"/>
      <c r="DB72" s="418">
        <v>71</v>
      </c>
      <c r="DC72" s="419" t="str">
        <f t="shared" si="25"/>
        <v>SANJAY DAVE [H]</v>
      </c>
      <c r="DD72" s="419" t="s">
        <v>38</v>
      </c>
      <c r="DE72" s="421">
        <f>+Scoresheet!AX97</f>
        <v>0</v>
      </c>
      <c r="DF72" s="420">
        <f t="shared" si="20"/>
        <v>0</v>
      </c>
      <c r="DG72"/>
      <c r="DH72" s="766">
        <v>71</v>
      </c>
      <c r="DI72" s="767" t="str">
        <f t="shared" si="26"/>
        <v>SANJAY DAVE [H]</v>
      </c>
      <c r="DJ72" s="767" t="s">
        <v>38</v>
      </c>
      <c r="DK72" s="768">
        <f>+Scoresheet!BF97</f>
        <v>0</v>
      </c>
      <c r="DL72" s="769">
        <f t="shared" si="21"/>
        <v>0</v>
      </c>
      <c r="DM72"/>
      <c r="DN72" s="762">
        <v>71</v>
      </c>
      <c r="DO72" s="763" t="str">
        <f t="shared" si="27"/>
        <v>SANJAY DAVE [H]</v>
      </c>
      <c r="DP72" s="763" t="s">
        <v>38</v>
      </c>
      <c r="DQ72" s="429">
        <f t="shared" si="22"/>
        <v>0.5</v>
      </c>
      <c r="DT72" s="315">
        <v>69</v>
      </c>
      <c r="DU72" s="210">
        <v>8.9</v>
      </c>
      <c r="DV72" s="198"/>
      <c r="DW72" s="198"/>
      <c r="DX72" s="198"/>
      <c r="DY72" s="198"/>
      <c r="DZ72" s="198"/>
      <c r="EA72" s="198"/>
      <c r="EB72" s="198"/>
      <c r="EC72" s="198"/>
      <c r="ED72" s="198"/>
    </row>
    <row r="73" spans="2:134" s="19" customFormat="1">
      <c r="H73" s="460">
        <v>72</v>
      </c>
      <c r="I73" s="313" t="s">
        <v>391</v>
      </c>
      <c r="J73" s="313" t="s">
        <v>46</v>
      </c>
      <c r="K73" s="475">
        <v>4.7</v>
      </c>
      <c r="L73" s="470"/>
      <c r="M73" s="460">
        <v>72</v>
      </c>
      <c r="N73" s="313" t="s">
        <v>272</v>
      </c>
      <c r="O73" s="313" t="s">
        <v>48</v>
      </c>
      <c r="P73" s="465">
        <v>14</v>
      </c>
      <c r="Q73" s="671">
        <v>1.3</v>
      </c>
      <c r="R73" s="10"/>
      <c r="S73" s="460">
        <v>72</v>
      </c>
      <c r="T73" s="313" t="s">
        <v>374</v>
      </c>
      <c r="U73" s="313" t="s">
        <v>50</v>
      </c>
      <c r="V73" s="465">
        <v>1</v>
      </c>
      <c r="W73" s="475">
        <v>1</v>
      </c>
      <c r="X73" s="10"/>
      <c r="Y73" s="460">
        <v>72</v>
      </c>
      <c r="Z73" s="313" t="s">
        <v>302</v>
      </c>
      <c r="AA73" s="313" t="s">
        <v>49</v>
      </c>
      <c r="AB73" s="465">
        <v>1</v>
      </c>
      <c r="AC73" s="475">
        <v>0.5</v>
      </c>
      <c r="AD73" s="10"/>
      <c r="AE73" s="460">
        <v>72</v>
      </c>
      <c r="AF73" s="313" t="s">
        <v>113</v>
      </c>
      <c r="AG73" s="313" t="s">
        <v>48</v>
      </c>
      <c r="AH73" s="465">
        <v>0</v>
      </c>
      <c r="AI73" s="475">
        <v>0</v>
      </c>
      <c r="AK73" s="460">
        <v>72</v>
      </c>
      <c r="AL73" s="324" t="s">
        <v>113</v>
      </c>
      <c r="AM73" s="324" t="s">
        <v>42</v>
      </c>
      <c r="AN73" s="468">
        <v>0</v>
      </c>
      <c r="AO73" s="478">
        <v>0</v>
      </c>
      <c r="AP73" s="10"/>
      <c r="AQ73" s="460">
        <v>72</v>
      </c>
      <c r="AR73" s="324" t="s">
        <v>374</v>
      </c>
      <c r="AS73" s="324" t="s">
        <v>50</v>
      </c>
      <c r="AT73" s="478">
        <v>0.5</v>
      </c>
      <c r="AU73" s="470"/>
      <c r="AV73" s="10"/>
      <c r="AW73" s="10"/>
      <c r="AX73" s="10"/>
      <c r="AY73" s="10"/>
      <c r="AZ73" s="10"/>
      <c r="BA73" s="10"/>
      <c r="BB73" s="10"/>
      <c r="BC73" s="10"/>
      <c r="BD73" s="10"/>
      <c r="BE73" s="10"/>
      <c r="BF73" s="10"/>
      <c r="BG73" s="10"/>
      <c r="BH73" s="10"/>
      <c r="BI73" s="10"/>
      <c r="BJ73" s="10"/>
      <c r="BK73" s="10"/>
      <c r="BL73" s="10"/>
      <c r="BM73" s="10"/>
      <c r="BN73" s="10"/>
      <c r="BO73" s="10"/>
      <c r="BP73" s="10"/>
      <c r="CE73" s="781">
        <v>72</v>
      </c>
      <c r="CF73" s="782" t="str">
        <f t="shared" si="14"/>
        <v>PARESH DAVE [H]</v>
      </c>
      <c r="CG73" s="782" t="s">
        <v>38</v>
      </c>
      <c r="CH73" s="783">
        <f t="shared" si="15"/>
        <v>3</v>
      </c>
      <c r="CI73"/>
      <c r="CJ73" s="418">
        <v>72</v>
      </c>
      <c r="CK73" s="419" t="str">
        <f t="shared" si="16"/>
        <v>PARESH DAVE [H]</v>
      </c>
      <c r="CL73" s="419" t="s">
        <v>38</v>
      </c>
      <c r="CM73" s="421">
        <f>+Scoresheet!J98</f>
        <v>17</v>
      </c>
      <c r="CN73" s="420">
        <f t="shared" si="17"/>
        <v>1.5</v>
      </c>
      <c r="CO73"/>
      <c r="CP73" s="750">
        <v>72</v>
      </c>
      <c r="CQ73" s="751" t="str">
        <f t="shared" si="23"/>
        <v>PARESH DAVE [H]</v>
      </c>
      <c r="CR73" s="751" t="s">
        <v>38</v>
      </c>
      <c r="CS73" s="756">
        <f>+Scoresheet!AH98</f>
        <v>1</v>
      </c>
      <c r="CT73" s="752">
        <f t="shared" si="18"/>
        <v>1</v>
      </c>
      <c r="CU73"/>
      <c r="CV73" s="762">
        <v>72</v>
      </c>
      <c r="CW73" s="763" t="str">
        <f t="shared" si="24"/>
        <v>PARESH DAVE [H]</v>
      </c>
      <c r="CX73" s="763" t="s">
        <v>38</v>
      </c>
      <c r="CY73" s="787">
        <f>+Scoresheet!AP98</f>
        <v>0</v>
      </c>
      <c r="CZ73" s="429">
        <f t="shared" si="19"/>
        <v>0</v>
      </c>
      <c r="DA73"/>
      <c r="DB73" s="418">
        <v>72</v>
      </c>
      <c r="DC73" s="419" t="str">
        <f t="shared" si="25"/>
        <v>PARESH DAVE [H]</v>
      </c>
      <c r="DD73" s="419" t="s">
        <v>38</v>
      </c>
      <c r="DE73" s="421" t="str">
        <f>+Scoresheet!AX98</f>
        <v>1d</v>
      </c>
      <c r="DF73" s="420">
        <f t="shared" si="20"/>
        <v>0.5</v>
      </c>
      <c r="DG73"/>
      <c r="DH73" s="766">
        <v>72</v>
      </c>
      <c r="DI73" s="767" t="str">
        <f t="shared" si="26"/>
        <v>PARESH DAVE [H]</v>
      </c>
      <c r="DJ73" s="767" t="s">
        <v>38</v>
      </c>
      <c r="DK73" s="768">
        <f>+Scoresheet!BF98</f>
        <v>0</v>
      </c>
      <c r="DL73" s="769">
        <f t="shared" si="21"/>
        <v>0</v>
      </c>
      <c r="DM73"/>
      <c r="DN73" s="762">
        <v>72</v>
      </c>
      <c r="DO73" s="763" t="str">
        <f t="shared" si="27"/>
        <v>PARESH DAVE [H]</v>
      </c>
      <c r="DP73" s="763" t="s">
        <v>38</v>
      </c>
      <c r="DQ73" s="429">
        <f t="shared" si="22"/>
        <v>0.5</v>
      </c>
      <c r="DT73" s="315">
        <v>70</v>
      </c>
      <c r="DU73" s="210">
        <v>9</v>
      </c>
      <c r="DW73" s="198"/>
      <c r="DX73" s="198"/>
      <c r="DZ73" s="198"/>
      <c r="EA73" s="198"/>
    </row>
    <row r="74" spans="2:134" s="19" customFormat="1">
      <c r="H74" s="460">
        <v>73</v>
      </c>
      <c r="I74" s="313" t="s">
        <v>270</v>
      </c>
      <c r="J74" s="313" t="s">
        <v>48</v>
      </c>
      <c r="K74" s="475">
        <v>4.7</v>
      </c>
      <c r="L74" s="470"/>
      <c r="M74" s="460">
        <v>73</v>
      </c>
      <c r="N74" s="313" t="s">
        <v>358</v>
      </c>
      <c r="O74" s="313" t="s">
        <v>43</v>
      </c>
      <c r="P74" s="465">
        <v>31</v>
      </c>
      <c r="Q74" s="671">
        <v>1.3</v>
      </c>
      <c r="R74" s="10"/>
      <c r="S74" s="460">
        <v>73</v>
      </c>
      <c r="T74" s="313" t="s">
        <v>315</v>
      </c>
      <c r="U74" s="313" t="s">
        <v>50</v>
      </c>
      <c r="V74" s="465">
        <v>1</v>
      </c>
      <c r="W74" s="475">
        <v>1</v>
      </c>
      <c r="X74" s="10"/>
      <c r="Y74" s="460">
        <v>73</v>
      </c>
      <c r="Z74" s="313" t="s">
        <v>287</v>
      </c>
      <c r="AA74" s="313" t="s">
        <v>38</v>
      </c>
      <c r="AB74" s="465">
        <v>1</v>
      </c>
      <c r="AC74" s="475">
        <v>0.5</v>
      </c>
      <c r="AD74" s="10"/>
      <c r="AE74" s="460">
        <v>73</v>
      </c>
      <c r="AF74" s="313" t="s">
        <v>113</v>
      </c>
      <c r="AG74" s="313" t="s">
        <v>48</v>
      </c>
      <c r="AH74" s="465">
        <v>0</v>
      </c>
      <c r="AI74" s="475">
        <v>0</v>
      </c>
      <c r="AK74" s="460">
        <v>73</v>
      </c>
      <c r="AL74" s="324" t="s">
        <v>113</v>
      </c>
      <c r="AM74" s="324" t="s">
        <v>42</v>
      </c>
      <c r="AN74" s="468">
        <v>0</v>
      </c>
      <c r="AO74" s="478">
        <v>0</v>
      </c>
      <c r="AP74" s="10"/>
      <c r="AQ74" s="460">
        <v>73</v>
      </c>
      <c r="AR74" s="324" t="s">
        <v>329</v>
      </c>
      <c r="AS74" s="324" t="s">
        <v>39</v>
      </c>
      <c r="AT74" s="478">
        <v>0.5</v>
      </c>
      <c r="AU74" s="470"/>
      <c r="AV74" s="10"/>
      <c r="AW74" s="10"/>
      <c r="AX74" s="10"/>
      <c r="AY74" s="10"/>
      <c r="AZ74" s="10"/>
      <c r="BA74" s="10"/>
      <c r="BB74" s="10"/>
      <c r="BC74" s="10"/>
      <c r="BD74" s="10"/>
      <c r="BE74" s="10"/>
      <c r="BF74" s="10"/>
      <c r="BG74" s="10"/>
      <c r="BH74" s="10"/>
      <c r="BI74" s="10"/>
      <c r="BJ74" s="10"/>
      <c r="BK74" s="10"/>
      <c r="BL74" s="10"/>
      <c r="BM74" s="10"/>
      <c r="BN74" s="10"/>
      <c r="BO74" s="10"/>
      <c r="BP74" s="10"/>
      <c r="CE74" s="781">
        <v>73</v>
      </c>
      <c r="CF74" s="782" t="str">
        <f t="shared" si="14"/>
        <v>DHARMIK RAVAL [H]</v>
      </c>
      <c r="CG74" s="782" t="s">
        <v>38</v>
      </c>
      <c r="CH74" s="783">
        <f t="shared" si="15"/>
        <v>2.9</v>
      </c>
      <c r="CI74"/>
      <c r="CJ74" s="418">
        <v>73</v>
      </c>
      <c r="CK74" s="419" t="str">
        <f t="shared" si="16"/>
        <v>DHARMIK RAVAL [H]</v>
      </c>
      <c r="CL74" s="419" t="s">
        <v>38</v>
      </c>
      <c r="CM74" s="421">
        <f>+Scoresheet!J99</f>
        <v>43</v>
      </c>
      <c r="CN74" s="420">
        <f t="shared" si="17"/>
        <v>2.9</v>
      </c>
      <c r="CO74"/>
      <c r="CP74" s="750">
        <v>73</v>
      </c>
      <c r="CQ74" s="751" t="str">
        <f t="shared" si="23"/>
        <v>DHARMIK RAVAL [H]</v>
      </c>
      <c r="CR74" s="751" t="s">
        <v>38</v>
      </c>
      <c r="CS74" s="756">
        <f>+Scoresheet!AH99</f>
        <v>0</v>
      </c>
      <c r="CT74" s="752">
        <f t="shared" si="18"/>
        <v>0</v>
      </c>
      <c r="CU74"/>
      <c r="CV74" s="762">
        <v>73</v>
      </c>
      <c r="CW74" s="763" t="str">
        <f t="shared" si="24"/>
        <v>DHARMIK RAVAL [H]</v>
      </c>
      <c r="CX74" s="763" t="s">
        <v>38</v>
      </c>
      <c r="CY74" s="787">
        <f>+Scoresheet!AP99</f>
        <v>0</v>
      </c>
      <c r="CZ74" s="429">
        <f t="shared" si="19"/>
        <v>0</v>
      </c>
      <c r="DA74"/>
      <c r="DB74" s="418">
        <v>73</v>
      </c>
      <c r="DC74" s="419" t="str">
        <f t="shared" si="25"/>
        <v>DHARMIK RAVAL [H]</v>
      </c>
      <c r="DD74" s="419" t="s">
        <v>38</v>
      </c>
      <c r="DE74" s="421">
        <f>+Scoresheet!AX99</f>
        <v>0</v>
      </c>
      <c r="DF74" s="420">
        <f t="shared" si="20"/>
        <v>0</v>
      </c>
      <c r="DG74"/>
      <c r="DH74" s="766">
        <v>73</v>
      </c>
      <c r="DI74" s="767" t="str">
        <f t="shared" si="26"/>
        <v>DHARMIK RAVAL [H]</v>
      </c>
      <c r="DJ74" s="767" t="s">
        <v>38</v>
      </c>
      <c r="DK74" s="768">
        <f>+Scoresheet!BF99</f>
        <v>0</v>
      </c>
      <c r="DL74" s="769">
        <f t="shared" si="21"/>
        <v>0</v>
      </c>
      <c r="DM74"/>
      <c r="DN74" s="762">
        <v>73</v>
      </c>
      <c r="DO74" s="763" t="str">
        <f t="shared" si="27"/>
        <v>DHARMIK RAVAL [H]</v>
      </c>
      <c r="DP74" s="763" t="s">
        <v>38</v>
      </c>
      <c r="DQ74" s="429">
        <f t="shared" si="22"/>
        <v>0</v>
      </c>
      <c r="DT74" s="315">
        <v>71</v>
      </c>
      <c r="DU74" s="408">
        <v>9.1</v>
      </c>
      <c r="DW74" s="198"/>
      <c r="DX74" s="198"/>
      <c r="DZ74" s="198"/>
      <c r="EA74" s="198"/>
    </row>
    <row r="75" spans="2:134" s="19" customFormat="1">
      <c r="H75" s="460">
        <v>74</v>
      </c>
      <c r="I75" s="313" t="s">
        <v>319</v>
      </c>
      <c r="J75" s="313" t="s">
        <v>50</v>
      </c>
      <c r="K75" s="475">
        <v>4.7</v>
      </c>
      <c r="L75" s="470"/>
      <c r="M75" s="460">
        <v>74</v>
      </c>
      <c r="N75" s="313" t="s">
        <v>361</v>
      </c>
      <c r="O75" s="313" t="s">
        <v>43</v>
      </c>
      <c r="P75" s="465">
        <v>30</v>
      </c>
      <c r="Q75" s="671">
        <v>1.2</v>
      </c>
      <c r="R75" s="10"/>
      <c r="S75" s="460">
        <v>74</v>
      </c>
      <c r="T75" s="313" t="s">
        <v>298</v>
      </c>
      <c r="U75" s="313" t="s">
        <v>49</v>
      </c>
      <c r="V75" s="465">
        <v>1</v>
      </c>
      <c r="W75" s="475">
        <v>1</v>
      </c>
      <c r="X75" s="10"/>
      <c r="Y75" s="460">
        <v>74</v>
      </c>
      <c r="Z75" s="313" t="s">
        <v>410</v>
      </c>
      <c r="AA75" s="313" t="s">
        <v>45</v>
      </c>
      <c r="AB75" s="465">
        <v>1</v>
      </c>
      <c r="AC75" s="475">
        <v>0.5</v>
      </c>
      <c r="AD75" s="10"/>
      <c r="AE75" s="460">
        <v>74</v>
      </c>
      <c r="AF75" s="324" t="s">
        <v>113</v>
      </c>
      <c r="AG75" s="324" t="s">
        <v>48</v>
      </c>
      <c r="AH75" s="466">
        <v>0</v>
      </c>
      <c r="AI75" s="476">
        <v>0</v>
      </c>
      <c r="AK75" s="460">
        <v>74</v>
      </c>
      <c r="AL75" s="324" t="s">
        <v>113</v>
      </c>
      <c r="AM75" s="324" t="s">
        <v>42</v>
      </c>
      <c r="AN75" s="468">
        <v>0</v>
      </c>
      <c r="AO75" s="478">
        <v>0</v>
      </c>
      <c r="AP75" s="10"/>
      <c r="AQ75" s="460">
        <v>74</v>
      </c>
      <c r="AR75" s="313" t="s">
        <v>267</v>
      </c>
      <c r="AS75" s="313" t="s">
        <v>48</v>
      </c>
      <c r="AT75" s="475">
        <v>0.5</v>
      </c>
      <c r="AU75" s="470"/>
      <c r="AV75" s="10"/>
      <c r="AW75" s="10"/>
      <c r="AX75" s="10"/>
      <c r="AY75" s="10"/>
      <c r="AZ75" s="10"/>
      <c r="BA75" s="10"/>
      <c r="BB75" s="10"/>
      <c r="BC75" s="10"/>
      <c r="BD75" s="10"/>
      <c r="BE75" s="10"/>
      <c r="BF75" s="10"/>
      <c r="BG75" s="10"/>
      <c r="BH75" s="10"/>
      <c r="BI75" s="10"/>
      <c r="BJ75" s="10"/>
      <c r="BK75" s="10"/>
      <c r="BL75" s="10"/>
      <c r="BM75" s="10"/>
      <c r="BN75" s="10"/>
      <c r="BO75" s="10"/>
      <c r="BP75" s="10"/>
      <c r="CE75" s="781">
        <v>74</v>
      </c>
      <c r="CF75" s="782" t="str">
        <f t="shared" si="14"/>
        <v>JAGDISH DAVE [H]</v>
      </c>
      <c r="CG75" s="782" t="s">
        <v>38</v>
      </c>
      <c r="CH75" s="783">
        <f t="shared" si="15"/>
        <v>3</v>
      </c>
      <c r="CI75"/>
      <c r="CJ75" s="418">
        <v>74</v>
      </c>
      <c r="CK75" s="419" t="str">
        <f t="shared" si="16"/>
        <v>JAGDISH DAVE [H]</v>
      </c>
      <c r="CL75" s="419" t="s">
        <v>38</v>
      </c>
      <c r="CM75" s="421">
        <f>+Scoresheet!J100</f>
        <v>4</v>
      </c>
      <c r="CN75" s="420">
        <f t="shared" si="17"/>
        <v>0</v>
      </c>
      <c r="CO75"/>
      <c r="CP75" s="750">
        <v>74</v>
      </c>
      <c r="CQ75" s="751" t="str">
        <f t="shared" si="23"/>
        <v>JAGDISH DAVE [H]</v>
      </c>
      <c r="CR75" s="751" t="s">
        <v>38</v>
      </c>
      <c r="CS75" s="756">
        <f>+Scoresheet!AH100</f>
        <v>2</v>
      </c>
      <c r="CT75" s="752">
        <f t="shared" si="18"/>
        <v>3</v>
      </c>
      <c r="CU75"/>
      <c r="CV75" s="762">
        <v>74</v>
      </c>
      <c r="CW75" s="763" t="str">
        <f t="shared" si="24"/>
        <v>JAGDISH DAVE [H]</v>
      </c>
      <c r="CX75" s="763" t="s">
        <v>38</v>
      </c>
      <c r="CY75" s="787">
        <f>+Scoresheet!AP100</f>
        <v>0</v>
      </c>
      <c r="CZ75" s="429">
        <f t="shared" si="19"/>
        <v>0</v>
      </c>
      <c r="DA75"/>
      <c r="DB75" s="418">
        <v>74</v>
      </c>
      <c r="DC75" s="419" t="str">
        <f t="shared" si="25"/>
        <v>JAGDISH DAVE [H]</v>
      </c>
      <c r="DD75" s="419" t="s">
        <v>38</v>
      </c>
      <c r="DE75" s="421">
        <f>+Scoresheet!AX100</f>
        <v>0</v>
      </c>
      <c r="DF75" s="420">
        <f t="shared" si="20"/>
        <v>0</v>
      </c>
      <c r="DG75"/>
      <c r="DH75" s="766">
        <v>74</v>
      </c>
      <c r="DI75" s="767" t="str">
        <f t="shared" si="26"/>
        <v>JAGDISH DAVE [H]</v>
      </c>
      <c r="DJ75" s="767" t="s">
        <v>38</v>
      </c>
      <c r="DK75" s="768">
        <f>+Scoresheet!BF100</f>
        <v>0</v>
      </c>
      <c r="DL75" s="769">
        <f t="shared" si="21"/>
        <v>0</v>
      </c>
      <c r="DM75"/>
      <c r="DN75" s="762">
        <v>74</v>
      </c>
      <c r="DO75" s="763" t="str">
        <f t="shared" si="27"/>
        <v>JAGDISH DAVE [H]</v>
      </c>
      <c r="DP75" s="763" t="s">
        <v>38</v>
      </c>
      <c r="DQ75" s="429">
        <f t="shared" si="22"/>
        <v>0</v>
      </c>
      <c r="DT75" s="315">
        <v>72</v>
      </c>
      <c r="DU75" s="210">
        <v>9.1999999999999993</v>
      </c>
      <c r="DW75" s="198"/>
      <c r="DX75" s="198"/>
      <c r="DZ75" s="198"/>
      <c r="EA75" s="198"/>
    </row>
    <row r="76" spans="2:134" s="19" customFormat="1">
      <c r="H76" s="460">
        <v>75</v>
      </c>
      <c r="I76" s="313" t="s">
        <v>339</v>
      </c>
      <c r="J76" s="313" t="s">
        <v>46</v>
      </c>
      <c r="K76" s="475">
        <v>4.5999999999999996</v>
      </c>
      <c r="L76" s="470"/>
      <c r="M76" s="460">
        <v>75</v>
      </c>
      <c r="N76" s="324" t="s">
        <v>348</v>
      </c>
      <c r="O76" s="324" t="s">
        <v>44</v>
      </c>
      <c r="P76" s="468">
        <v>21</v>
      </c>
      <c r="Q76" s="671">
        <v>1.1000000000000001</v>
      </c>
      <c r="R76" s="10"/>
      <c r="S76" s="460">
        <v>75</v>
      </c>
      <c r="T76" s="313" t="s">
        <v>294</v>
      </c>
      <c r="U76" s="313" t="s">
        <v>38</v>
      </c>
      <c r="V76" s="465">
        <v>1</v>
      </c>
      <c r="W76" s="475">
        <v>1</v>
      </c>
      <c r="X76" s="10"/>
      <c r="Y76" s="460">
        <v>75</v>
      </c>
      <c r="Z76" s="313" t="s">
        <v>306</v>
      </c>
      <c r="AA76" s="313" t="s">
        <v>49</v>
      </c>
      <c r="AB76" s="465">
        <v>1</v>
      </c>
      <c r="AC76" s="475">
        <v>0.5</v>
      </c>
      <c r="AD76" s="10"/>
      <c r="AE76" s="460">
        <v>75</v>
      </c>
      <c r="AF76" s="324" t="s">
        <v>113</v>
      </c>
      <c r="AG76" s="324" t="s">
        <v>48</v>
      </c>
      <c r="AH76" s="465">
        <v>0</v>
      </c>
      <c r="AI76" s="475">
        <v>0</v>
      </c>
      <c r="AK76" s="460">
        <v>75</v>
      </c>
      <c r="AL76" s="324" t="s">
        <v>113</v>
      </c>
      <c r="AM76" s="324" t="s">
        <v>42</v>
      </c>
      <c r="AN76" s="468">
        <v>0</v>
      </c>
      <c r="AO76" s="478">
        <v>0</v>
      </c>
      <c r="AP76" s="10"/>
      <c r="AQ76" s="460">
        <v>75</v>
      </c>
      <c r="AR76" s="313" t="s">
        <v>316</v>
      </c>
      <c r="AS76" s="313" t="s">
        <v>50</v>
      </c>
      <c r="AT76" s="475">
        <v>0.5</v>
      </c>
      <c r="AU76" s="470"/>
      <c r="AV76" s="10"/>
      <c r="AW76" s="10"/>
      <c r="AX76" s="10"/>
      <c r="AY76" s="10"/>
      <c r="AZ76" s="10"/>
      <c r="BA76" s="10"/>
      <c r="BB76" s="10"/>
      <c r="BC76" s="10"/>
      <c r="BD76" s="10"/>
      <c r="BE76" s="10"/>
      <c r="BF76" s="10"/>
      <c r="BG76" s="10"/>
      <c r="BH76" s="10"/>
      <c r="BI76" s="10"/>
      <c r="BJ76" s="10"/>
      <c r="BK76" s="10"/>
      <c r="BL76" s="10"/>
      <c r="BM76" s="10"/>
      <c r="BN76" s="10"/>
      <c r="BO76" s="10"/>
      <c r="BP76" s="10"/>
      <c r="CE76" s="781">
        <v>75</v>
      </c>
      <c r="CF76" s="782" t="str">
        <f t="shared" si="14"/>
        <v>SUNIL PANDYA [H]</v>
      </c>
      <c r="CG76" s="782" t="s">
        <v>38</v>
      </c>
      <c r="CH76" s="783">
        <f t="shared" si="15"/>
        <v>0.5</v>
      </c>
      <c r="CI76"/>
      <c r="CJ76" s="418">
        <v>75</v>
      </c>
      <c r="CK76" s="419" t="str">
        <f t="shared" si="16"/>
        <v>SUNIL PANDYA [H]</v>
      </c>
      <c r="CL76" s="419" t="s">
        <v>38</v>
      </c>
      <c r="CM76" s="421">
        <f>+Scoresheet!J101</f>
        <v>0</v>
      </c>
      <c r="CN76" s="420">
        <f t="shared" si="17"/>
        <v>0</v>
      </c>
      <c r="CO76"/>
      <c r="CP76" s="750">
        <v>75</v>
      </c>
      <c r="CQ76" s="751" t="str">
        <f t="shared" si="23"/>
        <v>SUNIL PANDYA [H]</v>
      </c>
      <c r="CR76" s="751" t="s">
        <v>38</v>
      </c>
      <c r="CS76" s="756">
        <f>+Scoresheet!AH101</f>
        <v>0</v>
      </c>
      <c r="CT76" s="752">
        <f t="shared" si="18"/>
        <v>0</v>
      </c>
      <c r="CU76"/>
      <c r="CV76" s="762">
        <v>75</v>
      </c>
      <c r="CW76" s="763" t="str">
        <f t="shared" si="24"/>
        <v>SUNIL PANDYA [H]</v>
      </c>
      <c r="CX76" s="763" t="s">
        <v>38</v>
      </c>
      <c r="CY76" s="787">
        <f>+Scoresheet!AP101</f>
        <v>1</v>
      </c>
      <c r="CZ76" s="429">
        <f t="shared" si="19"/>
        <v>0.5</v>
      </c>
      <c r="DA76"/>
      <c r="DB76" s="418">
        <v>75</v>
      </c>
      <c r="DC76" s="419" t="str">
        <f t="shared" si="25"/>
        <v>SUNIL PANDYA [H]</v>
      </c>
      <c r="DD76" s="419" t="s">
        <v>38</v>
      </c>
      <c r="DE76" s="421">
        <f>+Scoresheet!AX101</f>
        <v>0</v>
      </c>
      <c r="DF76" s="420">
        <f t="shared" si="20"/>
        <v>0</v>
      </c>
      <c r="DG76"/>
      <c r="DH76" s="766">
        <v>75</v>
      </c>
      <c r="DI76" s="767" t="str">
        <f t="shared" si="26"/>
        <v>SUNIL PANDYA [H]</v>
      </c>
      <c r="DJ76" s="767" t="s">
        <v>38</v>
      </c>
      <c r="DK76" s="768">
        <f>+Scoresheet!BF101</f>
        <v>0</v>
      </c>
      <c r="DL76" s="769">
        <f t="shared" si="21"/>
        <v>0</v>
      </c>
      <c r="DM76"/>
      <c r="DN76" s="762">
        <v>75</v>
      </c>
      <c r="DO76" s="763" t="str">
        <f t="shared" si="27"/>
        <v>SUNIL PANDYA [H]</v>
      </c>
      <c r="DP76" s="763" t="s">
        <v>38</v>
      </c>
      <c r="DQ76" s="429">
        <f t="shared" si="22"/>
        <v>0.5</v>
      </c>
      <c r="DT76" s="315">
        <v>73</v>
      </c>
      <c r="DU76" s="408">
        <v>9.3000000000000007</v>
      </c>
      <c r="DZ76" s="198"/>
      <c r="EA76" s="198"/>
    </row>
    <row r="77" spans="2:134" s="19" customFormat="1">
      <c r="H77" s="460">
        <v>76</v>
      </c>
      <c r="I77" s="313" t="s">
        <v>290</v>
      </c>
      <c r="J77" s="313" t="s">
        <v>38</v>
      </c>
      <c r="K77" s="478">
        <v>4.5</v>
      </c>
      <c r="L77" s="470"/>
      <c r="M77" s="460">
        <v>76</v>
      </c>
      <c r="N77" s="324" t="s">
        <v>318</v>
      </c>
      <c r="O77" s="324" t="s">
        <v>50</v>
      </c>
      <c r="P77" s="468">
        <v>25</v>
      </c>
      <c r="Q77" s="671">
        <v>1.1000000000000001</v>
      </c>
      <c r="R77" s="10"/>
      <c r="S77" s="460">
        <v>76</v>
      </c>
      <c r="T77" s="313" t="s">
        <v>402</v>
      </c>
      <c r="U77" s="313" t="s">
        <v>48</v>
      </c>
      <c r="V77" s="465">
        <v>1</v>
      </c>
      <c r="W77" s="475">
        <v>1</v>
      </c>
      <c r="X77" s="10"/>
      <c r="Y77" s="460">
        <v>76</v>
      </c>
      <c r="Z77" s="313" t="s">
        <v>113</v>
      </c>
      <c r="AA77" s="313" t="s">
        <v>45</v>
      </c>
      <c r="AB77" s="465">
        <v>0</v>
      </c>
      <c r="AC77" s="475">
        <v>0</v>
      </c>
      <c r="AD77" s="10"/>
      <c r="AE77" s="460">
        <v>76</v>
      </c>
      <c r="AF77" s="324" t="s">
        <v>113</v>
      </c>
      <c r="AG77" s="324" t="s">
        <v>48</v>
      </c>
      <c r="AH77" s="468">
        <v>0</v>
      </c>
      <c r="AI77" s="478">
        <v>0</v>
      </c>
      <c r="AK77" s="460">
        <v>76</v>
      </c>
      <c r="AL77" s="324" t="s">
        <v>113</v>
      </c>
      <c r="AM77" s="324" t="s">
        <v>42</v>
      </c>
      <c r="AN77" s="468">
        <v>0</v>
      </c>
      <c r="AO77" s="478">
        <v>0</v>
      </c>
      <c r="AP77" s="10"/>
      <c r="AQ77" s="460">
        <v>76</v>
      </c>
      <c r="AR77" s="324" t="s">
        <v>351</v>
      </c>
      <c r="AS77" s="324" t="s">
        <v>44</v>
      </c>
      <c r="AT77" s="478">
        <v>0.5</v>
      </c>
      <c r="AU77" s="470"/>
      <c r="AV77" s="10"/>
      <c r="AW77" s="10"/>
      <c r="AX77" s="10"/>
      <c r="AY77" s="10"/>
      <c r="AZ77" s="10"/>
      <c r="BA77" s="10"/>
      <c r="BB77" s="10"/>
      <c r="BC77" s="10"/>
      <c r="BD77" s="10"/>
      <c r="BE77" s="10"/>
      <c r="BF77" s="10"/>
      <c r="BG77" s="10"/>
      <c r="BH77" s="10"/>
      <c r="BI77" s="10"/>
      <c r="BJ77" s="10"/>
      <c r="BK77" s="10"/>
      <c r="BL77" s="10"/>
      <c r="BM77" s="10"/>
      <c r="BN77" s="10"/>
      <c r="BO77" s="10"/>
      <c r="BP77" s="10"/>
      <c r="CE77" s="781">
        <v>76</v>
      </c>
      <c r="CF77" s="782" t="str">
        <f t="shared" si="14"/>
        <v>PAWAN DAVE [H]</v>
      </c>
      <c r="CG77" s="782" t="s">
        <v>38</v>
      </c>
      <c r="CH77" s="783">
        <f t="shared" si="15"/>
        <v>14</v>
      </c>
      <c r="CI77"/>
      <c r="CJ77" s="418">
        <v>76</v>
      </c>
      <c r="CK77" s="419" t="str">
        <f t="shared" si="16"/>
        <v>PAWAN DAVE [H]</v>
      </c>
      <c r="CL77" s="419" t="s">
        <v>38</v>
      </c>
      <c r="CM77" s="421">
        <f>+Scoresheet!J102</f>
        <v>53</v>
      </c>
      <c r="CN77" s="420">
        <f t="shared" si="17"/>
        <v>7</v>
      </c>
      <c r="CO77"/>
      <c r="CP77" s="750">
        <v>76</v>
      </c>
      <c r="CQ77" s="751" t="str">
        <f t="shared" si="23"/>
        <v>PAWAN DAVE [H]</v>
      </c>
      <c r="CR77" s="751" t="s">
        <v>38</v>
      </c>
      <c r="CS77" s="756">
        <f>+Scoresheet!AH102</f>
        <v>5</v>
      </c>
      <c r="CT77" s="752">
        <f t="shared" si="18"/>
        <v>7</v>
      </c>
      <c r="CU77"/>
      <c r="CV77" s="762">
        <v>76</v>
      </c>
      <c r="CW77" s="763" t="str">
        <f t="shared" si="24"/>
        <v>PAWAN DAVE [H]</v>
      </c>
      <c r="CX77" s="763" t="s">
        <v>38</v>
      </c>
      <c r="CY77" s="787">
        <f>+Scoresheet!AP102</f>
        <v>0</v>
      </c>
      <c r="CZ77" s="429">
        <f t="shared" si="19"/>
        <v>0</v>
      </c>
      <c r="DA77"/>
      <c r="DB77" s="418">
        <v>76</v>
      </c>
      <c r="DC77" s="419" t="str">
        <f t="shared" si="25"/>
        <v>PAWAN DAVE [H]</v>
      </c>
      <c r="DD77" s="419" t="s">
        <v>38</v>
      </c>
      <c r="DE77" s="421">
        <f>+Scoresheet!AX102</f>
        <v>0</v>
      </c>
      <c r="DF77" s="420">
        <f t="shared" si="20"/>
        <v>0</v>
      </c>
      <c r="DG77"/>
      <c r="DH77" s="766">
        <v>76</v>
      </c>
      <c r="DI77" s="767" t="str">
        <f t="shared" si="26"/>
        <v>PAWAN DAVE [H]</v>
      </c>
      <c r="DJ77" s="767" t="s">
        <v>38</v>
      </c>
      <c r="DK77" s="768">
        <f>+Scoresheet!BF102</f>
        <v>0</v>
      </c>
      <c r="DL77" s="769">
        <f t="shared" si="21"/>
        <v>0</v>
      </c>
      <c r="DM77"/>
      <c r="DN77" s="762">
        <v>76</v>
      </c>
      <c r="DO77" s="763" t="str">
        <f t="shared" si="27"/>
        <v>PAWAN DAVE [H]</v>
      </c>
      <c r="DP77" s="763" t="s">
        <v>38</v>
      </c>
      <c r="DQ77" s="429">
        <f t="shared" si="22"/>
        <v>0</v>
      </c>
      <c r="DT77" s="315">
        <v>74</v>
      </c>
      <c r="DU77" s="210">
        <v>9.4</v>
      </c>
    </row>
    <row r="78" spans="2:134" s="19" customFormat="1">
      <c r="H78" s="460">
        <v>77</v>
      </c>
      <c r="I78" s="313" t="s">
        <v>369</v>
      </c>
      <c r="J78" s="313" t="s">
        <v>41</v>
      </c>
      <c r="K78" s="475">
        <v>4.5</v>
      </c>
      <c r="L78" s="470"/>
      <c r="M78" s="460">
        <v>77</v>
      </c>
      <c r="N78" s="313" t="s">
        <v>302</v>
      </c>
      <c r="O78" s="313" t="s">
        <v>49</v>
      </c>
      <c r="P78" s="465">
        <v>24</v>
      </c>
      <c r="Q78" s="671">
        <v>1.1000000000000001</v>
      </c>
      <c r="R78" s="10"/>
      <c r="S78" s="460">
        <v>77</v>
      </c>
      <c r="T78" s="324" t="s">
        <v>291</v>
      </c>
      <c r="U78" s="324" t="s">
        <v>38</v>
      </c>
      <c r="V78" s="465">
        <v>1</v>
      </c>
      <c r="W78" s="475">
        <v>1</v>
      </c>
      <c r="X78" s="10"/>
      <c r="Y78" s="460">
        <v>77</v>
      </c>
      <c r="Z78" s="313" t="s">
        <v>113</v>
      </c>
      <c r="AA78" s="313" t="s">
        <v>45</v>
      </c>
      <c r="AB78" s="468">
        <v>0</v>
      </c>
      <c r="AC78" s="478">
        <v>0</v>
      </c>
      <c r="AD78" s="10"/>
      <c r="AE78" s="460">
        <v>77</v>
      </c>
      <c r="AF78" s="324" t="s">
        <v>113</v>
      </c>
      <c r="AG78" s="324" t="s">
        <v>48</v>
      </c>
      <c r="AH78" s="468">
        <v>0</v>
      </c>
      <c r="AI78" s="478">
        <v>0</v>
      </c>
      <c r="AK78" s="460">
        <v>77</v>
      </c>
      <c r="AL78" s="324" t="s">
        <v>113</v>
      </c>
      <c r="AM78" s="324" t="s">
        <v>42</v>
      </c>
      <c r="AN78" s="468">
        <v>0</v>
      </c>
      <c r="AO78" s="478">
        <v>0</v>
      </c>
      <c r="AP78" s="10"/>
      <c r="AQ78" s="460">
        <v>77</v>
      </c>
      <c r="AR78" s="324" t="s">
        <v>378</v>
      </c>
      <c r="AS78" s="324" t="s">
        <v>45</v>
      </c>
      <c r="AT78" s="478">
        <v>0.5</v>
      </c>
      <c r="AU78" s="470"/>
      <c r="AV78" s="10"/>
      <c r="AW78" s="10"/>
      <c r="AX78" s="10"/>
      <c r="AY78" s="10"/>
      <c r="AZ78" s="10"/>
      <c r="BA78" s="10"/>
      <c r="BB78" s="10"/>
      <c r="BC78" s="10"/>
      <c r="BD78" s="10"/>
      <c r="BE78" s="10"/>
      <c r="BF78" s="10"/>
      <c r="BG78" s="10"/>
      <c r="BH78" s="10"/>
      <c r="BI78" s="10"/>
      <c r="BJ78" s="10"/>
      <c r="BK78" s="10"/>
      <c r="BL78" s="10"/>
      <c r="BM78" s="10"/>
      <c r="BN78" s="10"/>
      <c r="BO78" s="10"/>
      <c r="BP78" s="10"/>
      <c r="CE78" s="781">
        <v>77</v>
      </c>
      <c r="CF78" s="782" t="str">
        <f t="shared" si="14"/>
        <v>HITEN RAVAL [H]</v>
      </c>
      <c r="CG78" s="782" t="s">
        <v>38</v>
      </c>
      <c r="CH78" s="783">
        <f t="shared" si="15"/>
        <v>0</v>
      </c>
      <c r="CI78"/>
      <c r="CJ78" s="418">
        <v>77</v>
      </c>
      <c r="CK78" s="419" t="str">
        <f t="shared" si="16"/>
        <v>HITEN RAVAL [H]</v>
      </c>
      <c r="CL78" s="419" t="s">
        <v>38</v>
      </c>
      <c r="CM78" s="421">
        <f>+Scoresheet!J103</f>
        <v>3</v>
      </c>
      <c r="CN78" s="420">
        <f t="shared" si="17"/>
        <v>0</v>
      </c>
      <c r="CO78"/>
      <c r="CP78" s="750">
        <v>77</v>
      </c>
      <c r="CQ78" s="751" t="str">
        <f t="shared" si="23"/>
        <v>HITEN RAVAL [H]</v>
      </c>
      <c r="CR78" s="751" t="s">
        <v>38</v>
      </c>
      <c r="CS78" s="756">
        <f>+Scoresheet!AH103</f>
        <v>0</v>
      </c>
      <c r="CT78" s="752">
        <f t="shared" si="18"/>
        <v>0</v>
      </c>
      <c r="CU78"/>
      <c r="CV78" s="762">
        <v>77</v>
      </c>
      <c r="CW78" s="763" t="str">
        <f t="shared" si="24"/>
        <v>HITEN RAVAL [H]</v>
      </c>
      <c r="CX78" s="763" t="s">
        <v>38</v>
      </c>
      <c r="CY78" s="787">
        <f>+Scoresheet!AP103</f>
        <v>0</v>
      </c>
      <c r="CZ78" s="429">
        <f t="shared" si="19"/>
        <v>0</v>
      </c>
      <c r="DA78"/>
      <c r="DB78" s="418">
        <v>77</v>
      </c>
      <c r="DC78" s="419" t="str">
        <f t="shared" si="25"/>
        <v>HITEN RAVAL [H]</v>
      </c>
      <c r="DD78" s="419" t="s">
        <v>38</v>
      </c>
      <c r="DE78" s="421">
        <f>+Scoresheet!AX103</f>
        <v>0</v>
      </c>
      <c r="DF78" s="420">
        <f t="shared" si="20"/>
        <v>0</v>
      </c>
      <c r="DG78"/>
      <c r="DH78" s="766">
        <v>77</v>
      </c>
      <c r="DI78" s="767" t="str">
        <f t="shared" si="26"/>
        <v>HITEN RAVAL [H]</v>
      </c>
      <c r="DJ78" s="767" t="s">
        <v>38</v>
      </c>
      <c r="DK78" s="768">
        <f>+Scoresheet!BF103</f>
        <v>0</v>
      </c>
      <c r="DL78" s="769">
        <f t="shared" si="21"/>
        <v>0</v>
      </c>
      <c r="DM78"/>
      <c r="DN78" s="762">
        <v>77</v>
      </c>
      <c r="DO78" s="763" t="str">
        <f t="shared" si="27"/>
        <v>HITEN RAVAL [H]</v>
      </c>
      <c r="DP78" s="763" t="s">
        <v>38</v>
      </c>
      <c r="DQ78" s="429">
        <f t="shared" si="22"/>
        <v>0</v>
      </c>
      <c r="DT78" s="315">
        <v>75</v>
      </c>
      <c r="DU78" s="408">
        <v>10.5</v>
      </c>
    </row>
    <row r="79" spans="2:134" s="19" customFormat="1">
      <c r="H79" s="460">
        <v>78</v>
      </c>
      <c r="I79" s="324" t="s">
        <v>370</v>
      </c>
      <c r="J79" s="324" t="s">
        <v>41</v>
      </c>
      <c r="K79" s="478">
        <v>4.5</v>
      </c>
      <c r="L79" s="470"/>
      <c r="M79" s="460">
        <v>78</v>
      </c>
      <c r="N79" s="313" t="s">
        <v>310</v>
      </c>
      <c r="O79" s="313" t="s">
        <v>42</v>
      </c>
      <c r="P79" s="465">
        <v>29</v>
      </c>
      <c r="Q79" s="671">
        <v>1</v>
      </c>
      <c r="R79" s="10"/>
      <c r="S79" s="460">
        <v>78</v>
      </c>
      <c r="T79" s="313" t="s">
        <v>334</v>
      </c>
      <c r="U79" s="313" t="s">
        <v>39</v>
      </c>
      <c r="V79" s="465">
        <v>1</v>
      </c>
      <c r="W79" s="475">
        <v>1</v>
      </c>
      <c r="X79" s="10"/>
      <c r="Y79" s="460">
        <v>78</v>
      </c>
      <c r="Z79" s="313" t="s">
        <v>113</v>
      </c>
      <c r="AA79" s="313" t="s">
        <v>45</v>
      </c>
      <c r="AB79" s="465">
        <v>0</v>
      </c>
      <c r="AC79" s="475">
        <v>0</v>
      </c>
      <c r="AD79" s="10"/>
      <c r="AE79" s="460">
        <v>78</v>
      </c>
      <c r="AF79" s="313" t="s">
        <v>113</v>
      </c>
      <c r="AG79" s="313" t="s">
        <v>48</v>
      </c>
      <c r="AH79" s="465">
        <v>0</v>
      </c>
      <c r="AI79" s="475">
        <v>0</v>
      </c>
      <c r="AK79" s="460">
        <v>78</v>
      </c>
      <c r="AL79" s="324" t="s">
        <v>113</v>
      </c>
      <c r="AM79" s="324" t="s">
        <v>42</v>
      </c>
      <c r="AN79" s="468">
        <v>0</v>
      </c>
      <c r="AO79" s="478">
        <v>0</v>
      </c>
      <c r="AP79" s="10"/>
      <c r="AQ79" s="460">
        <v>78</v>
      </c>
      <c r="AR79" s="313" t="s">
        <v>364</v>
      </c>
      <c r="AS79" s="313" t="s">
        <v>43</v>
      </c>
      <c r="AT79" s="475">
        <v>0.5</v>
      </c>
      <c r="AU79" s="470"/>
      <c r="AV79" s="10"/>
      <c r="AW79" s="10"/>
      <c r="AX79" s="10"/>
      <c r="AY79" s="10"/>
      <c r="AZ79" s="10"/>
      <c r="BA79" s="10"/>
      <c r="BB79" s="10"/>
      <c r="BC79" s="10"/>
      <c r="BD79" s="10"/>
      <c r="BE79" s="10"/>
      <c r="BF79" s="10"/>
      <c r="BG79" s="10"/>
      <c r="BH79" s="10"/>
      <c r="BI79" s="10"/>
      <c r="BJ79" s="10"/>
      <c r="BK79" s="10"/>
      <c r="BL79" s="10"/>
      <c r="BM79" s="10"/>
      <c r="BN79" s="10"/>
      <c r="BO79" s="10"/>
      <c r="BP79" s="10"/>
      <c r="CE79" s="781">
        <v>78</v>
      </c>
      <c r="CF79" s="782" t="str">
        <f t="shared" si="14"/>
        <v>SATISH RAVAL [H]</v>
      </c>
      <c r="CG79" s="782" t="s">
        <v>38</v>
      </c>
      <c r="CH79" s="783">
        <f t="shared" si="15"/>
        <v>1</v>
      </c>
      <c r="CI79"/>
      <c r="CJ79" s="418">
        <v>78</v>
      </c>
      <c r="CK79" s="419" t="str">
        <f t="shared" si="16"/>
        <v>SATISH RAVAL [H]</v>
      </c>
      <c r="CL79" s="419" t="s">
        <v>38</v>
      </c>
      <c r="CM79" s="421">
        <f>+Scoresheet!J104</f>
        <v>1</v>
      </c>
      <c r="CN79" s="420">
        <f t="shared" si="17"/>
        <v>0</v>
      </c>
      <c r="CO79"/>
      <c r="CP79" s="750">
        <v>78</v>
      </c>
      <c r="CQ79" s="751" t="str">
        <f t="shared" si="23"/>
        <v>SATISH RAVAL [H]</v>
      </c>
      <c r="CR79" s="751" t="s">
        <v>38</v>
      </c>
      <c r="CS79" s="756">
        <f>+Scoresheet!AH104</f>
        <v>0</v>
      </c>
      <c r="CT79" s="752">
        <f t="shared" si="18"/>
        <v>0</v>
      </c>
      <c r="CU79"/>
      <c r="CV79" s="762">
        <v>78</v>
      </c>
      <c r="CW79" s="763" t="str">
        <f t="shared" si="24"/>
        <v>SATISH RAVAL [H]</v>
      </c>
      <c r="CX79" s="763" t="s">
        <v>38</v>
      </c>
      <c r="CY79" s="787">
        <f>+Scoresheet!AP104</f>
        <v>2</v>
      </c>
      <c r="CZ79" s="429">
        <f t="shared" si="19"/>
        <v>1</v>
      </c>
      <c r="DA79"/>
      <c r="DB79" s="418">
        <v>78</v>
      </c>
      <c r="DC79" s="419" t="str">
        <f t="shared" si="25"/>
        <v>SATISH RAVAL [H]</v>
      </c>
      <c r="DD79" s="419" t="s">
        <v>38</v>
      </c>
      <c r="DE79" s="421">
        <f>+Scoresheet!AX104</f>
        <v>0</v>
      </c>
      <c r="DF79" s="420">
        <f t="shared" si="20"/>
        <v>0</v>
      </c>
      <c r="DG79"/>
      <c r="DH79" s="766">
        <v>78</v>
      </c>
      <c r="DI79" s="767" t="str">
        <f t="shared" si="26"/>
        <v>SATISH RAVAL [H]</v>
      </c>
      <c r="DJ79" s="767" t="s">
        <v>38</v>
      </c>
      <c r="DK79" s="768">
        <f>+Scoresheet!BF104</f>
        <v>0</v>
      </c>
      <c r="DL79" s="769">
        <f t="shared" si="21"/>
        <v>0</v>
      </c>
      <c r="DM79"/>
      <c r="DN79" s="762">
        <v>78</v>
      </c>
      <c r="DO79" s="763" t="str">
        <f t="shared" si="27"/>
        <v>SATISH RAVAL [H]</v>
      </c>
      <c r="DP79" s="763" t="s">
        <v>38</v>
      </c>
      <c r="DQ79" s="429">
        <f t="shared" si="22"/>
        <v>1</v>
      </c>
      <c r="DT79" s="315">
        <v>76</v>
      </c>
      <c r="DU79" s="409">
        <v>10.6</v>
      </c>
    </row>
    <row r="80" spans="2:134" s="19" customFormat="1">
      <c r="H80" s="460">
        <v>79</v>
      </c>
      <c r="I80" s="324" t="s">
        <v>314</v>
      </c>
      <c r="J80" s="324" t="s">
        <v>50</v>
      </c>
      <c r="K80" s="475">
        <v>4.4000000000000004</v>
      </c>
      <c r="L80" s="470"/>
      <c r="M80" s="460">
        <v>79</v>
      </c>
      <c r="N80" s="324" t="s">
        <v>273</v>
      </c>
      <c r="O80" s="324" t="s">
        <v>48</v>
      </c>
      <c r="P80" s="468">
        <v>31</v>
      </c>
      <c r="Q80" s="671">
        <v>1</v>
      </c>
      <c r="R80" s="10"/>
      <c r="S80" s="460">
        <v>79</v>
      </c>
      <c r="T80" s="324" t="s">
        <v>113</v>
      </c>
      <c r="U80" s="324" t="s">
        <v>45</v>
      </c>
      <c r="V80" s="468">
        <v>0</v>
      </c>
      <c r="W80" s="478">
        <v>0</v>
      </c>
      <c r="X80" s="10"/>
      <c r="Y80" s="460">
        <v>79</v>
      </c>
      <c r="Z80" s="324" t="s">
        <v>113</v>
      </c>
      <c r="AA80" s="324" t="s">
        <v>45</v>
      </c>
      <c r="AB80" s="465">
        <v>0</v>
      </c>
      <c r="AC80" s="475">
        <v>0</v>
      </c>
      <c r="AD80" s="10"/>
      <c r="AE80" s="460">
        <v>79</v>
      </c>
      <c r="AF80" s="324" t="s">
        <v>113</v>
      </c>
      <c r="AG80" s="324" t="s">
        <v>48</v>
      </c>
      <c r="AH80" s="468">
        <v>0</v>
      </c>
      <c r="AI80" s="478">
        <v>0</v>
      </c>
      <c r="AK80" s="460">
        <v>79</v>
      </c>
      <c r="AL80" s="324" t="s">
        <v>113</v>
      </c>
      <c r="AM80" s="324" t="s">
        <v>42</v>
      </c>
      <c r="AN80" s="468">
        <v>0</v>
      </c>
      <c r="AO80" s="478">
        <v>0</v>
      </c>
      <c r="AP80" s="10"/>
      <c r="AQ80" s="460">
        <v>79</v>
      </c>
      <c r="AR80" s="313" t="s">
        <v>301</v>
      </c>
      <c r="AS80" s="313" t="s">
        <v>49</v>
      </c>
      <c r="AT80" s="475">
        <v>0.5</v>
      </c>
      <c r="AU80" s="470"/>
      <c r="AV80" s="10"/>
      <c r="AW80" s="10"/>
      <c r="AX80" s="10"/>
      <c r="AY80" s="10"/>
      <c r="AZ80" s="10"/>
      <c r="BA80" s="10"/>
      <c r="BB80" s="10"/>
      <c r="BC80" s="10"/>
      <c r="BD80" s="10"/>
      <c r="BE80" s="10"/>
      <c r="BF80" s="10"/>
      <c r="BG80" s="10"/>
      <c r="BH80" s="10"/>
      <c r="BI80" s="10"/>
      <c r="BJ80" s="10"/>
      <c r="BK80" s="10"/>
      <c r="BL80" s="10"/>
      <c r="BM80" s="10"/>
      <c r="BN80" s="10"/>
      <c r="BO80" s="10"/>
      <c r="BP80" s="10"/>
      <c r="CE80" s="781">
        <v>79</v>
      </c>
      <c r="CF80" s="782" t="str">
        <f t="shared" si="14"/>
        <v>RAKESH PANDYA [H]</v>
      </c>
      <c r="CG80" s="782" t="s">
        <v>38</v>
      </c>
      <c r="CH80" s="783">
        <f t="shared" si="15"/>
        <v>1.5</v>
      </c>
      <c r="CI80"/>
      <c r="CJ80" s="418">
        <v>79</v>
      </c>
      <c r="CK80" s="419" t="str">
        <f t="shared" si="16"/>
        <v>RAKESH PANDYA [H]</v>
      </c>
      <c r="CL80" s="419" t="s">
        <v>38</v>
      </c>
      <c r="CM80" s="421">
        <f>+Scoresheet!J105</f>
        <v>0</v>
      </c>
      <c r="CN80" s="420">
        <f t="shared" si="17"/>
        <v>0</v>
      </c>
      <c r="CO80"/>
      <c r="CP80" s="750">
        <v>79</v>
      </c>
      <c r="CQ80" s="751" t="str">
        <f t="shared" si="23"/>
        <v>RAKESH PANDYA [H]</v>
      </c>
      <c r="CR80" s="751" t="s">
        <v>38</v>
      </c>
      <c r="CS80" s="756">
        <f>+Scoresheet!AH105</f>
        <v>0</v>
      </c>
      <c r="CT80" s="752">
        <f t="shared" si="18"/>
        <v>0</v>
      </c>
      <c r="CU80"/>
      <c r="CV80" s="762">
        <v>79</v>
      </c>
      <c r="CW80" s="763" t="str">
        <f t="shared" si="24"/>
        <v>RAKESH PANDYA [H]</v>
      </c>
      <c r="CX80" s="763" t="s">
        <v>38</v>
      </c>
      <c r="CY80" s="787">
        <f>+Scoresheet!AP105</f>
        <v>3</v>
      </c>
      <c r="CZ80" s="429">
        <f t="shared" si="19"/>
        <v>1.5</v>
      </c>
      <c r="DA80"/>
      <c r="DB80" s="418">
        <v>79</v>
      </c>
      <c r="DC80" s="419" t="str">
        <f t="shared" si="25"/>
        <v>RAKESH PANDYA [H]</v>
      </c>
      <c r="DD80" s="419" t="s">
        <v>38</v>
      </c>
      <c r="DE80" s="421">
        <f>+Scoresheet!AX105</f>
        <v>0</v>
      </c>
      <c r="DF80" s="420">
        <f t="shared" si="20"/>
        <v>0</v>
      </c>
      <c r="DG80"/>
      <c r="DH80" s="766">
        <v>79</v>
      </c>
      <c r="DI80" s="767" t="str">
        <f t="shared" si="26"/>
        <v>RAKESH PANDYA [H]</v>
      </c>
      <c r="DJ80" s="767" t="s">
        <v>38</v>
      </c>
      <c r="DK80" s="768">
        <f>+Scoresheet!BF105</f>
        <v>0</v>
      </c>
      <c r="DL80" s="769">
        <f t="shared" si="21"/>
        <v>0</v>
      </c>
      <c r="DM80"/>
      <c r="DN80" s="762">
        <v>79</v>
      </c>
      <c r="DO80" s="763" t="str">
        <f t="shared" si="27"/>
        <v>RAKESH PANDYA [H]</v>
      </c>
      <c r="DP80" s="763" t="s">
        <v>38</v>
      </c>
      <c r="DQ80" s="429">
        <f t="shared" si="22"/>
        <v>1.5</v>
      </c>
      <c r="DT80" s="315">
        <v>77</v>
      </c>
      <c r="DU80" s="409">
        <v>10.7</v>
      </c>
      <c r="DV80" s="198"/>
      <c r="DY80" s="198"/>
      <c r="EB80" s="198"/>
      <c r="EC80" s="198"/>
      <c r="ED80" s="198"/>
    </row>
    <row r="81" spans="8:134" s="19" customFormat="1">
      <c r="H81" s="460">
        <v>80</v>
      </c>
      <c r="I81" s="324" t="s">
        <v>372</v>
      </c>
      <c r="J81" s="324" t="s">
        <v>41</v>
      </c>
      <c r="K81" s="475">
        <v>4.4000000000000004</v>
      </c>
      <c r="L81" s="470"/>
      <c r="M81" s="460">
        <v>80</v>
      </c>
      <c r="N81" s="313" t="s">
        <v>388</v>
      </c>
      <c r="O81" s="313" t="s">
        <v>49</v>
      </c>
      <c r="P81" s="465">
        <v>24</v>
      </c>
      <c r="Q81" s="671">
        <v>1</v>
      </c>
      <c r="R81" s="10"/>
      <c r="S81" s="460">
        <v>80</v>
      </c>
      <c r="T81" s="313" t="s">
        <v>113</v>
      </c>
      <c r="U81" s="313" t="s">
        <v>45</v>
      </c>
      <c r="V81" s="465">
        <v>0</v>
      </c>
      <c r="W81" s="475">
        <v>0</v>
      </c>
      <c r="X81" s="10"/>
      <c r="Y81" s="460">
        <v>80</v>
      </c>
      <c r="Z81" s="324" t="s">
        <v>113</v>
      </c>
      <c r="AA81" s="324" t="s">
        <v>45</v>
      </c>
      <c r="AB81" s="465">
        <v>0</v>
      </c>
      <c r="AC81" s="475">
        <v>0</v>
      </c>
      <c r="AD81" s="10"/>
      <c r="AE81" s="460">
        <v>80</v>
      </c>
      <c r="AF81" s="313" t="s">
        <v>113</v>
      </c>
      <c r="AG81" s="313" t="s">
        <v>48</v>
      </c>
      <c r="AH81" s="465">
        <v>0</v>
      </c>
      <c r="AI81" s="475">
        <v>0</v>
      </c>
      <c r="AK81" s="460">
        <v>80</v>
      </c>
      <c r="AL81" s="313" t="s">
        <v>113</v>
      </c>
      <c r="AM81" s="313" t="s">
        <v>42</v>
      </c>
      <c r="AN81" s="337">
        <v>0</v>
      </c>
      <c r="AO81" s="475">
        <v>0</v>
      </c>
      <c r="AP81" s="10"/>
      <c r="AQ81" s="460">
        <v>80</v>
      </c>
      <c r="AR81" s="313" t="s">
        <v>271</v>
      </c>
      <c r="AS81" s="313" t="s">
        <v>48</v>
      </c>
      <c r="AT81" s="475">
        <v>0.5</v>
      </c>
      <c r="AU81" s="470"/>
      <c r="AV81" s="10"/>
      <c r="AW81" s="10"/>
      <c r="AX81" s="10"/>
      <c r="AY81" s="10"/>
      <c r="AZ81" s="10"/>
      <c r="BA81" s="10"/>
      <c r="BB81" s="10"/>
      <c r="BC81" s="10"/>
      <c r="BD81" s="10"/>
      <c r="BE81" s="10"/>
      <c r="BF81" s="10"/>
      <c r="BG81" s="10"/>
      <c r="BH81" s="10"/>
      <c r="BI81" s="10"/>
      <c r="BJ81" s="10"/>
      <c r="BK81" s="10"/>
      <c r="BL81" s="10"/>
      <c r="BM81" s="10"/>
      <c r="BN81" s="10"/>
      <c r="BO81" s="10"/>
      <c r="BP81" s="10"/>
      <c r="CE81" s="781">
        <v>80</v>
      </c>
      <c r="CF81" s="782" t="str">
        <f t="shared" si="14"/>
        <v>PINAKIN DAVE</v>
      </c>
      <c r="CG81" s="782" t="s">
        <v>38</v>
      </c>
      <c r="CH81" s="783">
        <f t="shared" si="15"/>
        <v>0</v>
      </c>
      <c r="CI81"/>
      <c r="CJ81" s="418">
        <v>80</v>
      </c>
      <c r="CK81" s="419" t="str">
        <f t="shared" si="16"/>
        <v>PINAKIN DAVE</v>
      </c>
      <c r="CL81" s="419" t="s">
        <v>38</v>
      </c>
      <c r="CM81" s="421">
        <f>+Scoresheet!J106</f>
        <v>1</v>
      </c>
      <c r="CN81" s="420">
        <f t="shared" si="17"/>
        <v>0</v>
      </c>
      <c r="CO81"/>
      <c r="CP81" s="750">
        <v>80</v>
      </c>
      <c r="CQ81" s="751" t="str">
        <f t="shared" si="23"/>
        <v>PINAKIN DAVE</v>
      </c>
      <c r="CR81" s="751" t="s">
        <v>38</v>
      </c>
      <c r="CS81" s="756">
        <f>+Scoresheet!AH106</f>
        <v>0</v>
      </c>
      <c r="CT81" s="752">
        <f t="shared" si="18"/>
        <v>0</v>
      </c>
      <c r="CU81"/>
      <c r="CV81" s="762">
        <v>80</v>
      </c>
      <c r="CW81" s="763" t="str">
        <f t="shared" si="24"/>
        <v>PINAKIN DAVE</v>
      </c>
      <c r="CX81" s="763" t="s">
        <v>38</v>
      </c>
      <c r="CY81" s="787">
        <f>+Scoresheet!AP106</f>
        <v>0</v>
      </c>
      <c r="CZ81" s="429">
        <f t="shared" si="19"/>
        <v>0</v>
      </c>
      <c r="DA81"/>
      <c r="DB81" s="418">
        <v>80</v>
      </c>
      <c r="DC81" s="419" t="str">
        <f t="shared" si="25"/>
        <v>PINAKIN DAVE</v>
      </c>
      <c r="DD81" s="419" t="s">
        <v>38</v>
      </c>
      <c r="DE81" s="421">
        <f>+Scoresheet!AX106</f>
        <v>0</v>
      </c>
      <c r="DF81" s="420">
        <f t="shared" si="20"/>
        <v>0</v>
      </c>
      <c r="DG81"/>
      <c r="DH81" s="766">
        <v>80</v>
      </c>
      <c r="DI81" s="767" t="str">
        <f t="shared" si="26"/>
        <v>PINAKIN DAVE</v>
      </c>
      <c r="DJ81" s="767" t="s">
        <v>38</v>
      </c>
      <c r="DK81" s="768">
        <f>+Scoresheet!BF106</f>
        <v>0</v>
      </c>
      <c r="DL81" s="769">
        <f t="shared" si="21"/>
        <v>0</v>
      </c>
      <c r="DM81"/>
      <c r="DN81" s="762">
        <v>80</v>
      </c>
      <c r="DO81" s="763" t="str">
        <f t="shared" si="27"/>
        <v>PINAKIN DAVE</v>
      </c>
      <c r="DP81" s="763" t="s">
        <v>38</v>
      </c>
      <c r="DQ81" s="429">
        <f t="shared" si="22"/>
        <v>0</v>
      </c>
      <c r="DT81" s="315">
        <v>78</v>
      </c>
      <c r="DU81" s="409">
        <v>10.8</v>
      </c>
      <c r="DV81" s="198"/>
      <c r="DY81" s="198"/>
      <c r="EB81" s="198"/>
      <c r="EC81" s="198"/>
      <c r="ED81" s="198"/>
    </row>
    <row r="82" spans="8:134" s="19" customFormat="1">
      <c r="H82" s="460">
        <v>81</v>
      </c>
      <c r="I82" s="313" t="s">
        <v>303</v>
      </c>
      <c r="J82" s="313" t="s">
        <v>49</v>
      </c>
      <c r="K82" s="478">
        <v>4</v>
      </c>
      <c r="L82" s="470"/>
      <c r="M82" s="460">
        <v>81</v>
      </c>
      <c r="N82" s="313" t="s">
        <v>363</v>
      </c>
      <c r="O82" s="313" t="s">
        <v>43</v>
      </c>
      <c r="P82" s="465">
        <v>21</v>
      </c>
      <c r="Q82" s="671">
        <v>1</v>
      </c>
      <c r="R82" s="10"/>
      <c r="S82" s="460">
        <v>81</v>
      </c>
      <c r="T82" s="313" t="s">
        <v>113</v>
      </c>
      <c r="U82" s="313" t="s">
        <v>45</v>
      </c>
      <c r="V82" s="465">
        <v>0</v>
      </c>
      <c r="W82" s="475">
        <v>0</v>
      </c>
      <c r="X82" s="10"/>
      <c r="Y82" s="460">
        <v>81</v>
      </c>
      <c r="Z82" s="324" t="s">
        <v>113</v>
      </c>
      <c r="AA82" s="324" t="s">
        <v>45</v>
      </c>
      <c r="AB82" s="468">
        <v>0</v>
      </c>
      <c r="AC82" s="478">
        <v>0</v>
      </c>
      <c r="AD82" s="10"/>
      <c r="AE82" s="460">
        <v>81</v>
      </c>
      <c r="AF82" s="313" t="s">
        <v>113</v>
      </c>
      <c r="AG82" s="313" t="s">
        <v>48</v>
      </c>
      <c r="AH82" s="465">
        <v>0</v>
      </c>
      <c r="AI82" s="475">
        <v>0</v>
      </c>
      <c r="AK82" s="460">
        <v>81</v>
      </c>
      <c r="AL82" s="313" t="s">
        <v>113</v>
      </c>
      <c r="AM82" s="313" t="s">
        <v>42</v>
      </c>
      <c r="AN82" s="337">
        <v>0</v>
      </c>
      <c r="AO82" s="475">
        <v>0</v>
      </c>
      <c r="AP82" s="10"/>
      <c r="AQ82" s="460">
        <v>81</v>
      </c>
      <c r="AR82" s="313" t="s">
        <v>298</v>
      </c>
      <c r="AS82" s="313" t="s">
        <v>49</v>
      </c>
      <c r="AT82" s="475">
        <v>0.5</v>
      </c>
      <c r="AU82" s="470"/>
      <c r="AV82" s="10"/>
      <c r="AW82" s="10"/>
      <c r="AX82" s="10"/>
      <c r="AY82" s="10"/>
      <c r="AZ82" s="10"/>
      <c r="BA82" s="10"/>
      <c r="BB82" s="10"/>
      <c r="BC82" s="10"/>
      <c r="BD82" s="10"/>
      <c r="BE82" s="10"/>
      <c r="BF82" s="10"/>
      <c r="BG82" s="10"/>
      <c r="BH82" s="10"/>
      <c r="BI82" s="10"/>
      <c r="BJ82" s="10"/>
      <c r="BK82" s="10"/>
      <c r="BL82" s="10"/>
      <c r="BM82" s="10"/>
      <c r="BN82" s="10"/>
      <c r="BO82" s="10"/>
      <c r="BP82" s="10"/>
      <c r="CE82" s="781">
        <v>81</v>
      </c>
      <c r="CF82" s="782" t="str">
        <f t="shared" si="14"/>
        <v>-</v>
      </c>
      <c r="CG82" s="782" t="s">
        <v>38</v>
      </c>
      <c r="CH82" s="783">
        <f t="shared" si="15"/>
        <v>0</v>
      </c>
      <c r="CI82"/>
      <c r="CJ82" s="418">
        <v>81</v>
      </c>
      <c r="CK82" s="419" t="str">
        <f t="shared" si="16"/>
        <v>-</v>
      </c>
      <c r="CL82" s="419" t="s">
        <v>38</v>
      </c>
      <c r="CM82" s="421">
        <f>+Scoresheet!J107</f>
        <v>0</v>
      </c>
      <c r="CN82" s="420">
        <f t="shared" si="17"/>
        <v>0</v>
      </c>
      <c r="CO82"/>
      <c r="CP82" s="750">
        <v>81</v>
      </c>
      <c r="CQ82" s="751" t="str">
        <f t="shared" si="23"/>
        <v>-</v>
      </c>
      <c r="CR82" s="751" t="s">
        <v>38</v>
      </c>
      <c r="CS82" s="756">
        <f>+Scoresheet!AH107</f>
        <v>0</v>
      </c>
      <c r="CT82" s="752">
        <f t="shared" si="18"/>
        <v>0</v>
      </c>
      <c r="CU82"/>
      <c r="CV82" s="762">
        <v>81</v>
      </c>
      <c r="CW82" s="763" t="str">
        <f t="shared" si="24"/>
        <v>-</v>
      </c>
      <c r="CX82" s="763" t="s">
        <v>38</v>
      </c>
      <c r="CY82" s="787">
        <f>+Scoresheet!AP107</f>
        <v>0</v>
      </c>
      <c r="CZ82" s="429">
        <f t="shared" si="19"/>
        <v>0</v>
      </c>
      <c r="DA82"/>
      <c r="DB82" s="418">
        <v>81</v>
      </c>
      <c r="DC82" s="419" t="str">
        <f t="shared" si="25"/>
        <v>-</v>
      </c>
      <c r="DD82" s="419" t="s">
        <v>38</v>
      </c>
      <c r="DE82" s="421">
        <f>+Scoresheet!AX107</f>
        <v>0</v>
      </c>
      <c r="DF82" s="420">
        <f t="shared" si="20"/>
        <v>0</v>
      </c>
      <c r="DG82"/>
      <c r="DH82" s="766">
        <v>81</v>
      </c>
      <c r="DI82" s="767" t="str">
        <f t="shared" si="26"/>
        <v>-</v>
      </c>
      <c r="DJ82" s="767" t="s">
        <v>38</v>
      </c>
      <c r="DK82" s="768">
        <f>+Scoresheet!BF107</f>
        <v>0</v>
      </c>
      <c r="DL82" s="769">
        <f t="shared" si="21"/>
        <v>0</v>
      </c>
      <c r="DM82"/>
      <c r="DN82" s="762">
        <v>81</v>
      </c>
      <c r="DO82" s="763" t="str">
        <f t="shared" si="27"/>
        <v>-</v>
      </c>
      <c r="DP82" s="763" t="s">
        <v>38</v>
      </c>
      <c r="DQ82" s="429">
        <f t="shared" si="22"/>
        <v>0</v>
      </c>
      <c r="DT82" s="315">
        <v>79</v>
      </c>
      <c r="DU82" s="409">
        <v>10.9</v>
      </c>
      <c r="DV82" s="198"/>
      <c r="DY82" s="198"/>
      <c r="EB82" s="198"/>
      <c r="EC82" s="198"/>
      <c r="ED82" s="198"/>
    </row>
    <row r="83" spans="8:134" s="19" customFormat="1">
      <c r="H83" s="460">
        <v>82</v>
      </c>
      <c r="I83" s="313" t="s">
        <v>304</v>
      </c>
      <c r="J83" s="313" t="s">
        <v>49</v>
      </c>
      <c r="K83" s="478">
        <v>3.8</v>
      </c>
      <c r="L83" s="470"/>
      <c r="M83" s="460">
        <v>82</v>
      </c>
      <c r="N83" s="313" t="s">
        <v>113</v>
      </c>
      <c r="O83" s="313" t="s">
        <v>45</v>
      </c>
      <c r="P83" s="465">
        <v>0</v>
      </c>
      <c r="Q83" s="671">
        <v>0</v>
      </c>
      <c r="R83" s="10"/>
      <c r="S83" s="460">
        <v>82</v>
      </c>
      <c r="T83" s="313" t="s">
        <v>113</v>
      </c>
      <c r="U83" s="313" t="s">
        <v>45</v>
      </c>
      <c r="V83" s="465">
        <v>0</v>
      </c>
      <c r="W83" s="475">
        <v>0</v>
      </c>
      <c r="X83" s="10"/>
      <c r="Y83" s="460">
        <v>82</v>
      </c>
      <c r="Z83" s="313" t="s">
        <v>113</v>
      </c>
      <c r="AA83" s="313" t="s">
        <v>45</v>
      </c>
      <c r="AB83" s="465">
        <v>0</v>
      </c>
      <c r="AC83" s="475">
        <v>0</v>
      </c>
      <c r="AD83" s="10"/>
      <c r="AE83" s="460">
        <v>82</v>
      </c>
      <c r="AF83" s="313" t="s">
        <v>113</v>
      </c>
      <c r="AG83" s="313" t="s">
        <v>38</v>
      </c>
      <c r="AH83" s="465">
        <v>0</v>
      </c>
      <c r="AI83" s="475">
        <v>0</v>
      </c>
      <c r="AK83" s="460">
        <v>82</v>
      </c>
      <c r="AL83" s="313" t="s">
        <v>113</v>
      </c>
      <c r="AM83" s="313" t="s">
        <v>42</v>
      </c>
      <c r="AN83" s="337">
        <v>0</v>
      </c>
      <c r="AO83" s="475">
        <v>0</v>
      </c>
      <c r="AP83" s="10"/>
      <c r="AQ83" s="460">
        <v>82</v>
      </c>
      <c r="AR83" s="313" t="s">
        <v>386</v>
      </c>
      <c r="AS83" s="313" t="s">
        <v>42</v>
      </c>
      <c r="AT83" s="475">
        <v>0.5</v>
      </c>
      <c r="AU83" s="470"/>
      <c r="AV83" s="10"/>
      <c r="AW83" s="10"/>
      <c r="AX83" s="10"/>
      <c r="AY83" s="10"/>
      <c r="AZ83" s="10"/>
      <c r="BA83" s="10"/>
      <c r="BB83" s="10"/>
      <c r="BC83" s="10"/>
      <c r="BD83" s="10"/>
      <c r="BE83" s="10"/>
      <c r="BF83" s="10"/>
      <c r="BG83" s="10"/>
      <c r="BH83" s="10"/>
      <c r="BI83" s="10"/>
      <c r="BJ83" s="10"/>
      <c r="BK83" s="10"/>
      <c r="BL83" s="10"/>
      <c r="BM83" s="10"/>
      <c r="BN83" s="10"/>
      <c r="BO83" s="10"/>
      <c r="BP83" s="10"/>
      <c r="CE83" s="781">
        <v>82</v>
      </c>
      <c r="CF83" s="782" t="str">
        <f t="shared" si="14"/>
        <v>-</v>
      </c>
      <c r="CG83" s="782" t="s">
        <v>38</v>
      </c>
      <c r="CH83" s="783">
        <f t="shared" si="15"/>
        <v>0</v>
      </c>
      <c r="CI83"/>
      <c r="CJ83" s="418">
        <v>82</v>
      </c>
      <c r="CK83" s="419" t="str">
        <f t="shared" si="16"/>
        <v>-</v>
      </c>
      <c r="CL83" s="419" t="s">
        <v>38</v>
      </c>
      <c r="CM83" s="421">
        <f>+Scoresheet!J108</f>
        <v>0</v>
      </c>
      <c r="CN83" s="420">
        <f t="shared" si="17"/>
        <v>0</v>
      </c>
      <c r="CO83"/>
      <c r="CP83" s="750">
        <v>82</v>
      </c>
      <c r="CQ83" s="751" t="str">
        <f t="shared" si="23"/>
        <v>-</v>
      </c>
      <c r="CR83" s="751" t="s">
        <v>38</v>
      </c>
      <c r="CS83" s="756">
        <f>+Scoresheet!AH108</f>
        <v>0</v>
      </c>
      <c r="CT83" s="752">
        <f t="shared" si="18"/>
        <v>0</v>
      </c>
      <c r="CU83"/>
      <c r="CV83" s="762">
        <v>82</v>
      </c>
      <c r="CW83" s="763" t="str">
        <f t="shared" si="24"/>
        <v>-</v>
      </c>
      <c r="CX83" s="763" t="s">
        <v>38</v>
      </c>
      <c r="CY83" s="787">
        <f>+Scoresheet!AP108</f>
        <v>0</v>
      </c>
      <c r="CZ83" s="429">
        <f t="shared" si="19"/>
        <v>0</v>
      </c>
      <c r="DA83"/>
      <c r="DB83" s="418">
        <v>82</v>
      </c>
      <c r="DC83" s="419" t="str">
        <f t="shared" si="25"/>
        <v>-</v>
      </c>
      <c r="DD83" s="419" t="s">
        <v>38</v>
      </c>
      <c r="DE83" s="421">
        <f>+Scoresheet!AX108</f>
        <v>0</v>
      </c>
      <c r="DF83" s="420">
        <f t="shared" si="20"/>
        <v>0</v>
      </c>
      <c r="DG83"/>
      <c r="DH83" s="766">
        <v>82</v>
      </c>
      <c r="DI83" s="767" t="str">
        <f t="shared" si="26"/>
        <v>-</v>
      </c>
      <c r="DJ83" s="767" t="s">
        <v>38</v>
      </c>
      <c r="DK83" s="768">
        <f>+Scoresheet!BF108</f>
        <v>0</v>
      </c>
      <c r="DL83" s="769">
        <f t="shared" si="21"/>
        <v>0</v>
      </c>
      <c r="DM83"/>
      <c r="DN83" s="762">
        <v>82</v>
      </c>
      <c r="DO83" s="763" t="str">
        <f t="shared" si="27"/>
        <v>-</v>
      </c>
      <c r="DP83" s="763" t="s">
        <v>38</v>
      </c>
      <c r="DQ83" s="429">
        <f t="shared" si="22"/>
        <v>0</v>
      </c>
      <c r="DT83" s="315">
        <v>80</v>
      </c>
      <c r="DU83" s="407">
        <v>11</v>
      </c>
      <c r="DV83" s="198"/>
      <c r="DW83" s="198"/>
      <c r="DX83" s="198"/>
      <c r="DY83" s="198"/>
      <c r="EB83" s="198"/>
      <c r="EC83" s="198"/>
      <c r="ED83" s="198"/>
    </row>
    <row r="84" spans="8:134" s="19" customFormat="1">
      <c r="H84" s="460">
        <v>83</v>
      </c>
      <c r="I84" s="324" t="s">
        <v>361</v>
      </c>
      <c r="J84" s="324" t="s">
        <v>43</v>
      </c>
      <c r="K84" s="478">
        <v>3.7</v>
      </c>
      <c r="L84" s="470"/>
      <c r="M84" s="460">
        <v>83</v>
      </c>
      <c r="N84" s="313" t="s">
        <v>113</v>
      </c>
      <c r="O84" s="313" t="s">
        <v>45</v>
      </c>
      <c r="P84" s="465">
        <v>0</v>
      </c>
      <c r="Q84" s="671">
        <v>0</v>
      </c>
      <c r="R84" s="10"/>
      <c r="S84" s="460">
        <v>83</v>
      </c>
      <c r="T84" s="313" t="s">
        <v>113</v>
      </c>
      <c r="U84" s="313" t="s">
        <v>45</v>
      </c>
      <c r="V84" s="465">
        <v>0</v>
      </c>
      <c r="W84" s="475">
        <v>0</v>
      </c>
      <c r="X84" s="10"/>
      <c r="Y84" s="460">
        <v>83</v>
      </c>
      <c r="Z84" s="324" t="s">
        <v>113</v>
      </c>
      <c r="AA84" s="324" t="s">
        <v>45</v>
      </c>
      <c r="AB84" s="468">
        <v>0</v>
      </c>
      <c r="AC84" s="478">
        <v>0</v>
      </c>
      <c r="AD84" s="10"/>
      <c r="AE84" s="460">
        <v>83</v>
      </c>
      <c r="AF84" s="313" t="s">
        <v>113</v>
      </c>
      <c r="AG84" s="313" t="s">
        <v>38</v>
      </c>
      <c r="AH84" s="465">
        <v>0</v>
      </c>
      <c r="AI84" s="475">
        <v>0</v>
      </c>
      <c r="AK84" s="460">
        <v>83</v>
      </c>
      <c r="AL84" s="313" t="s">
        <v>113</v>
      </c>
      <c r="AM84" s="313" t="s">
        <v>42</v>
      </c>
      <c r="AN84" s="337">
        <v>0</v>
      </c>
      <c r="AO84" s="475">
        <v>0</v>
      </c>
      <c r="AP84" s="10"/>
      <c r="AQ84" s="460">
        <v>83</v>
      </c>
      <c r="AR84" s="313" t="s">
        <v>294</v>
      </c>
      <c r="AS84" s="313" t="s">
        <v>38</v>
      </c>
      <c r="AT84" s="475">
        <v>0.5</v>
      </c>
      <c r="AU84" s="470"/>
      <c r="AV84" s="10"/>
      <c r="AW84" s="10"/>
      <c r="AX84" s="10"/>
      <c r="AY84" s="10"/>
      <c r="AZ84" s="10"/>
      <c r="BA84" s="10"/>
      <c r="BB84" s="10"/>
      <c r="BC84" s="10"/>
      <c r="BD84" s="10"/>
      <c r="BE84" s="10"/>
      <c r="BF84" s="10"/>
      <c r="BG84" s="10"/>
      <c r="BH84" s="10"/>
      <c r="BI84" s="10"/>
      <c r="BJ84" s="10"/>
      <c r="BK84" s="10"/>
      <c r="BL84" s="10"/>
      <c r="BM84" s="10"/>
      <c r="BN84" s="10"/>
      <c r="BO84" s="10"/>
      <c r="BP84" s="10"/>
      <c r="CE84" s="781">
        <v>83</v>
      </c>
      <c r="CF84" s="782" t="str">
        <f t="shared" si="14"/>
        <v>-</v>
      </c>
      <c r="CG84" s="782" t="s">
        <v>38</v>
      </c>
      <c r="CH84" s="783">
        <f t="shared" si="15"/>
        <v>0</v>
      </c>
      <c r="CI84"/>
      <c r="CJ84" s="418">
        <v>83</v>
      </c>
      <c r="CK84" s="419" t="str">
        <f t="shared" si="16"/>
        <v>-</v>
      </c>
      <c r="CL84" s="419" t="s">
        <v>38</v>
      </c>
      <c r="CM84" s="421">
        <f>+Scoresheet!J109</f>
        <v>0</v>
      </c>
      <c r="CN84" s="420">
        <f t="shared" si="17"/>
        <v>0</v>
      </c>
      <c r="CO84"/>
      <c r="CP84" s="750">
        <v>83</v>
      </c>
      <c r="CQ84" s="751" t="str">
        <f t="shared" si="23"/>
        <v>-</v>
      </c>
      <c r="CR84" s="751" t="s">
        <v>38</v>
      </c>
      <c r="CS84" s="756">
        <f>+Scoresheet!AH109</f>
        <v>0</v>
      </c>
      <c r="CT84" s="752">
        <f t="shared" si="18"/>
        <v>0</v>
      </c>
      <c r="CU84"/>
      <c r="CV84" s="762">
        <v>83</v>
      </c>
      <c r="CW84" s="763" t="str">
        <f t="shared" si="24"/>
        <v>-</v>
      </c>
      <c r="CX84" s="763" t="s">
        <v>38</v>
      </c>
      <c r="CY84" s="787">
        <f>+Scoresheet!AP109</f>
        <v>0</v>
      </c>
      <c r="CZ84" s="429">
        <f t="shared" si="19"/>
        <v>0</v>
      </c>
      <c r="DA84"/>
      <c r="DB84" s="418">
        <v>83</v>
      </c>
      <c r="DC84" s="419" t="str">
        <f t="shared" si="25"/>
        <v>-</v>
      </c>
      <c r="DD84" s="419" t="s">
        <v>38</v>
      </c>
      <c r="DE84" s="421">
        <f>+Scoresheet!AX109</f>
        <v>0</v>
      </c>
      <c r="DF84" s="420">
        <f t="shared" si="20"/>
        <v>0</v>
      </c>
      <c r="DG84"/>
      <c r="DH84" s="766">
        <v>83</v>
      </c>
      <c r="DI84" s="767" t="str">
        <f t="shared" si="26"/>
        <v>-</v>
      </c>
      <c r="DJ84" s="767" t="s">
        <v>38</v>
      </c>
      <c r="DK84" s="768">
        <f>+Scoresheet!BF109</f>
        <v>0</v>
      </c>
      <c r="DL84" s="769">
        <f t="shared" si="21"/>
        <v>0</v>
      </c>
      <c r="DM84"/>
      <c r="DN84" s="762">
        <v>83</v>
      </c>
      <c r="DO84" s="763" t="str">
        <f t="shared" si="27"/>
        <v>-</v>
      </c>
      <c r="DP84" s="763" t="s">
        <v>38</v>
      </c>
      <c r="DQ84" s="429">
        <f t="shared" si="22"/>
        <v>0</v>
      </c>
      <c r="DT84" s="315">
        <v>81</v>
      </c>
      <c r="DU84" s="408">
        <v>11.1</v>
      </c>
      <c r="DV84" s="198"/>
      <c r="DW84" s="198"/>
      <c r="DX84" s="198"/>
      <c r="DY84" s="198"/>
      <c r="DZ84" s="198"/>
      <c r="EA84" s="198"/>
      <c r="EB84" s="198"/>
      <c r="EC84" s="198"/>
      <c r="ED84" s="198"/>
    </row>
    <row r="85" spans="8:134" s="19" customFormat="1">
      <c r="H85" s="460">
        <v>84</v>
      </c>
      <c r="I85" s="313" t="s">
        <v>286</v>
      </c>
      <c r="J85" s="313" t="s">
        <v>38</v>
      </c>
      <c r="K85" s="475">
        <v>3.5</v>
      </c>
      <c r="L85" s="470"/>
      <c r="M85" s="460">
        <v>84</v>
      </c>
      <c r="N85" s="313" t="s">
        <v>113</v>
      </c>
      <c r="O85" s="313" t="s">
        <v>45</v>
      </c>
      <c r="P85" s="465">
        <v>0</v>
      </c>
      <c r="Q85" s="671">
        <v>0</v>
      </c>
      <c r="R85" s="10"/>
      <c r="S85" s="460">
        <v>84</v>
      </c>
      <c r="T85" s="313" t="s">
        <v>113</v>
      </c>
      <c r="U85" s="313" t="s">
        <v>45</v>
      </c>
      <c r="V85" s="465">
        <v>0</v>
      </c>
      <c r="W85" s="475">
        <v>0</v>
      </c>
      <c r="X85" s="10"/>
      <c r="Y85" s="460">
        <v>84</v>
      </c>
      <c r="Z85" s="313" t="s">
        <v>113</v>
      </c>
      <c r="AA85" s="313" t="s">
        <v>45</v>
      </c>
      <c r="AB85" s="465">
        <v>0</v>
      </c>
      <c r="AC85" s="475">
        <v>0</v>
      </c>
      <c r="AD85" s="10"/>
      <c r="AE85" s="460">
        <v>84</v>
      </c>
      <c r="AF85" s="313" t="s">
        <v>113</v>
      </c>
      <c r="AG85" s="313" t="s">
        <v>38</v>
      </c>
      <c r="AH85" s="465">
        <v>0</v>
      </c>
      <c r="AI85" s="475">
        <v>0</v>
      </c>
      <c r="AK85" s="460">
        <v>84</v>
      </c>
      <c r="AL85" s="313" t="s">
        <v>113</v>
      </c>
      <c r="AM85" s="313" t="s">
        <v>50</v>
      </c>
      <c r="AN85" s="337">
        <v>0</v>
      </c>
      <c r="AO85" s="475">
        <v>0</v>
      </c>
      <c r="AP85" s="10"/>
      <c r="AQ85" s="460">
        <v>84</v>
      </c>
      <c r="AR85" s="313" t="s">
        <v>328</v>
      </c>
      <c r="AS85" s="313" t="s">
        <v>39</v>
      </c>
      <c r="AT85" s="475">
        <v>0.5</v>
      </c>
      <c r="AU85" s="470"/>
      <c r="AV85" s="10"/>
      <c r="AW85" s="10"/>
      <c r="AX85" s="10"/>
      <c r="AY85" s="10"/>
      <c r="AZ85" s="10"/>
      <c r="BA85" s="10"/>
      <c r="BB85" s="10"/>
      <c r="BC85" s="10"/>
      <c r="BD85" s="10"/>
      <c r="BE85" s="10"/>
      <c r="BF85" s="10"/>
      <c r="BG85" s="10"/>
      <c r="BH85" s="10"/>
      <c r="BI85" s="10"/>
      <c r="BJ85" s="10"/>
      <c r="BK85" s="10"/>
      <c r="BL85" s="10"/>
      <c r="BM85" s="10"/>
      <c r="BN85" s="10"/>
      <c r="BO85" s="10"/>
      <c r="BP85" s="10"/>
      <c r="CE85" s="781">
        <v>84</v>
      </c>
      <c r="CF85" s="782" t="str">
        <f t="shared" si="14"/>
        <v>-</v>
      </c>
      <c r="CG85" s="782" t="s">
        <v>38</v>
      </c>
      <c r="CH85" s="783">
        <f t="shared" si="15"/>
        <v>0</v>
      </c>
      <c r="CI85"/>
      <c r="CJ85" s="418">
        <v>84</v>
      </c>
      <c r="CK85" s="419" t="str">
        <f t="shared" si="16"/>
        <v>-</v>
      </c>
      <c r="CL85" s="419" t="s">
        <v>38</v>
      </c>
      <c r="CM85" s="421">
        <f>+Scoresheet!J110</f>
        <v>0</v>
      </c>
      <c r="CN85" s="420">
        <f t="shared" si="17"/>
        <v>0</v>
      </c>
      <c r="CO85"/>
      <c r="CP85" s="750">
        <v>84</v>
      </c>
      <c r="CQ85" s="751" t="str">
        <f t="shared" si="23"/>
        <v>-</v>
      </c>
      <c r="CR85" s="751" t="s">
        <v>38</v>
      </c>
      <c r="CS85" s="756">
        <f>+Scoresheet!AH110</f>
        <v>0</v>
      </c>
      <c r="CT85" s="752">
        <f t="shared" si="18"/>
        <v>0</v>
      </c>
      <c r="CU85"/>
      <c r="CV85" s="762">
        <v>84</v>
      </c>
      <c r="CW85" s="763" t="str">
        <f t="shared" si="24"/>
        <v>-</v>
      </c>
      <c r="CX85" s="763" t="s">
        <v>38</v>
      </c>
      <c r="CY85" s="787">
        <f>+Scoresheet!AP110</f>
        <v>0</v>
      </c>
      <c r="CZ85" s="429">
        <f t="shared" si="19"/>
        <v>0</v>
      </c>
      <c r="DA85"/>
      <c r="DB85" s="418">
        <v>84</v>
      </c>
      <c r="DC85" s="419" t="str">
        <f t="shared" si="25"/>
        <v>-</v>
      </c>
      <c r="DD85" s="419" t="s">
        <v>38</v>
      </c>
      <c r="DE85" s="421">
        <f>+Scoresheet!AX110</f>
        <v>0</v>
      </c>
      <c r="DF85" s="420">
        <f t="shared" si="20"/>
        <v>0</v>
      </c>
      <c r="DG85"/>
      <c r="DH85" s="766">
        <v>84</v>
      </c>
      <c r="DI85" s="767" t="str">
        <f t="shared" si="26"/>
        <v>-</v>
      </c>
      <c r="DJ85" s="767" t="s">
        <v>38</v>
      </c>
      <c r="DK85" s="768">
        <f>+Scoresheet!BF110</f>
        <v>0</v>
      </c>
      <c r="DL85" s="769">
        <f t="shared" si="21"/>
        <v>0</v>
      </c>
      <c r="DM85"/>
      <c r="DN85" s="762">
        <v>84</v>
      </c>
      <c r="DO85" s="763" t="str">
        <f t="shared" si="27"/>
        <v>-</v>
      </c>
      <c r="DP85" s="763" t="s">
        <v>38</v>
      </c>
      <c r="DQ85" s="429">
        <f t="shared" si="22"/>
        <v>0</v>
      </c>
      <c r="DT85" s="315">
        <v>82</v>
      </c>
      <c r="DU85" s="407">
        <v>11.2</v>
      </c>
      <c r="DV85" s="198"/>
      <c r="DW85" s="198"/>
      <c r="DX85" s="198"/>
      <c r="DY85" s="198"/>
      <c r="DZ85" s="198"/>
      <c r="EA85" s="198"/>
      <c r="EB85" s="198"/>
      <c r="EC85" s="198"/>
      <c r="ED85" s="198"/>
    </row>
    <row r="86" spans="8:134" s="19" customFormat="1">
      <c r="H86" s="460">
        <v>85</v>
      </c>
      <c r="I86" s="313" t="s">
        <v>351</v>
      </c>
      <c r="J86" s="313" t="s">
        <v>44</v>
      </c>
      <c r="K86" s="475">
        <v>3.5</v>
      </c>
      <c r="L86" s="470"/>
      <c r="M86" s="460">
        <v>85</v>
      </c>
      <c r="N86" s="324" t="s">
        <v>113</v>
      </c>
      <c r="O86" s="324" t="s">
        <v>45</v>
      </c>
      <c r="P86" s="468">
        <v>0</v>
      </c>
      <c r="Q86" s="671">
        <v>0</v>
      </c>
      <c r="R86" s="10"/>
      <c r="S86" s="460">
        <v>85</v>
      </c>
      <c r="T86" s="313" t="s">
        <v>113</v>
      </c>
      <c r="U86" s="313" t="s">
        <v>45</v>
      </c>
      <c r="V86" s="465">
        <v>0</v>
      </c>
      <c r="W86" s="475">
        <v>0</v>
      </c>
      <c r="X86" s="10"/>
      <c r="Y86" s="460">
        <v>85</v>
      </c>
      <c r="Z86" s="313" t="s">
        <v>113</v>
      </c>
      <c r="AA86" s="313" t="s">
        <v>45</v>
      </c>
      <c r="AB86" s="465">
        <v>0</v>
      </c>
      <c r="AC86" s="475">
        <v>0</v>
      </c>
      <c r="AD86" s="10"/>
      <c r="AE86" s="460">
        <v>85</v>
      </c>
      <c r="AF86" s="313" t="s">
        <v>113</v>
      </c>
      <c r="AG86" s="313" t="s">
        <v>38</v>
      </c>
      <c r="AH86" s="466">
        <v>0</v>
      </c>
      <c r="AI86" s="476">
        <v>0</v>
      </c>
      <c r="AK86" s="460">
        <v>85</v>
      </c>
      <c r="AL86" s="324" t="s">
        <v>113</v>
      </c>
      <c r="AM86" s="324" t="s">
        <v>50</v>
      </c>
      <c r="AN86" s="340">
        <v>0</v>
      </c>
      <c r="AO86" s="478">
        <v>0</v>
      </c>
      <c r="AP86" s="10"/>
      <c r="AQ86" s="460">
        <v>85</v>
      </c>
      <c r="AR86" s="324" t="s">
        <v>290</v>
      </c>
      <c r="AS86" s="324" t="s">
        <v>38</v>
      </c>
      <c r="AT86" s="478">
        <v>0.5</v>
      </c>
      <c r="AU86" s="470"/>
      <c r="AV86" s="10"/>
      <c r="AW86" s="10"/>
      <c r="AX86" s="10"/>
      <c r="AY86" s="10"/>
      <c r="AZ86" s="10"/>
      <c r="BA86" s="10"/>
      <c r="BB86" s="10"/>
      <c r="BC86" s="10"/>
      <c r="BD86" s="10"/>
      <c r="BE86" s="10"/>
      <c r="BF86" s="10"/>
      <c r="BG86" s="10"/>
      <c r="BH86" s="10"/>
      <c r="BI86" s="10"/>
      <c r="BJ86" s="10"/>
      <c r="BK86" s="10"/>
      <c r="BL86" s="10"/>
      <c r="BM86" s="10"/>
      <c r="BN86" s="10"/>
      <c r="BO86" s="10"/>
      <c r="BP86" s="10"/>
      <c r="CE86" s="781">
        <v>85</v>
      </c>
      <c r="CF86" s="782" t="str">
        <f t="shared" si="14"/>
        <v>-</v>
      </c>
      <c r="CG86" s="782" t="s">
        <v>38</v>
      </c>
      <c r="CH86" s="783">
        <f t="shared" si="15"/>
        <v>0</v>
      </c>
      <c r="CI86"/>
      <c r="CJ86" s="418">
        <v>85</v>
      </c>
      <c r="CK86" s="419" t="str">
        <f t="shared" si="16"/>
        <v>-</v>
      </c>
      <c r="CL86" s="419" t="s">
        <v>38</v>
      </c>
      <c r="CM86" s="421">
        <f>+Scoresheet!J111</f>
        <v>0</v>
      </c>
      <c r="CN86" s="420">
        <f t="shared" si="17"/>
        <v>0</v>
      </c>
      <c r="CO86"/>
      <c r="CP86" s="750">
        <v>85</v>
      </c>
      <c r="CQ86" s="751" t="str">
        <f t="shared" si="23"/>
        <v>-</v>
      </c>
      <c r="CR86" s="751" t="s">
        <v>38</v>
      </c>
      <c r="CS86" s="756">
        <f>+Scoresheet!AH111</f>
        <v>0</v>
      </c>
      <c r="CT86" s="752">
        <f t="shared" si="18"/>
        <v>0</v>
      </c>
      <c r="CU86"/>
      <c r="CV86" s="762">
        <v>85</v>
      </c>
      <c r="CW86" s="763" t="str">
        <f t="shared" si="24"/>
        <v>-</v>
      </c>
      <c r="CX86" s="763" t="s">
        <v>38</v>
      </c>
      <c r="CY86" s="787">
        <f>+Scoresheet!AP111</f>
        <v>0</v>
      </c>
      <c r="CZ86" s="429">
        <f t="shared" si="19"/>
        <v>0</v>
      </c>
      <c r="DA86"/>
      <c r="DB86" s="418">
        <v>85</v>
      </c>
      <c r="DC86" s="419" t="str">
        <f t="shared" si="25"/>
        <v>-</v>
      </c>
      <c r="DD86" s="419" t="s">
        <v>38</v>
      </c>
      <c r="DE86" s="421">
        <f>+Scoresheet!AX111</f>
        <v>0</v>
      </c>
      <c r="DF86" s="420">
        <f t="shared" si="20"/>
        <v>0</v>
      </c>
      <c r="DG86"/>
      <c r="DH86" s="766">
        <v>85</v>
      </c>
      <c r="DI86" s="767" t="str">
        <f t="shared" si="26"/>
        <v>-</v>
      </c>
      <c r="DJ86" s="767" t="s">
        <v>38</v>
      </c>
      <c r="DK86" s="768">
        <f>+Scoresheet!BF111</f>
        <v>0</v>
      </c>
      <c r="DL86" s="769">
        <f t="shared" si="21"/>
        <v>0</v>
      </c>
      <c r="DM86"/>
      <c r="DN86" s="762">
        <v>85</v>
      </c>
      <c r="DO86" s="763" t="str">
        <f t="shared" si="27"/>
        <v>-</v>
      </c>
      <c r="DP86" s="763" t="s">
        <v>38</v>
      </c>
      <c r="DQ86" s="429">
        <f t="shared" si="22"/>
        <v>0</v>
      </c>
      <c r="DT86" s="315">
        <v>83</v>
      </c>
      <c r="DU86" s="408">
        <v>11.3</v>
      </c>
      <c r="DV86" s="198"/>
      <c r="DW86" s="198"/>
      <c r="DX86" s="198"/>
      <c r="DY86" s="198"/>
      <c r="DZ86" s="198"/>
      <c r="EA86" s="198"/>
      <c r="EB86" s="198"/>
      <c r="EC86" s="198"/>
      <c r="ED86" s="198"/>
    </row>
    <row r="87" spans="8:134" s="19" customFormat="1">
      <c r="H87" s="460">
        <v>86</v>
      </c>
      <c r="I87" s="313" t="s">
        <v>287</v>
      </c>
      <c r="J87" s="313" t="s">
        <v>38</v>
      </c>
      <c r="K87" s="475">
        <v>3.4</v>
      </c>
      <c r="L87" s="470"/>
      <c r="M87" s="460">
        <v>86</v>
      </c>
      <c r="N87" s="324" t="s">
        <v>113</v>
      </c>
      <c r="O87" s="324" t="s">
        <v>45</v>
      </c>
      <c r="P87" s="468">
        <v>0</v>
      </c>
      <c r="Q87" s="671">
        <v>0</v>
      </c>
      <c r="R87" s="10"/>
      <c r="S87" s="460">
        <v>86</v>
      </c>
      <c r="T87" s="324" t="s">
        <v>113</v>
      </c>
      <c r="U87" s="324" t="s">
        <v>45</v>
      </c>
      <c r="V87" s="468">
        <v>0</v>
      </c>
      <c r="W87" s="478">
        <v>0</v>
      </c>
      <c r="X87" s="10"/>
      <c r="Y87" s="460">
        <v>86</v>
      </c>
      <c r="Z87" s="313" t="s">
        <v>113</v>
      </c>
      <c r="AA87" s="313" t="s">
        <v>45</v>
      </c>
      <c r="AB87" s="465">
        <v>0</v>
      </c>
      <c r="AC87" s="475">
        <v>0</v>
      </c>
      <c r="AD87" s="10"/>
      <c r="AE87" s="460">
        <v>86</v>
      </c>
      <c r="AF87" s="313" t="s">
        <v>113</v>
      </c>
      <c r="AG87" s="313" t="s">
        <v>38</v>
      </c>
      <c r="AH87" s="465">
        <v>0</v>
      </c>
      <c r="AI87" s="475">
        <v>0</v>
      </c>
      <c r="AK87" s="460">
        <v>86</v>
      </c>
      <c r="AL87" s="313" t="s">
        <v>113</v>
      </c>
      <c r="AM87" s="313" t="s">
        <v>50</v>
      </c>
      <c r="AN87" s="337">
        <v>0</v>
      </c>
      <c r="AO87" s="475">
        <v>0</v>
      </c>
      <c r="AP87" s="10"/>
      <c r="AQ87" s="460">
        <v>86</v>
      </c>
      <c r="AR87" s="313" t="s">
        <v>357</v>
      </c>
      <c r="AS87" s="313" t="s">
        <v>43</v>
      </c>
      <c r="AT87" s="475">
        <v>0.5</v>
      </c>
      <c r="AU87" s="470"/>
      <c r="AV87" s="10"/>
      <c r="AW87" s="10"/>
      <c r="AX87" s="10"/>
      <c r="AY87" s="10"/>
      <c r="AZ87" s="10"/>
      <c r="BA87" s="10"/>
      <c r="BB87" s="10"/>
      <c r="BC87" s="10"/>
      <c r="BD87" s="10"/>
      <c r="BE87" s="10"/>
      <c r="BF87" s="10"/>
      <c r="BG87" s="10"/>
      <c r="BH87" s="10"/>
      <c r="BI87" s="10"/>
      <c r="BJ87" s="10"/>
      <c r="BK87" s="10"/>
      <c r="BL87" s="10"/>
      <c r="BM87" s="10"/>
      <c r="BN87" s="10"/>
      <c r="BO87" s="10"/>
      <c r="BP87" s="10"/>
      <c r="CE87" s="781">
        <v>86</v>
      </c>
      <c r="CF87" s="782" t="str">
        <f t="shared" si="14"/>
        <v>-</v>
      </c>
      <c r="CG87" s="782" t="s">
        <v>38</v>
      </c>
      <c r="CH87" s="783">
        <f t="shared" si="15"/>
        <v>0</v>
      </c>
      <c r="CI87"/>
      <c r="CJ87" s="418">
        <v>86</v>
      </c>
      <c r="CK87" s="419" t="str">
        <f t="shared" si="16"/>
        <v>-</v>
      </c>
      <c r="CL87" s="419" t="s">
        <v>38</v>
      </c>
      <c r="CM87" s="421">
        <f>+Scoresheet!J112</f>
        <v>0</v>
      </c>
      <c r="CN87" s="420">
        <f t="shared" si="17"/>
        <v>0</v>
      </c>
      <c r="CO87"/>
      <c r="CP87" s="750">
        <v>86</v>
      </c>
      <c r="CQ87" s="751" t="str">
        <f t="shared" si="23"/>
        <v>-</v>
      </c>
      <c r="CR87" s="751" t="s">
        <v>38</v>
      </c>
      <c r="CS87" s="756">
        <f>+Scoresheet!AH112</f>
        <v>0</v>
      </c>
      <c r="CT87" s="752">
        <f t="shared" si="18"/>
        <v>0</v>
      </c>
      <c r="CU87"/>
      <c r="CV87" s="762">
        <v>86</v>
      </c>
      <c r="CW87" s="763" t="str">
        <f t="shared" si="24"/>
        <v>-</v>
      </c>
      <c r="CX87" s="763" t="s">
        <v>38</v>
      </c>
      <c r="CY87" s="787">
        <f>+Scoresheet!AP112</f>
        <v>0</v>
      </c>
      <c r="CZ87" s="429">
        <f t="shared" si="19"/>
        <v>0</v>
      </c>
      <c r="DA87"/>
      <c r="DB87" s="418">
        <v>86</v>
      </c>
      <c r="DC87" s="419" t="str">
        <f t="shared" si="25"/>
        <v>-</v>
      </c>
      <c r="DD87" s="419" t="s">
        <v>38</v>
      </c>
      <c r="DE87" s="421">
        <f>+Scoresheet!AX112</f>
        <v>0</v>
      </c>
      <c r="DF87" s="420">
        <f t="shared" si="20"/>
        <v>0</v>
      </c>
      <c r="DG87"/>
      <c r="DH87" s="766">
        <v>86</v>
      </c>
      <c r="DI87" s="767" t="str">
        <f t="shared" si="26"/>
        <v>-</v>
      </c>
      <c r="DJ87" s="767" t="s">
        <v>38</v>
      </c>
      <c r="DK87" s="768">
        <f>+Scoresheet!BF112</f>
        <v>0</v>
      </c>
      <c r="DL87" s="769">
        <f t="shared" si="21"/>
        <v>0</v>
      </c>
      <c r="DM87"/>
      <c r="DN87" s="762">
        <v>86</v>
      </c>
      <c r="DO87" s="763" t="str">
        <f t="shared" si="27"/>
        <v>-</v>
      </c>
      <c r="DP87" s="763" t="s">
        <v>38</v>
      </c>
      <c r="DQ87" s="429">
        <f t="shared" si="22"/>
        <v>0</v>
      </c>
      <c r="DT87" s="315">
        <v>84</v>
      </c>
      <c r="DU87" s="409">
        <v>11.4</v>
      </c>
      <c r="DV87" s="198"/>
      <c r="DW87" s="198"/>
      <c r="DX87" s="198"/>
      <c r="DY87" s="198"/>
      <c r="DZ87" s="198"/>
      <c r="EA87" s="198"/>
      <c r="EB87" s="198"/>
      <c r="EC87" s="198"/>
      <c r="ED87" s="198"/>
    </row>
    <row r="88" spans="8:134" s="19" customFormat="1">
      <c r="H88" s="460">
        <v>87</v>
      </c>
      <c r="I88" s="324" t="s">
        <v>306</v>
      </c>
      <c r="J88" s="324" t="s">
        <v>49</v>
      </c>
      <c r="K88" s="475">
        <v>3.3</v>
      </c>
      <c r="L88" s="470"/>
      <c r="M88" s="460">
        <v>87</v>
      </c>
      <c r="N88" s="313" t="s">
        <v>113</v>
      </c>
      <c r="O88" s="313" t="s">
        <v>45</v>
      </c>
      <c r="P88" s="465">
        <v>0</v>
      </c>
      <c r="Q88" s="671">
        <v>0</v>
      </c>
      <c r="R88" s="10"/>
      <c r="S88" s="460">
        <v>87</v>
      </c>
      <c r="T88" s="313" t="s">
        <v>113</v>
      </c>
      <c r="U88" s="313" t="s">
        <v>45</v>
      </c>
      <c r="V88" s="465">
        <v>0</v>
      </c>
      <c r="W88" s="475">
        <v>0</v>
      </c>
      <c r="X88" s="10"/>
      <c r="Y88" s="460">
        <v>87</v>
      </c>
      <c r="Z88" s="313" t="s">
        <v>113</v>
      </c>
      <c r="AA88" s="313" t="s">
        <v>45</v>
      </c>
      <c r="AB88" s="465">
        <v>0</v>
      </c>
      <c r="AC88" s="475">
        <v>0</v>
      </c>
      <c r="AD88" s="10"/>
      <c r="AE88" s="460">
        <v>87</v>
      </c>
      <c r="AF88" s="324" t="s">
        <v>113</v>
      </c>
      <c r="AG88" s="324" t="s">
        <v>38</v>
      </c>
      <c r="AH88" s="465">
        <v>0</v>
      </c>
      <c r="AI88" s="475">
        <v>0</v>
      </c>
      <c r="AK88" s="460">
        <v>87</v>
      </c>
      <c r="AL88" s="313" t="s">
        <v>113</v>
      </c>
      <c r="AM88" s="313" t="s">
        <v>50</v>
      </c>
      <c r="AN88" s="340">
        <v>0</v>
      </c>
      <c r="AO88" s="478">
        <v>0</v>
      </c>
      <c r="AP88" s="10"/>
      <c r="AQ88" s="460">
        <v>87</v>
      </c>
      <c r="AR88" s="313" t="s">
        <v>346</v>
      </c>
      <c r="AS88" s="313" t="s">
        <v>44</v>
      </c>
      <c r="AT88" s="477">
        <v>0.5</v>
      </c>
      <c r="AU88" s="470"/>
      <c r="AV88" s="10"/>
      <c r="AW88" s="10"/>
      <c r="AX88" s="10"/>
      <c r="AY88" s="10"/>
      <c r="AZ88" s="10"/>
      <c r="BA88" s="10"/>
      <c r="BB88" s="10"/>
      <c r="BC88" s="10"/>
      <c r="BD88" s="10"/>
      <c r="BE88" s="10"/>
      <c r="BF88" s="10"/>
      <c r="BG88" s="10"/>
      <c r="BH88" s="10"/>
      <c r="BI88" s="10"/>
      <c r="BJ88" s="10"/>
      <c r="BK88" s="10"/>
      <c r="BL88" s="10"/>
      <c r="BM88" s="10"/>
      <c r="BN88" s="10"/>
      <c r="BO88" s="10"/>
      <c r="BP88" s="10"/>
      <c r="CE88" s="781">
        <v>87</v>
      </c>
      <c r="CF88" s="782" t="str">
        <f t="shared" si="14"/>
        <v>-</v>
      </c>
      <c r="CG88" s="782" t="s">
        <v>38</v>
      </c>
      <c r="CH88" s="783">
        <f t="shared" si="15"/>
        <v>0</v>
      </c>
      <c r="CI88"/>
      <c r="CJ88" s="418">
        <v>87</v>
      </c>
      <c r="CK88" s="419" t="str">
        <f t="shared" si="16"/>
        <v>-</v>
      </c>
      <c r="CL88" s="419" t="s">
        <v>38</v>
      </c>
      <c r="CM88" s="421">
        <f>+Scoresheet!J113</f>
        <v>0</v>
      </c>
      <c r="CN88" s="420">
        <f t="shared" si="17"/>
        <v>0</v>
      </c>
      <c r="CO88"/>
      <c r="CP88" s="750">
        <v>87</v>
      </c>
      <c r="CQ88" s="751" t="str">
        <f t="shared" si="23"/>
        <v>-</v>
      </c>
      <c r="CR88" s="751" t="s">
        <v>38</v>
      </c>
      <c r="CS88" s="756">
        <f>+Scoresheet!AH113</f>
        <v>0</v>
      </c>
      <c r="CT88" s="752">
        <f t="shared" si="18"/>
        <v>0</v>
      </c>
      <c r="CU88"/>
      <c r="CV88" s="762">
        <v>87</v>
      </c>
      <c r="CW88" s="763" t="str">
        <f t="shared" si="24"/>
        <v>-</v>
      </c>
      <c r="CX88" s="763" t="s">
        <v>38</v>
      </c>
      <c r="CY88" s="787">
        <f>+Scoresheet!AP113</f>
        <v>0</v>
      </c>
      <c r="CZ88" s="429">
        <f t="shared" si="19"/>
        <v>0</v>
      </c>
      <c r="DA88"/>
      <c r="DB88" s="418">
        <v>87</v>
      </c>
      <c r="DC88" s="419" t="str">
        <f t="shared" si="25"/>
        <v>-</v>
      </c>
      <c r="DD88" s="419" t="s">
        <v>38</v>
      </c>
      <c r="DE88" s="421">
        <f>+Scoresheet!AX113</f>
        <v>0</v>
      </c>
      <c r="DF88" s="420">
        <f t="shared" si="20"/>
        <v>0</v>
      </c>
      <c r="DG88"/>
      <c r="DH88" s="766">
        <v>87</v>
      </c>
      <c r="DI88" s="767" t="str">
        <f t="shared" si="26"/>
        <v>-</v>
      </c>
      <c r="DJ88" s="767" t="s">
        <v>38</v>
      </c>
      <c r="DK88" s="768">
        <f>+Scoresheet!BF113</f>
        <v>0</v>
      </c>
      <c r="DL88" s="769">
        <f t="shared" si="21"/>
        <v>0</v>
      </c>
      <c r="DM88"/>
      <c r="DN88" s="762">
        <v>87</v>
      </c>
      <c r="DO88" s="763" t="str">
        <f t="shared" si="27"/>
        <v>-</v>
      </c>
      <c r="DP88" s="763" t="s">
        <v>38</v>
      </c>
      <c r="DQ88" s="429">
        <f t="shared" si="22"/>
        <v>0</v>
      </c>
      <c r="DT88" s="315">
        <v>85</v>
      </c>
      <c r="DU88" s="408">
        <v>11.5</v>
      </c>
      <c r="DV88" s="198"/>
      <c r="DW88" s="198"/>
      <c r="DX88" s="198"/>
      <c r="DY88" s="198"/>
      <c r="DZ88" s="198"/>
      <c r="EA88" s="198"/>
      <c r="EB88" s="198"/>
      <c r="EC88" s="198"/>
      <c r="ED88" s="198"/>
    </row>
    <row r="89" spans="8:134" s="19" customFormat="1">
      <c r="H89" s="460">
        <v>88</v>
      </c>
      <c r="I89" s="313" t="s">
        <v>305</v>
      </c>
      <c r="J89" s="313" t="s">
        <v>49</v>
      </c>
      <c r="K89" s="475">
        <v>3</v>
      </c>
      <c r="L89" s="470"/>
      <c r="M89" s="460">
        <v>88</v>
      </c>
      <c r="N89" s="313" t="s">
        <v>113</v>
      </c>
      <c r="O89" s="313" t="s">
        <v>45</v>
      </c>
      <c r="P89" s="465">
        <v>0</v>
      </c>
      <c r="Q89" s="671">
        <v>0</v>
      </c>
      <c r="R89" s="10"/>
      <c r="S89" s="460">
        <v>88</v>
      </c>
      <c r="T89" s="313" t="s">
        <v>113</v>
      </c>
      <c r="U89" s="313" t="s">
        <v>45</v>
      </c>
      <c r="V89" s="465">
        <v>0</v>
      </c>
      <c r="W89" s="475">
        <v>0</v>
      </c>
      <c r="X89" s="10"/>
      <c r="Y89" s="460">
        <v>88</v>
      </c>
      <c r="Z89" s="313" t="s">
        <v>113</v>
      </c>
      <c r="AA89" s="313" t="s">
        <v>45</v>
      </c>
      <c r="AB89" s="465">
        <v>0</v>
      </c>
      <c r="AC89" s="475">
        <v>0</v>
      </c>
      <c r="AD89" s="10"/>
      <c r="AE89" s="460">
        <v>88</v>
      </c>
      <c r="AF89" s="313" t="s">
        <v>113</v>
      </c>
      <c r="AG89" s="313" t="s">
        <v>38</v>
      </c>
      <c r="AH89" s="465">
        <v>0</v>
      </c>
      <c r="AI89" s="475">
        <v>0</v>
      </c>
      <c r="AK89" s="460">
        <v>88</v>
      </c>
      <c r="AL89" s="323" t="s">
        <v>113</v>
      </c>
      <c r="AM89" s="323" t="s">
        <v>50</v>
      </c>
      <c r="AN89" s="337">
        <v>0</v>
      </c>
      <c r="AO89" s="475">
        <v>0</v>
      </c>
      <c r="AP89" s="10"/>
      <c r="AQ89" s="460">
        <v>88</v>
      </c>
      <c r="AR89" s="313" t="s">
        <v>325</v>
      </c>
      <c r="AS89" s="313" t="s">
        <v>39</v>
      </c>
      <c r="AT89" s="475">
        <v>0.5</v>
      </c>
      <c r="AU89" s="470"/>
      <c r="AV89" s="10"/>
      <c r="AW89" s="10"/>
      <c r="AX89" s="10"/>
      <c r="AY89" s="10"/>
      <c r="AZ89" s="10"/>
      <c r="BA89" s="10"/>
      <c r="BB89" s="10"/>
      <c r="BC89" s="10"/>
      <c r="BD89" s="10"/>
      <c r="BE89" s="10"/>
      <c r="BF89" s="10"/>
      <c r="BG89" s="10"/>
      <c r="BH89" s="10"/>
      <c r="BI89" s="10"/>
      <c r="BJ89" s="10"/>
      <c r="BK89" s="10"/>
      <c r="BL89" s="10"/>
      <c r="BM89" s="10"/>
      <c r="BN89" s="10"/>
      <c r="BO89" s="10"/>
      <c r="BP89" s="10"/>
      <c r="CE89" s="781">
        <v>88</v>
      </c>
      <c r="CF89" s="782" t="str">
        <f t="shared" si="14"/>
        <v>-</v>
      </c>
      <c r="CG89" s="782" t="s">
        <v>38</v>
      </c>
      <c r="CH89" s="783">
        <f t="shared" si="15"/>
        <v>0</v>
      </c>
      <c r="CI89"/>
      <c r="CJ89" s="418">
        <v>88</v>
      </c>
      <c r="CK89" s="419" t="str">
        <f t="shared" si="16"/>
        <v>-</v>
      </c>
      <c r="CL89" s="419" t="s">
        <v>38</v>
      </c>
      <c r="CM89" s="421">
        <f>+Scoresheet!J114</f>
        <v>0</v>
      </c>
      <c r="CN89" s="420">
        <f t="shared" si="17"/>
        <v>0</v>
      </c>
      <c r="CO89"/>
      <c r="CP89" s="750">
        <v>88</v>
      </c>
      <c r="CQ89" s="751" t="str">
        <f t="shared" si="23"/>
        <v>-</v>
      </c>
      <c r="CR89" s="751" t="s">
        <v>38</v>
      </c>
      <c r="CS89" s="756">
        <f>+Scoresheet!AH114</f>
        <v>0</v>
      </c>
      <c r="CT89" s="752">
        <f t="shared" si="18"/>
        <v>0</v>
      </c>
      <c r="CU89"/>
      <c r="CV89" s="762">
        <v>88</v>
      </c>
      <c r="CW89" s="763" t="str">
        <f t="shared" si="24"/>
        <v>-</v>
      </c>
      <c r="CX89" s="763" t="s">
        <v>38</v>
      </c>
      <c r="CY89" s="787">
        <f>+Scoresheet!AP114</f>
        <v>0</v>
      </c>
      <c r="CZ89" s="429">
        <f t="shared" si="19"/>
        <v>0</v>
      </c>
      <c r="DA89"/>
      <c r="DB89" s="418">
        <v>88</v>
      </c>
      <c r="DC89" s="419" t="str">
        <f t="shared" si="25"/>
        <v>-</v>
      </c>
      <c r="DD89" s="419" t="s">
        <v>38</v>
      </c>
      <c r="DE89" s="421">
        <f>+Scoresheet!AX114</f>
        <v>0</v>
      </c>
      <c r="DF89" s="420">
        <f t="shared" si="20"/>
        <v>0</v>
      </c>
      <c r="DG89"/>
      <c r="DH89" s="766">
        <v>88</v>
      </c>
      <c r="DI89" s="767" t="str">
        <f t="shared" si="26"/>
        <v>-</v>
      </c>
      <c r="DJ89" s="767" t="s">
        <v>38</v>
      </c>
      <c r="DK89" s="768">
        <f>+Scoresheet!BF114</f>
        <v>0</v>
      </c>
      <c r="DL89" s="769">
        <f t="shared" si="21"/>
        <v>0</v>
      </c>
      <c r="DM89"/>
      <c r="DN89" s="762">
        <v>88</v>
      </c>
      <c r="DO89" s="763" t="str">
        <f t="shared" si="27"/>
        <v>-</v>
      </c>
      <c r="DP89" s="763" t="s">
        <v>38</v>
      </c>
      <c r="DQ89" s="429">
        <f t="shared" si="22"/>
        <v>0</v>
      </c>
      <c r="DT89" s="315">
        <v>86</v>
      </c>
      <c r="DU89" s="407">
        <v>11.6</v>
      </c>
      <c r="DV89" s="198"/>
      <c r="DW89" s="198"/>
      <c r="DX89" s="198"/>
      <c r="DY89" s="198"/>
      <c r="DZ89" s="198"/>
      <c r="EA89" s="198"/>
      <c r="EB89" s="198"/>
      <c r="EC89" s="198"/>
      <c r="ED89" s="198"/>
    </row>
    <row r="90" spans="8:134" s="19" customFormat="1">
      <c r="H90" s="460">
        <v>89</v>
      </c>
      <c r="I90" s="313" t="s">
        <v>296</v>
      </c>
      <c r="J90" s="313" t="s">
        <v>38</v>
      </c>
      <c r="K90" s="475">
        <v>3</v>
      </c>
      <c r="L90" s="470"/>
      <c r="M90" s="460">
        <v>89</v>
      </c>
      <c r="N90" s="324" t="s">
        <v>113</v>
      </c>
      <c r="O90" s="324" t="s">
        <v>45</v>
      </c>
      <c r="P90" s="468">
        <v>0</v>
      </c>
      <c r="Q90" s="671">
        <v>0</v>
      </c>
      <c r="R90" s="10"/>
      <c r="S90" s="460">
        <v>89</v>
      </c>
      <c r="T90" s="324" t="s">
        <v>113</v>
      </c>
      <c r="U90" s="324" t="s">
        <v>45</v>
      </c>
      <c r="V90" s="465">
        <v>0</v>
      </c>
      <c r="W90" s="475">
        <v>0</v>
      </c>
      <c r="X90" s="10"/>
      <c r="Y90" s="460">
        <v>89</v>
      </c>
      <c r="Z90" s="313" t="s">
        <v>113</v>
      </c>
      <c r="AA90" s="313" t="s">
        <v>45</v>
      </c>
      <c r="AB90" s="465">
        <v>0</v>
      </c>
      <c r="AC90" s="475">
        <v>0</v>
      </c>
      <c r="AD90" s="10"/>
      <c r="AE90" s="460">
        <v>89</v>
      </c>
      <c r="AF90" s="313" t="s">
        <v>113</v>
      </c>
      <c r="AG90" s="313" t="s">
        <v>38</v>
      </c>
      <c r="AH90" s="465">
        <v>0</v>
      </c>
      <c r="AI90" s="475">
        <v>0</v>
      </c>
      <c r="AK90" s="460">
        <v>89</v>
      </c>
      <c r="AL90" s="313" t="s">
        <v>113</v>
      </c>
      <c r="AM90" s="313" t="s">
        <v>50</v>
      </c>
      <c r="AN90" s="337">
        <v>0</v>
      </c>
      <c r="AO90" s="475">
        <v>0</v>
      </c>
      <c r="AP90" s="10"/>
      <c r="AQ90" s="460">
        <v>89</v>
      </c>
      <c r="AR90" s="324" t="s">
        <v>293</v>
      </c>
      <c r="AS90" s="324" t="s">
        <v>38</v>
      </c>
      <c r="AT90" s="478">
        <v>0.5</v>
      </c>
      <c r="AU90" s="470"/>
      <c r="AV90" s="10"/>
      <c r="AW90" s="10"/>
      <c r="AX90" s="10"/>
      <c r="AY90" s="10"/>
      <c r="AZ90" s="10"/>
      <c r="BA90" s="10"/>
      <c r="BB90" s="10"/>
      <c r="BC90" s="10"/>
      <c r="BD90" s="10"/>
      <c r="BE90" s="10"/>
      <c r="BF90" s="10"/>
      <c r="BG90" s="10"/>
      <c r="BH90" s="10"/>
      <c r="BI90" s="10"/>
      <c r="BJ90" s="10"/>
      <c r="BK90" s="10"/>
      <c r="BL90" s="10"/>
      <c r="BM90" s="10"/>
      <c r="BN90" s="10"/>
      <c r="BO90" s="10"/>
      <c r="BP90" s="10"/>
      <c r="CE90" s="781">
        <v>89</v>
      </c>
      <c r="CF90" s="782" t="str">
        <f t="shared" si="14"/>
        <v>-</v>
      </c>
      <c r="CG90" s="782" t="s">
        <v>38</v>
      </c>
      <c r="CH90" s="783">
        <f t="shared" si="15"/>
        <v>0</v>
      </c>
      <c r="CI90"/>
      <c r="CJ90" s="418">
        <v>89</v>
      </c>
      <c r="CK90" s="419" t="str">
        <f t="shared" si="16"/>
        <v>-</v>
      </c>
      <c r="CL90" s="419" t="s">
        <v>38</v>
      </c>
      <c r="CM90" s="421">
        <f>+Scoresheet!J115</f>
        <v>0</v>
      </c>
      <c r="CN90" s="420">
        <f t="shared" si="17"/>
        <v>0</v>
      </c>
      <c r="CO90"/>
      <c r="CP90" s="750">
        <v>89</v>
      </c>
      <c r="CQ90" s="751" t="str">
        <f t="shared" si="23"/>
        <v>-</v>
      </c>
      <c r="CR90" s="751" t="s">
        <v>38</v>
      </c>
      <c r="CS90" s="756">
        <f>+Scoresheet!AH115</f>
        <v>0</v>
      </c>
      <c r="CT90" s="752">
        <f t="shared" si="18"/>
        <v>0</v>
      </c>
      <c r="CU90"/>
      <c r="CV90" s="762">
        <v>89</v>
      </c>
      <c r="CW90" s="763" t="str">
        <f t="shared" si="24"/>
        <v>-</v>
      </c>
      <c r="CX90" s="763" t="s">
        <v>38</v>
      </c>
      <c r="CY90" s="787">
        <f>+Scoresheet!AP115</f>
        <v>0</v>
      </c>
      <c r="CZ90" s="429">
        <f t="shared" si="19"/>
        <v>0</v>
      </c>
      <c r="DA90"/>
      <c r="DB90" s="418">
        <v>89</v>
      </c>
      <c r="DC90" s="419" t="str">
        <f t="shared" si="25"/>
        <v>-</v>
      </c>
      <c r="DD90" s="419" t="s">
        <v>38</v>
      </c>
      <c r="DE90" s="421">
        <f>+Scoresheet!AX115</f>
        <v>0</v>
      </c>
      <c r="DF90" s="420">
        <f t="shared" si="20"/>
        <v>0</v>
      </c>
      <c r="DG90"/>
      <c r="DH90" s="766">
        <v>89</v>
      </c>
      <c r="DI90" s="767" t="str">
        <f t="shared" si="26"/>
        <v>-</v>
      </c>
      <c r="DJ90" s="767" t="s">
        <v>38</v>
      </c>
      <c r="DK90" s="768">
        <f>+Scoresheet!BF115</f>
        <v>0</v>
      </c>
      <c r="DL90" s="769">
        <f t="shared" si="21"/>
        <v>0</v>
      </c>
      <c r="DM90"/>
      <c r="DN90" s="762">
        <v>89</v>
      </c>
      <c r="DO90" s="763" t="str">
        <f t="shared" si="27"/>
        <v>-</v>
      </c>
      <c r="DP90" s="763" t="s">
        <v>38</v>
      </c>
      <c r="DQ90" s="429">
        <f t="shared" si="22"/>
        <v>0</v>
      </c>
      <c r="DT90" s="315">
        <v>87</v>
      </c>
      <c r="DU90" s="408">
        <v>11.7</v>
      </c>
      <c r="DV90" s="198"/>
      <c r="DW90" s="198"/>
      <c r="DX90" s="198"/>
      <c r="DY90" s="198"/>
      <c r="DZ90" s="198"/>
      <c r="EA90" s="198"/>
      <c r="EB90" s="198"/>
      <c r="EC90" s="198"/>
      <c r="ED90" s="198"/>
    </row>
    <row r="91" spans="8:134" s="19" customFormat="1">
      <c r="H91" s="460">
        <v>90</v>
      </c>
      <c r="I91" s="313" t="s">
        <v>294</v>
      </c>
      <c r="J91" s="313" t="s">
        <v>38</v>
      </c>
      <c r="K91" s="475">
        <v>3</v>
      </c>
      <c r="L91" s="470"/>
      <c r="M91" s="460">
        <v>90</v>
      </c>
      <c r="N91" s="324" t="s">
        <v>113</v>
      </c>
      <c r="O91" s="324" t="s">
        <v>45</v>
      </c>
      <c r="P91" s="468">
        <v>0</v>
      </c>
      <c r="Q91" s="671">
        <v>0</v>
      </c>
      <c r="R91" s="10"/>
      <c r="S91" s="460">
        <v>90</v>
      </c>
      <c r="T91" s="313" t="s">
        <v>113</v>
      </c>
      <c r="U91" s="313" t="s">
        <v>45</v>
      </c>
      <c r="V91" s="465">
        <v>0</v>
      </c>
      <c r="W91" s="475">
        <v>0</v>
      </c>
      <c r="X91" s="10"/>
      <c r="Y91" s="460">
        <v>90</v>
      </c>
      <c r="Z91" s="324" t="s">
        <v>113</v>
      </c>
      <c r="AA91" s="324" t="s">
        <v>45</v>
      </c>
      <c r="AB91" s="468">
        <v>0</v>
      </c>
      <c r="AC91" s="478">
        <v>0</v>
      </c>
      <c r="AD91" s="10"/>
      <c r="AE91" s="460">
        <v>90</v>
      </c>
      <c r="AF91" s="313" t="s">
        <v>113</v>
      </c>
      <c r="AG91" s="313" t="s">
        <v>38</v>
      </c>
      <c r="AH91" s="465">
        <v>0</v>
      </c>
      <c r="AI91" s="475">
        <v>0</v>
      </c>
      <c r="AK91" s="460">
        <v>90</v>
      </c>
      <c r="AL91" s="313" t="s">
        <v>113</v>
      </c>
      <c r="AM91" s="313" t="s">
        <v>50</v>
      </c>
      <c r="AN91" s="337">
        <v>0</v>
      </c>
      <c r="AO91" s="475">
        <v>0</v>
      </c>
      <c r="AP91" s="10"/>
      <c r="AQ91" s="460">
        <v>90</v>
      </c>
      <c r="AR91" s="324" t="s">
        <v>447</v>
      </c>
      <c r="AS91" s="324" t="s">
        <v>39</v>
      </c>
      <c r="AT91" s="478">
        <v>0.5</v>
      </c>
      <c r="AU91" s="470"/>
      <c r="AV91" s="10"/>
      <c r="AW91" s="10"/>
      <c r="AX91" s="10"/>
      <c r="AY91" s="10"/>
      <c r="AZ91" s="10"/>
      <c r="BA91" s="10"/>
      <c r="BB91" s="10"/>
      <c r="BC91" s="10"/>
      <c r="BD91" s="10"/>
      <c r="BE91" s="10"/>
      <c r="BF91" s="10"/>
      <c r="BG91" s="10"/>
      <c r="BH91" s="10"/>
      <c r="BI91" s="10"/>
      <c r="BJ91" s="10"/>
      <c r="BK91" s="10"/>
      <c r="BL91" s="10"/>
      <c r="BM91" s="10"/>
      <c r="BN91" s="10"/>
      <c r="BO91" s="10"/>
      <c r="BP91" s="10"/>
      <c r="CE91" s="781">
        <v>90</v>
      </c>
      <c r="CF91" s="782" t="str">
        <f t="shared" si="14"/>
        <v>-</v>
      </c>
      <c r="CG91" s="782" t="s">
        <v>38</v>
      </c>
      <c r="CH91" s="783">
        <f t="shared" si="15"/>
        <v>0</v>
      </c>
      <c r="CI91"/>
      <c r="CJ91" s="418">
        <v>90</v>
      </c>
      <c r="CK91" s="419" t="str">
        <f t="shared" si="16"/>
        <v>-</v>
      </c>
      <c r="CL91" s="419" t="s">
        <v>38</v>
      </c>
      <c r="CM91" s="421">
        <f>+Scoresheet!J116</f>
        <v>0</v>
      </c>
      <c r="CN91" s="420">
        <f t="shared" si="17"/>
        <v>0</v>
      </c>
      <c r="CO91"/>
      <c r="CP91" s="750">
        <v>90</v>
      </c>
      <c r="CQ91" s="751" t="str">
        <f t="shared" si="23"/>
        <v>-</v>
      </c>
      <c r="CR91" s="751" t="s">
        <v>38</v>
      </c>
      <c r="CS91" s="756">
        <f>+Scoresheet!AH116</f>
        <v>0</v>
      </c>
      <c r="CT91" s="752">
        <f t="shared" si="18"/>
        <v>0</v>
      </c>
      <c r="CU91"/>
      <c r="CV91" s="762">
        <v>90</v>
      </c>
      <c r="CW91" s="763" t="str">
        <f t="shared" si="24"/>
        <v>-</v>
      </c>
      <c r="CX91" s="763" t="s">
        <v>38</v>
      </c>
      <c r="CY91" s="787">
        <f>+Scoresheet!AP116</f>
        <v>0</v>
      </c>
      <c r="CZ91" s="429">
        <f t="shared" si="19"/>
        <v>0</v>
      </c>
      <c r="DA91"/>
      <c r="DB91" s="418">
        <v>90</v>
      </c>
      <c r="DC91" s="419" t="str">
        <f t="shared" si="25"/>
        <v>-</v>
      </c>
      <c r="DD91" s="419" t="s">
        <v>38</v>
      </c>
      <c r="DE91" s="421">
        <f>+Scoresheet!AX116</f>
        <v>0</v>
      </c>
      <c r="DF91" s="420">
        <f t="shared" si="20"/>
        <v>0</v>
      </c>
      <c r="DG91"/>
      <c r="DH91" s="766">
        <v>90</v>
      </c>
      <c r="DI91" s="767" t="str">
        <f t="shared" si="26"/>
        <v>-</v>
      </c>
      <c r="DJ91" s="767" t="s">
        <v>38</v>
      </c>
      <c r="DK91" s="768">
        <f>+Scoresheet!BF116</f>
        <v>0</v>
      </c>
      <c r="DL91" s="769">
        <f t="shared" si="21"/>
        <v>0</v>
      </c>
      <c r="DM91"/>
      <c r="DN91" s="762">
        <v>90</v>
      </c>
      <c r="DO91" s="763" t="str">
        <f t="shared" si="27"/>
        <v>-</v>
      </c>
      <c r="DP91" s="763" t="s">
        <v>38</v>
      </c>
      <c r="DQ91" s="429">
        <f t="shared" si="22"/>
        <v>0</v>
      </c>
      <c r="DT91" s="315">
        <v>88</v>
      </c>
      <c r="DU91" s="407">
        <v>11.8</v>
      </c>
      <c r="DV91" s="198"/>
      <c r="DW91" s="198"/>
      <c r="DX91" s="198"/>
      <c r="DY91" s="198"/>
      <c r="DZ91" s="198"/>
      <c r="EA91" s="198"/>
      <c r="EB91" s="198"/>
      <c r="EC91" s="198"/>
      <c r="ED91" s="198"/>
    </row>
    <row r="92" spans="8:134" s="19" customFormat="1">
      <c r="H92" s="460">
        <v>91</v>
      </c>
      <c r="I92" s="313" t="s">
        <v>295</v>
      </c>
      <c r="J92" s="313" t="s">
        <v>38</v>
      </c>
      <c r="K92" s="478">
        <v>2.9</v>
      </c>
      <c r="L92" s="470"/>
      <c r="M92" s="460">
        <v>91</v>
      </c>
      <c r="N92" s="324" t="s">
        <v>113</v>
      </c>
      <c r="O92" s="324" t="s">
        <v>45</v>
      </c>
      <c r="P92" s="468">
        <v>0</v>
      </c>
      <c r="Q92" s="671">
        <v>0</v>
      </c>
      <c r="R92" s="10"/>
      <c r="S92" s="460">
        <v>91</v>
      </c>
      <c r="T92" s="313" t="s">
        <v>113</v>
      </c>
      <c r="U92" s="313" t="s">
        <v>45</v>
      </c>
      <c r="V92" s="467">
        <v>0</v>
      </c>
      <c r="W92" s="477">
        <v>0</v>
      </c>
      <c r="X92" s="10"/>
      <c r="Y92" s="460">
        <v>91</v>
      </c>
      <c r="Z92" s="313" t="s">
        <v>113</v>
      </c>
      <c r="AA92" s="313" t="s">
        <v>45</v>
      </c>
      <c r="AB92" s="465">
        <v>0</v>
      </c>
      <c r="AC92" s="475">
        <v>0</v>
      </c>
      <c r="AD92" s="10"/>
      <c r="AE92" s="460">
        <v>91</v>
      </c>
      <c r="AF92" s="313" t="s">
        <v>113</v>
      </c>
      <c r="AG92" s="313" t="s">
        <v>38</v>
      </c>
      <c r="AH92" s="465">
        <v>0</v>
      </c>
      <c r="AI92" s="475">
        <v>0</v>
      </c>
      <c r="AK92" s="460">
        <v>91</v>
      </c>
      <c r="AL92" s="313" t="s">
        <v>113</v>
      </c>
      <c r="AM92" s="313" t="s">
        <v>50</v>
      </c>
      <c r="AN92" s="337">
        <v>0</v>
      </c>
      <c r="AO92" s="475">
        <v>0</v>
      </c>
      <c r="AP92" s="10"/>
      <c r="AQ92" s="460">
        <v>91</v>
      </c>
      <c r="AR92" s="313" t="s">
        <v>304</v>
      </c>
      <c r="AS92" s="313" t="s">
        <v>49</v>
      </c>
      <c r="AT92" s="478">
        <v>0.5</v>
      </c>
      <c r="AU92" s="470"/>
      <c r="AV92" s="10"/>
      <c r="AW92" s="10"/>
      <c r="AX92" s="10"/>
      <c r="AY92" s="10"/>
      <c r="AZ92" s="10"/>
      <c r="BA92" s="10"/>
      <c r="BB92" s="10"/>
      <c r="BC92" s="10"/>
      <c r="BD92" s="10"/>
      <c r="BE92" s="10"/>
      <c r="BF92" s="10"/>
      <c r="BG92" s="10"/>
      <c r="BH92" s="10"/>
      <c r="BI92" s="10"/>
      <c r="BJ92" s="10"/>
      <c r="BK92" s="10"/>
      <c r="BL92" s="10"/>
      <c r="BM92" s="10"/>
      <c r="BN92" s="10"/>
      <c r="BO92" s="10"/>
      <c r="BP92" s="10"/>
      <c r="CE92" s="781">
        <v>91</v>
      </c>
      <c r="CF92" s="782" t="str">
        <f t="shared" si="14"/>
        <v>NIRAV RAVAL [K]</v>
      </c>
      <c r="CG92" s="782" t="s">
        <v>49</v>
      </c>
      <c r="CH92" s="783">
        <f t="shared" si="15"/>
        <v>9.1</v>
      </c>
      <c r="CI92"/>
      <c r="CJ92" s="418">
        <v>91</v>
      </c>
      <c r="CK92" s="419" t="str">
        <f t="shared" si="16"/>
        <v>NIRAV RAVAL [K]</v>
      </c>
      <c r="CL92" s="419" t="s">
        <v>49</v>
      </c>
      <c r="CM92" s="421">
        <f>+Scoresheet!J126</f>
        <v>84</v>
      </c>
      <c r="CN92" s="420">
        <f t="shared" si="17"/>
        <v>7.6</v>
      </c>
      <c r="CO92"/>
      <c r="CP92" s="750">
        <v>91</v>
      </c>
      <c r="CQ92" s="751" t="str">
        <f t="shared" si="23"/>
        <v>NIRAV RAVAL [K]</v>
      </c>
      <c r="CR92" s="751" t="s">
        <v>49</v>
      </c>
      <c r="CS92" s="756">
        <f>+Scoresheet!AH126</f>
        <v>1</v>
      </c>
      <c r="CT92" s="752">
        <f t="shared" si="18"/>
        <v>1</v>
      </c>
      <c r="CU92"/>
      <c r="CV92" s="762">
        <v>91</v>
      </c>
      <c r="CW92" s="763" t="str">
        <f t="shared" si="24"/>
        <v>NIRAV RAVAL [K]</v>
      </c>
      <c r="CX92" s="763" t="s">
        <v>49</v>
      </c>
      <c r="CY92" s="787">
        <f>+Scoresheet!AP126</f>
        <v>1</v>
      </c>
      <c r="CZ92" s="429">
        <f t="shared" si="19"/>
        <v>0.5</v>
      </c>
      <c r="DA92"/>
      <c r="DB92" s="418">
        <v>91</v>
      </c>
      <c r="DC92" s="419" t="str">
        <f t="shared" si="25"/>
        <v>NIRAV RAVAL [K]</v>
      </c>
      <c r="DD92" s="419" t="s">
        <v>49</v>
      </c>
      <c r="DE92" s="421">
        <f>+Scoresheet!AX126</f>
        <v>0</v>
      </c>
      <c r="DF92" s="420">
        <f t="shared" si="20"/>
        <v>0</v>
      </c>
      <c r="DG92"/>
      <c r="DH92" s="766">
        <v>91</v>
      </c>
      <c r="DI92" s="767" t="str">
        <f t="shared" si="26"/>
        <v>NIRAV RAVAL [K]</v>
      </c>
      <c r="DJ92" s="767" t="s">
        <v>49</v>
      </c>
      <c r="DK92" s="768">
        <f>+Scoresheet!BF126</f>
        <v>0</v>
      </c>
      <c r="DL92" s="769">
        <f t="shared" si="21"/>
        <v>0</v>
      </c>
      <c r="DM92"/>
      <c r="DN92" s="762">
        <v>91</v>
      </c>
      <c r="DO92" s="763" t="str">
        <f t="shared" si="27"/>
        <v>NIRAV RAVAL [K]</v>
      </c>
      <c r="DP92" s="763" t="s">
        <v>49</v>
      </c>
      <c r="DQ92" s="429">
        <f t="shared" si="22"/>
        <v>0.5</v>
      </c>
      <c r="DT92" s="315">
        <v>89</v>
      </c>
      <c r="DU92" s="408">
        <v>11.9</v>
      </c>
      <c r="DW92" s="198"/>
      <c r="DX92" s="198"/>
      <c r="DZ92" s="198"/>
      <c r="EA92" s="198"/>
    </row>
    <row r="93" spans="8:134" s="19" customFormat="1">
      <c r="H93" s="460">
        <v>92</v>
      </c>
      <c r="I93" s="324" t="s">
        <v>411</v>
      </c>
      <c r="J93" s="324" t="s">
        <v>45</v>
      </c>
      <c r="K93" s="475">
        <v>2.6</v>
      </c>
      <c r="L93" s="470"/>
      <c r="M93" s="460">
        <v>92</v>
      </c>
      <c r="N93" s="324" t="s">
        <v>113</v>
      </c>
      <c r="O93" s="324" t="s">
        <v>45</v>
      </c>
      <c r="P93" s="468">
        <v>0</v>
      </c>
      <c r="Q93" s="671">
        <v>0</v>
      </c>
      <c r="R93" s="10"/>
      <c r="S93" s="460">
        <v>92</v>
      </c>
      <c r="T93" s="313" t="s">
        <v>113</v>
      </c>
      <c r="U93" s="313" t="s">
        <v>45</v>
      </c>
      <c r="V93" s="465">
        <v>0</v>
      </c>
      <c r="W93" s="475">
        <v>0</v>
      </c>
      <c r="X93" s="10"/>
      <c r="Y93" s="460">
        <v>92</v>
      </c>
      <c r="Z93" s="324" t="s">
        <v>113</v>
      </c>
      <c r="AA93" s="324" t="s">
        <v>45</v>
      </c>
      <c r="AB93" s="468">
        <v>0</v>
      </c>
      <c r="AC93" s="478">
        <v>0</v>
      </c>
      <c r="AD93" s="10"/>
      <c r="AE93" s="460">
        <v>92</v>
      </c>
      <c r="AF93" s="324" t="s">
        <v>113</v>
      </c>
      <c r="AG93" s="324" t="s">
        <v>49</v>
      </c>
      <c r="AH93" s="465">
        <v>0</v>
      </c>
      <c r="AI93" s="475">
        <v>0</v>
      </c>
      <c r="AK93" s="460">
        <v>92</v>
      </c>
      <c r="AL93" s="313" t="s">
        <v>113</v>
      </c>
      <c r="AM93" s="313" t="s">
        <v>50</v>
      </c>
      <c r="AN93" s="337">
        <v>0</v>
      </c>
      <c r="AO93" s="475">
        <v>0</v>
      </c>
      <c r="AP93" s="10"/>
      <c r="AQ93" s="460">
        <v>92</v>
      </c>
      <c r="AR93" s="313" t="s">
        <v>297</v>
      </c>
      <c r="AS93" s="313" t="s">
        <v>38</v>
      </c>
      <c r="AT93" s="475">
        <v>0.5</v>
      </c>
      <c r="AU93" s="470"/>
      <c r="AV93" s="10"/>
      <c r="AW93" s="10"/>
      <c r="AX93" s="10"/>
      <c r="AY93" s="10"/>
      <c r="AZ93" s="10"/>
      <c r="BA93" s="10"/>
      <c r="BB93" s="10"/>
      <c r="BC93" s="10"/>
      <c r="BD93" s="10"/>
      <c r="BE93" s="10"/>
      <c r="BF93" s="10"/>
      <c r="BG93" s="10"/>
      <c r="BH93" s="10"/>
      <c r="BI93" s="10"/>
      <c r="BJ93" s="10"/>
      <c r="BK93" s="10"/>
      <c r="BL93" s="10"/>
      <c r="BM93" s="10"/>
      <c r="BN93" s="10"/>
      <c r="BO93" s="10"/>
      <c r="BP93" s="10"/>
      <c r="CE93" s="781">
        <v>92</v>
      </c>
      <c r="CF93" s="782" t="str">
        <f t="shared" si="14"/>
        <v>PARTH RAVAL [K]</v>
      </c>
      <c r="CG93" s="782" t="s">
        <v>49</v>
      </c>
      <c r="CH93" s="783">
        <f t="shared" si="15"/>
        <v>15.600000000000001</v>
      </c>
      <c r="CI93"/>
      <c r="CJ93" s="418">
        <v>92</v>
      </c>
      <c r="CK93" s="419" t="str">
        <f t="shared" si="16"/>
        <v>PARTH RAVAL [K]</v>
      </c>
      <c r="CL93" s="419" t="s">
        <v>49</v>
      </c>
      <c r="CM93" s="421">
        <f>+Scoresheet!J127</f>
        <v>97</v>
      </c>
      <c r="CN93" s="420">
        <f t="shared" si="17"/>
        <v>11.100000000000001</v>
      </c>
      <c r="CO93"/>
      <c r="CP93" s="750">
        <v>92</v>
      </c>
      <c r="CQ93" s="751" t="str">
        <f t="shared" si="23"/>
        <v>PARTH RAVAL [K]</v>
      </c>
      <c r="CR93" s="751" t="s">
        <v>49</v>
      </c>
      <c r="CS93" s="756">
        <f>+Scoresheet!AH127</f>
        <v>2</v>
      </c>
      <c r="CT93" s="752">
        <f t="shared" si="18"/>
        <v>3</v>
      </c>
      <c r="CU93"/>
      <c r="CV93" s="762">
        <v>92</v>
      </c>
      <c r="CW93" s="763" t="str">
        <f t="shared" si="24"/>
        <v>PARTH RAVAL [K]</v>
      </c>
      <c r="CX93" s="763" t="s">
        <v>49</v>
      </c>
      <c r="CY93" s="787">
        <f>+Scoresheet!AP127</f>
        <v>3</v>
      </c>
      <c r="CZ93" s="429">
        <f t="shared" si="19"/>
        <v>1.5</v>
      </c>
      <c r="DA93"/>
      <c r="DB93" s="418">
        <v>92</v>
      </c>
      <c r="DC93" s="419" t="str">
        <f t="shared" si="25"/>
        <v>PARTH RAVAL [K]</v>
      </c>
      <c r="DD93" s="419" t="s">
        <v>49</v>
      </c>
      <c r="DE93" s="421">
        <f>+Scoresheet!AX127</f>
        <v>0</v>
      </c>
      <c r="DF93" s="420">
        <f t="shared" si="20"/>
        <v>0</v>
      </c>
      <c r="DG93"/>
      <c r="DH93" s="766">
        <v>92</v>
      </c>
      <c r="DI93" s="767" t="str">
        <f t="shared" si="26"/>
        <v>PARTH RAVAL [K]</v>
      </c>
      <c r="DJ93" s="767" t="s">
        <v>49</v>
      </c>
      <c r="DK93" s="768">
        <f>+Scoresheet!BF127</f>
        <v>0</v>
      </c>
      <c r="DL93" s="769">
        <f t="shared" si="21"/>
        <v>0</v>
      </c>
      <c r="DM93"/>
      <c r="DN93" s="762">
        <v>92</v>
      </c>
      <c r="DO93" s="763" t="str">
        <f t="shared" si="27"/>
        <v>PARTH RAVAL [K]</v>
      </c>
      <c r="DP93" s="763" t="s">
        <v>49</v>
      </c>
      <c r="DQ93" s="429">
        <f t="shared" si="22"/>
        <v>1.5</v>
      </c>
      <c r="DT93" s="315">
        <v>90</v>
      </c>
      <c r="DU93" s="210">
        <v>12</v>
      </c>
      <c r="DW93" s="198"/>
      <c r="DX93" s="198"/>
      <c r="DZ93" s="198"/>
      <c r="EA93" s="198"/>
    </row>
    <row r="94" spans="8:134" s="19" customFormat="1">
      <c r="H94" s="460">
        <v>93</v>
      </c>
      <c r="I94" s="324" t="s">
        <v>329</v>
      </c>
      <c r="J94" s="324" t="s">
        <v>39</v>
      </c>
      <c r="K94" s="478">
        <v>2.5</v>
      </c>
      <c r="L94" s="470"/>
      <c r="M94" s="460">
        <v>93</v>
      </c>
      <c r="N94" s="313" t="s">
        <v>113</v>
      </c>
      <c r="O94" s="313" t="s">
        <v>45</v>
      </c>
      <c r="P94" s="465">
        <v>0</v>
      </c>
      <c r="Q94" s="671">
        <v>0</v>
      </c>
      <c r="R94" s="10"/>
      <c r="S94" s="460">
        <v>93</v>
      </c>
      <c r="T94" s="313" t="s">
        <v>113</v>
      </c>
      <c r="U94" s="313" t="s">
        <v>45</v>
      </c>
      <c r="V94" s="465">
        <v>0</v>
      </c>
      <c r="W94" s="475">
        <v>0</v>
      </c>
      <c r="X94" s="10"/>
      <c r="Y94" s="460">
        <v>93</v>
      </c>
      <c r="Z94" s="313" t="s">
        <v>113</v>
      </c>
      <c r="AA94" s="313" t="s">
        <v>48</v>
      </c>
      <c r="AB94" s="465">
        <v>0</v>
      </c>
      <c r="AC94" s="475">
        <v>0</v>
      </c>
      <c r="AD94" s="10"/>
      <c r="AE94" s="460">
        <v>93</v>
      </c>
      <c r="AF94" s="313" t="s">
        <v>113</v>
      </c>
      <c r="AG94" s="313" t="s">
        <v>49</v>
      </c>
      <c r="AH94" s="465">
        <v>0</v>
      </c>
      <c r="AI94" s="475">
        <v>0</v>
      </c>
      <c r="AK94" s="460">
        <v>93</v>
      </c>
      <c r="AL94" s="313" t="s">
        <v>113</v>
      </c>
      <c r="AM94" s="313" t="s">
        <v>50</v>
      </c>
      <c r="AN94" s="337">
        <v>0</v>
      </c>
      <c r="AO94" s="475">
        <v>0</v>
      </c>
      <c r="AP94" s="10"/>
      <c r="AQ94" s="460">
        <v>93</v>
      </c>
      <c r="AR94" s="322" t="s">
        <v>327</v>
      </c>
      <c r="AS94" s="322" t="s">
        <v>39</v>
      </c>
      <c r="AT94" s="477">
        <v>0.5</v>
      </c>
      <c r="AU94" s="470"/>
      <c r="AV94" s="10"/>
      <c r="AW94" s="10"/>
      <c r="AX94" s="10"/>
      <c r="AY94" s="10"/>
      <c r="AZ94" s="10"/>
      <c r="BA94" s="10"/>
      <c r="BB94" s="10"/>
      <c r="BC94" s="10"/>
      <c r="BD94" s="10"/>
      <c r="BE94" s="10"/>
      <c r="BF94" s="10"/>
      <c r="BG94" s="10"/>
      <c r="BH94" s="10"/>
      <c r="BI94" s="10"/>
      <c r="BJ94" s="10"/>
      <c r="BK94" s="10"/>
      <c r="BL94" s="10"/>
      <c r="BM94" s="10"/>
      <c r="BN94" s="10"/>
      <c r="BO94" s="10"/>
      <c r="BP94" s="10"/>
      <c r="CE94" s="781">
        <v>93</v>
      </c>
      <c r="CF94" s="782" t="str">
        <f t="shared" si="14"/>
        <v>ROHAN RAVAL [K]</v>
      </c>
      <c r="CG94" s="782" t="s">
        <v>49</v>
      </c>
      <c r="CH94" s="783">
        <f t="shared" si="15"/>
        <v>14.9</v>
      </c>
      <c r="CI94"/>
      <c r="CJ94" s="418">
        <v>93</v>
      </c>
      <c r="CK94" s="419" t="str">
        <f t="shared" si="16"/>
        <v>ROHAN RAVAL [K]</v>
      </c>
      <c r="CL94" s="419" t="s">
        <v>49</v>
      </c>
      <c r="CM94" s="421">
        <f>+Scoresheet!J128</f>
        <v>67</v>
      </c>
      <c r="CN94" s="420">
        <f t="shared" si="17"/>
        <v>5.9</v>
      </c>
      <c r="CO94"/>
      <c r="CP94" s="750">
        <v>93</v>
      </c>
      <c r="CQ94" s="751" t="str">
        <f t="shared" si="23"/>
        <v>ROHAN RAVAL [K]</v>
      </c>
      <c r="CR94" s="751" t="s">
        <v>49</v>
      </c>
      <c r="CS94" s="756">
        <f>+Scoresheet!AH128</f>
        <v>6</v>
      </c>
      <c r="CT94" s="752">
        <f t="shared" si="18"/>
        <v>7</v>
      </c>
      <c r="CU94"/>
      <c r="CV94" s="762">
        <v>93</v>
      </c>
      <c r="CW94" s="763" t="str">
        <f t="shared" si="24"/>
        <v>ROHAN RAVAL [K]</v>
      </c>
      <c r="CX94" s="763" t="s">
        <v>49</v>
      </c>
      <c r="CY94" s="787">
        <f>+Scoresheet!AP128</f>
        <v>3</v>
      </c>
      <c r="CZ94" s="429">
        <f t="shared" si="19"/>
        <v>1</v>
      </c>
      <c r="DA94"/>
      <c r="DB94" s="418">
        <v>93</v>
      </c>
      <c r="DC94" s="419" t="str">
        <f t="shared" si="25"/>
        <v>ROHAN RAVAL [K]</v>
      </c>
      <c r="DD94" s="419" t="s">
        <v>49</v>
      </c>
      <c r="DE94" s="421" t="str">
        <f>+Scoresheet!AX128</f>
        <v>2d</v>
      </c>
      <c r="DF94" s="420">
        <f t="shared" si="20"/>
        <v>1</v>
      </c>
      <c r="DG94"/>
      <c r="DH94" s="766">
        <v>93</v>
      </c>
      <c r="DI94" s="767" t="str">
        <f t="shared" si="26"/>
        <v>ROHAN RAVAL [K]</v>
      </c>
      <c r="DJ94" s="767" t="s">
        <v>49</v>
      </c>
      <c r="DK94" s="768">
        <f>+Scoresheet!BF128</f>
        <v>0</v>
      </c>
      <c r="DL94" s="769">
        <f t="shared" si="21"/>
        <v>0</v>
      </c>
      <c r="DM94"/>
      <c r="DN94" s="762">
        <v>93</v>
      </c>
      <c r="DO94" s="763" t="str">
        <f t="shared" si="27"/>
        <v>ROHAN RAVAL [K]</v>
      </c>
      <c r="DP94" s="763" t="s">
        <v>49</v>
      </c>
      <c r="DQ94" s="429">
        <f t="shared" si="22"/>
        <v>2</v>
      </c>
      <c r="DT94" s="315">
        <v>91</v>
      </c>
      <c r="DU94" s="407">
        <v>12.1</v>
      </c>
      <c r="DW94" s="198"/>
      <c r="DX94" s="198"/>
      <c r="DZ94" s="198"/>
      <c r="EA94" s="198"/>
    </row>
    <row r="95" spans="8:134" s="19" customFormat="1">
      <c r="H95" s="460">
        <v>94</v>
      </c>
      <c r="I95" s="313" t="s">
        <v>387</v>
      </c>
      <c r="J95" s="313" t="s">
        <v>49</v>
      </c>
      <c r="K95" s="475">
        <v>2.2999999999999998</v>
      </c>
      <c r="L95" s="470"/>
      <c r="M95" s="460">
        <v>94</v>
      </c>
      <c r="N95" s="323" t="s">
        <v>113</v>
      </c>
      <c r="O95" s="323" t="s">
        <v>45</v>
      </c>
      <c r="P95" s="467">
        <v>0</v>
      </c>
      <c r="Q95" s="671">
        <v>0</v>
      </c>
      <c r="R95" s="10"/>
      <c r="S95" s="460">
        <v>94</v>
      </c>
      <c r="T95" s="313" t="s">
        <v>113</v>
      </c>
      <c r="U95" s="313" t="s">
        <v>45</v>
      </c>
      <c r="V95" s="465">
        <v>0</v>
      </c>
      <c r="W95" s="475">
        <v>0</v>
      </c>
      <c r="X95" s="10"/>
      <c r="Y95" s="460">
        <v>94</v>
      </c>
      <c r="Z95" s="313" t="s">
        <v>113</v>
      </c>
      <c r="AA95" s="313" t="s">
        <v>48</v>
      </c>
      <c r="AB95" s="465">
        <v>0</v>
      </c>
      <c r="AC95" s="475">
        <v>0</v>
      </c>
      <c r="AD95" s="10"/>
      <c r="AE95" s="460">
        <v>94</v>
      </c>
      <c r="AF95" s="313" t="s">
        <v>113</v>
      </c>
      <c r="AG95" s="313" t="s">
        <v>49</v>
      </c>
      <c r="AH95" s="465">
        <v>0</v>
      </c>
      <c r="AI95" s="475">
        <v>0</v>
      </c>
      <c r="AK95" s="460">
        <v>94</v>
      </c>
      <c r="AL95" s="313" t="s">
        <v>113</v>
      </c>
      <c r="AM95" s="313" t="s">
        <v>50</v>
      </c>
      <c r="AN95" s="337">
        <v>0</v>
      </c>
      <c r="AO95" s="475">
        <v>0</v>
      </c>
      <c r="AP95" s="10"/>
      <c r="AQ95" s="460">
        <v>94</v>
      </c>
      <c r="AR95" s="313" t="s">
        <v>411</v>
      </c>
      <c r="AS95" s="313" t="s">
        <v>45</v>
      </c>
      <c r="AT95" s="475">
        <v>0.5</v>
      </c>
      <c r="AU95" s="470"/>
      <c r="AV95" s="10"/>
      <c r="AW95" s="10"/>
      <c r="AX95" s="10"/>
      <c r="AY95" s="10"/>
      <c r="AZ95" s="10"/>
      <c r="BA95" s="10"/>
      <c r="BB95" s="10"/>
      <c r="BC95" s="10"/>
      <c r="BD95" s="10"/>
      <c r="BE95" s="10"/>
      <c r="BF95" s="10"/>
      <c r="BG95" s="10"/>
      <c r="BH95" s="10"/>
      <c r="BI95" s="10"/>
      <c r="BJ95" s="10"/>
      <c r="BK95" s="10"/>
      <c r="BL95" s="10"/>
      <c r="BM95" s="10"/>
      <c r="BN95" s="10"/>
      <c r="BO95" s="10"/>
      <c r="BP95" s="10"/>
      <c r="CE95" s="781">
        <v>94</v>
      </c>
      <c r="CF95" s="782" t="str">
        <f t="shared" si="14"/>
        <v>MEHUL RAVAL [K]</v>
      </c>
      <c r="CG95" s="782" t="s">
        <v>49</v>
      </c>
      <c r="CH95" s="783">
        <f t="shared" si="15"/>
        <v>14.5</v>
      </c>
      <c r="CI95"/>
      <c r="CJ95" s="418">
        <v>94</v>
      </c>
      <c r="CK95" s="419" t="str">
        <f t="shared" si="16"/>
        <v>MEHUL RAVAL [K]</v>
      </c>
      <c r="CL95" s="419" t="s">
        <v>49</v>
      </c>
      <c r="CM95" s="421">
        <f>+Scoresheet!J129</f>
        <v>12</v>
      </c>
      <c r="CN95" s="420">
        <f t="shared" si="17"/>
        <v>0</v>
      </c>
      <c r="CO95"/>
      <c r="CP95" s="750">
        <v>94</v>
      </c>
      <c r="CQ95" s="751" t="str">
        <f t="shared" si="23"/>
        <v>MEHUL RAVAL [K]</v>
      </c>
      <c r="CR95" s="751" t="s">
        <v>49</v>
      </c>
      <c r="CS95" s="756">
        <f>+Scoresheet!AH129</f>
        <v>9</v>
      </c>
      <c r="CT95" s="752">
        <f t="shared" si="18"/>
        <v>14</v>
      </c>
      <c r="CU95"/>
      <c r="CV95" s="762">
        <v>94</v>
      </c>
      <c r="CW95" s="763" t="str">
        <f t="shared" si="24"/>
        <v>MEHUL RAVAL [K]</v>
      </c>
      <c r="CX95" s="763" t="s">
        <v>49</v>
      </c>
      <c r="CY95" s="787">
        <f>+Scoresheet!AP129</f>
        <v>2</v>
      </c>
      <c r="CZ95" s="429">
        <f t="shared" si="19"/>
        <v>0.5</v>
      </c>
      <c r="DA95"/>
      <c r="DB95" s="418">
        <v>94</v>
      </c>
      <c r="DC95" s="419" t="str">
        <f t="shared" si="25"/>
        <v>MEHUL RAVAL [K]</v>
      </c>
      <c r="DD95" s="419" t="s">
        <v>49</v>
      </c>
      <c r="DE95" s="421">
        <f>+Scoresheet!AX129</f>
        <v>0</v>
      </c>
      <c r="DF95" s="420">
        <f t="shared" si="20"/>
        <v>0</v>
      </c>
      <c r="DG95"/>
      <c r="DH95" s="766">
        <v>94</v>
      </c>
      <c r="DI95" s="767" t="str">
        <f t="shared" si="26"/>
        <v>MEHUL RAVAL [K]</v>
      </c>
      <c r="DJ95" s="767" t="s">
        <v>49</v>
      </c>
      <c r="DK95" s="768">
        <f>+Scoresheet!BF129</f>
        <v>0</v>
      </c>
      <c r="DL95" s="769">
        <f t="shared" si="21"/>
        <v>0</v>
      </c>
      <c r="DM95"/>
      <c r="DN95" s="762">
        <v>94</v>
      </c>
      <c r="DO95" s="763" t="str">
        <f t="shared" si="27"/>
        <v>MEHUL RAVAL [K]</v>
      </c>
      <c r="DP95" s="763" t="s">
        <v>49</v>
      </c>
      <c r="DQ95" s="429">
        <f t="shared" si="22"/>
        <v>0.5</v>
      </c>
      <c r="DT95" s="315">
        <v>92</v>
      </c>
      <c r="DU95" s="210">
        <v>12.2</v>
      </c>
      <c r="DZ95" s="198"/>
      <c r="EA95" s="198"/>
    </row>
    <row r="96" spans="8:134" s="19" customFormat="1">
      <c r="H96" s="460">
        <v>95</v>
      </c>
      <c r="I96" s="324" t="s">
        <v>321</v>
      </c>
      <c r="J96" s="324" t="s">
        <v>50</v>
      </c>
      <c r="K96" s="475">
        <v>2.2000000000000002</v>
      </c>
      <c r="L96" s="470"/>
      <c r="M96" s="460">
        <v>95</v>
      </c>
      <c r="N96" s="313" t="s">
        <v>113</v>
      </c>
      <c r="O96" s="313" t="s">
        <v>45</v>
      </c>
      <c r="P96" s="465">
        <v>0</v>
      </c>
      <c r="Q96" s="671">
        <v>0</v>
      </c>
      <c r="R96" s="10"/>
      <c r="S96" s="460">
        <v>95</v>
      </c>
      <c r="T96" s="313" t="s">
        <v>113</v>
      </c>
      <c r="U96" s="313" t="s">
        <v>45</v>
      </c>
      <c r="V96" s="465">
        <v>0</v>
      </c>
      <c r="W96" s="475">
        <v>0</v>
      </c>
      <c r="X96" s="10"/>
      <c r="Y96" s="460">
        <v>95</v>
      </c>
      <c r="Z96" s="313" t="s">
        <v>113</v>
      </c>
      <c r="AA96" s="313" t="s">
        <v>48</v>
      </c>
      <c r="AB96" s="465">
        <v>0</v>
      </c>
      <c r="AC96" s="475">
        <v>0</v>
      </c>
      <c r="AD96" s="10"/>
      <c r="AE96" s="460">
        <v>95</v>
      </c>
      <c r="AF96" s="313" t="s">
        <v>113</v>
      </c>
      <c r="AG96" s="313" t="s">
        <v>49</v>
      </c>
      <c r="AH96" s="465">
        <v>0</v>
      </c>
      <c r="AI96" s="475">
        <v>0</v>
      </c>
      <c r="AK96" s="460">
        <v>95</v>
      </c>
      <c r="AL96" s="313" t="s">
        <v>113</v>
      </c>
      <c r="AM96" s="313" t="s">
        <v>50</v>
      </c>
      <c r="AN96" s="337">
        <v>0</v>
      </c>
      <c r="AO96" s="475">
        <v>0</v>
      </c>
      <c r="AP96" s="10"/>
      <c r="AQ96" s="460">
        <v>95</v>
      </c>
      <c r="AR96" s="313" t="s">
        <v>274</v>
      </c>
      <c r="AS96" s="313" t="s">
        <v>45</v>
      </c>
      <c r="AT96" s="478">
        <v>0.5</v>
      </c>
      <c r="AU96" s="470"/>
      <c r="AV96" s="10"/>
      <c r="AW96" s="10"/>
      <c r="AX96" s="10"/>
      <c r="AY96" s="10"/>
      <c r="AZ96" s="10"/>
      <c r="BA96" s="10"/>
      <c r="BB96" s="10"/>
      <c r="BC96" s="10"/>
      <c r="BD96" s="10"/>
      <c r="BE96" s="10"/>
      <c r="BF96" s="10"/>
      <c r="BG96" s="10"/>
      <c r="BH96" s="10"/>
      <c r="BI96" s="10"/>
      <c r="BJ96" s="10"/>
      <c r="BK96" s="10"/>
      <c r="BL96" s="10"/>
      <c r="BM96" s="10"/>
      <c r="BN96" s="10"/>
      <c r="BO96" s="10"/>
      <c r="BP96" s="10"/>
      <c r="CE96" s="781">
        <v>95</v>
      </c>
      <c r="CF96" s="782" t="str">
        <f t="shared" si="14"/>
        <v>URVESH RAVAL [K]</v>
      </c>
      <c r="CG96" s="782" t="s">
        <v>49</v>
      </c>
      <c r="CH96" s="783">
        <f t="shared" si="15"/>
        <v>9.6</v>
      </c>
      <c r="CI96"/>
      <c r="CJ96" s="418">
        <v>95</v>
      </c>
      <c r="CK96" s="419" t="str">
        <f t="shared" si="16"/>
        <v>URVESH RAVAL [K]</v>
      </c>
      <c r="CL96" s="419" t="s">
        <v>49</v>
      </c>
      <c r="CM96" s="421">
        <f>+Scoresheet!J130</f>
        <v>24</v>
      </c>
      <c r="CN96" s="420">
        <f t="shared" si="17"/>
        <v>1.1000000000000001</v>
      </c>
      <c r="CO96"/>
      <c r="CP96" s="750">
        <v>95</v>
      </c>
      <c r="CQ96" s="751" t="str">
        <f t="shared" si="23"/>
        <v>URVESH RAVAL [K]</v>
      </c>
      <c r="CR96" s="751" t="s">
        <v>49</v>
      </c>
      <c r="CS96" s="756">
        <f>+Scoresheet!AH130</f>
        <v>5</v>
      </c>
      <c r="CT96" s="752">
        <f t="shared" si="18"/>
        <v>8</v>
      </c>
      <c r="CU96"/>
      <c r="CV96" s="762">
        <v>95</v>
      </c>
      <c r="CW96" s="763" t="str">
        <f t="shared" si="24"/>
        <v>URVESH RAVAL [K]</v>
      </c>
      <c r="CX96" s="763" t="s">
        <v>49</v>
      </c>
      <c r="CY96" s="787">
        <f>+Scoresheet!AP130</f>
        <v>1</v>
      </c>
      <c r="CZ96" s="429">
        <f t="shared" si="19"/>
        <v>0.5</v>
      </c>
      <c r="DA96"/>
      <c r="DB96" s="418">
        <v>95</v>
      </c>
      <c r="DC96" s="419" t="str">
        <f t="shared" si="25"/>
        <v>URVESH RAVAL [K]</v>
      </c>
      <c r="DD96" s="419" t="s">
        <v>49</v>
      </c>
      <c r="DE96" s="421">
        <f>+Scoresheet!AX130</f>
        <v>0</v>
      </c>
      <c r="DF96" s="420">
        <f t="shared" si="20"/>
        <v>0</v>
      </c>
      <c r="DG96"/>
      <c r="DH96" s="766">
        <v>95</v>
      </c>
      <c r="DI96" s="767" t="str">
        <f t="shared" si="26"/>
        <v>URVESH RAVAL [K]</v>
      </c>
      <c r="DJ96" s="767" t="s">
        <v>49</v>
      </c>
      <c r="DK96" s="768">
        <f>+Scoresheet!BF130</f>
        <v>0</v>
      </c>
      <c r="DL96" s="769">
        <f t="shared" si="21"/>
        <v>0</v>
      </c>
      <c r="DM96"/>
      <c r="DN96" s="762">
        <v>95</v>
      </c>
      <c r="DO96" s="763" t="str">
        <f t="shared" si="27"/>
        <v>URVESH RAVAL [K]</v>
      </c>
      <c r="DP96" s="763" t="s">
        <v>49</v>
      </c>
      <c r="DQ96" s="429">
        <f t="shared" si="22"/>
        <v>0.5</v>
      </c>
      <c r="DT96" s="315">
        <v>93</v>
      </c>
      <c r="DU96" s="407">
        <v>12.3</v>
      </c>
    </row>
    <row r="97" spans="8:134" s="19" customFormat="1">
      <c r="H97" s="460">
        <v>96</v>
      </c>
      <c r="I97" s="324" t="s">
        <v>348</v>
      </c>
      <c r="J97" s="324" t="s">
        <v>44</v>
      </c>
      <c r="K97" s="478">
        <v>2.1</v>
      </c>
      <c r="L97" s="470"/>
      <c r="M97" s="460">
        <v>96</v>
      </c>
      <c r="N97" s="313" t="s">
        <v>113</v>
      </c>
      <c r="O97" s="313" t="s">
        <v>45</v>
      </c>
      <c r="P97" s="465">
        <v>0</v>
      </c>
      <c r="Q97" s="671">
        <v>0</v>
      </c>
      <c r="R97" s="10"/>
      <c r="S97" s="460">
        <v>96</v>
      </c>
      <c r="T97" s="313" t="s">
        <v>113</v>
      </c>
      <c r="U97" s="313" t="s">
        <v>48</v>
      </c>
      <c r="V97" s="465">
        <v>0</v>
      </c>
      <c r="W97" s="475">
        <v>0</v>
      </c>
      <c r="X97" s="10"/>
      <c r="Y97" s="460">
        <v>96</v>
      </c>
      <c r="Z97" s="313" t="s">
        <v>113</v>
      </c>
      <c r="AA97" s="313" t="s">
        <v>48</v>
      </c>
      <c r="AB97" s="465">
        <v>0</v>
      </c>
      <c r="AC97" s="475">
        <v>0</v>
      </c>
      <c r="AD97" s="10"/>
      <c r="AE97" s="460">
        <v>96</v>
      </c>
      <c r="AF97" s="313" t="s">
        <v>113</v>
      </c>
      <c r="AG97" s="313" t="s">
        <v>49</v>
      </c>
      <c r="AH97" s="465">
        <v>0</v>
      </c>
      <c r="AI97" s="475">
        <v>0</v>
      </c>
      <c r="AK97" s="460">
        <v>96</v>
      </c>
      <c r="AL97" s="313" t="s">
        <v>113</v>
      </c>
      <c r="AM97" s="313" t="s">
        <v>50</v>
      </c>
      <c r="AN97" s="340">
        <v>0</v>
      </c>
      <c r="AO97" s="478">
        <v>0</v>
      </c>
      <c r="AP97" s="10"/>
      <c r="AQ97" s="460">
        <v>96</v>
      </c>
      <c r="AR97" s="313" t="s">
        <v>302</v>
      </c>
      <c r="AS97" s="313" t="s">
        <v>49</v>
      </c>
      <c r="AT97" s="475">
        <v>0.5</v>
      </c>
      <c r="AU97" s="470"/>
      <c r="AV97" s="10"/>
      <c r="AW97" s="10"/>
      <c r="AX97" s="10"/>
      <c r="AY97" s="10"/>
      <c r="AZ97" s="10"/>
      <c r="BA97" s="10"/>
      <c r="BB97" s="10"/>
      <c r="BC97" s="10"/>
      <c r="BD97" s="10"/>
      <c r="BE97" s="10"/>
      <c r="BF97" s="10"/>
      <c r="BG97" s="10"/>
      <c r="BH97" s="10"/>
      <c r="BI97" s="10"/>
      <c r="BJ97" s="10"/>
      <c r="BK97" s="10"/>
      <c r="BL97" s="10"/>
      <c r="BM97" s="10"/>
      <c r="BN97" s="10"/>
      <c r="BO97" s="10"/>
      <c r="BP97" s="10"/>
      <c r="CE97" s="781">
        <v>96</v>
      </c>
      <c r="CF97" s="782" t="str">
        <f t="shared" si="14"/>
        <v>JAYESH RAVAL [K]</v>
      </c>
      <c r="CG97" s="782" t="s">
        <v>49</v>
      </c>
      <c r="CH97" s="783">
        <f t="shared" si="15"/>
        <v>4</v>
      </c>
      <c r="CI97"/>
      <c r="CJ97" s="418">
        <v>96</v>
      </c>
      <c r="CK97" s="419" t="str">
        <f t="shared" si="16"/>
        <v>JAYESH RAVAL [K]</v>
      </c>
      <c r="CL97" s="419" t="s">
        <v>49</v>
      </c>
      <c r="CM97" s="421">
        <f>+Scoresheet!J131</f>
        <v>15</v>
      </c>
      <c r="CN97" s="420">
        <f t="shared" si="17"/>
        <v>0</v>
      </c>
      <c r="CO97"/>
      <c r="CP97" s="750">
        <v>96</v>
      </c>
      <c r="CQ97" s="751" t="str">
        <f t="shared" si="23"/>
        <v>JAYESH RAVAL [K]</v>
      </c>
      <c r="CR97" s="751" t="s">
        <v>49</v>
      </c>
      <c r="CS97" s="756">
        <f>+Scoresheet!AH131</f>
        <v>3</v>
      </c>
      <c r="CT97" s="752">
        <f t="shared" si="18"/>
        <v>4</v>
      </c>
      <c r="CU97"/>
      <c r="CV97" s="762">
        <v>96</v>
      </c>
      <c r="CW97" s="763" t="str">
        <f t="shared" si="24"/>
        <v>JAYESH RAVAL [K]</v>
      </c>
      <c r="CX97" s="763" t="s">
        <v>49</v>
      </c>
      <c r="CY97" s="787">
        <f>+Scoresheet!AP131</f>
        <v>0</v>
      </c>
      <c r="CZ97" s="429">
        <f t="shared" si="19"/>
        <v>0</v>
      </c>
      <c r="DA97"/>
      <c r="DB97" s="418">
        <v>96</v>
      </c>
      <c r="DC97" s="419" t="str">
        <f t="shared" si="25"/>
        <v>JAYESH RAVAL [K]</v>
      </c>
      <c r="DD97" s="419" t="s">
        <v>49</v>
      </c>
      <c r="DE97" s="421">
        <f>+Scoresheet!AX131</f>
        <v>0</v>
      </c>
      <c r="DF97" s="420">
        <f t="shared" si="20"/>
        <v>0</v>
      </c>
      <c r="DG97"/>
      <c r="DH97" s="766">
        <v>96</v>
      </c>
      <c r="DI97" s="767" t="str">
        <f t="shared" si="26"/>
        <v>JAYESH RAVAL [K]</v>
      </c>
      <c r="DJ97" s="767" t="s">
        <v>49</v>
      </c>
      <c r="DK97" s="768">
        <f>+Scoresheet!BF131</f>
        <v>0</v>
      </c>
      <c r="DL97" s="769">
        <f t="shared" si="21"/>
        <v>0</v>
      </c>
      <c r="DM97"/>
      <c r="DN97" s="762">
        <v>96</v>
      </c>
      <c r="DO97" s="763" t="str">
        <f t="shared" si="27"/>
        <v>JAYESH RAVAL [K]</v>
      </c>
      <c r="DP97" s="763" t="s">
        <v>49</v>
      </c>
      <c r="DQ97" s="429">
        <f t="shared" si="22"/>
        <v>0</v>
      </c>
      <c r="DT97" s="315">
        <v>94</v>
      </c>
      <c r="DU97" s="210">
        <v>12.4</v>
      </c>
    </row>
    <row r="98" spans="8:134" s="19" customFormat="1">
      <c r="H98" s="460">
        <v>97</v>
      </c>
      <c r="I98" s="313" t="s">
        <v>333</v>
      </c>
      <c r="J98" s="313" t="s">
        <v>39</v>
      </c>
      <c r="K98" s="475">
        <v>2</v>
      </c>
      <c r="L98" s="470"/>
      <c r="M98" s="460">
        <v>97</v>
      </c>
      <c r="N98" s="313" t="s">
        <v>113</v>
      </c>
      <c r="O98" s="313" t="s">
        <v>45</v>
      </c>
      <c r="P98" s="465">
        <v>0</v>
      </c>
      <c r="Q98" s="671">
        <v>0</v>
      </c>
      <c r="R98" s="10"/>
      <c r="S98" s="460">
        <v>97</v>
      </c>
      <c r="T98" s="323" t="s">
        <v>113</v>
      </c>
      <c r="U98" s="323" t="s">
        <v>48</v>
      </c>
      <c r="V98" s="465">
        <v>0</v>
      </c>
      <c r="W98" s="475">
        <v>0</v>
      </c>
      <c r="X98" s="10"/>
      <c r="Y98" s="460">
        <v>97</v>
      </c>
      <c r="Z98" s="313" t="s">
        <v>113</v>
      </c>
      <c r="AA98" s="313" t="s">
        <v>48</v>
      </c>
      <c r="AB98" s="465">
        <v>0</v>
      </c>
      <c r="AC98" s="475">
        <v>0</v>
      </c>
      <c r="AD98" s="10"/>
      <c r="AE98" s="460">
        <v>97</v>
      </c>
      <c r="AF98" s="313" t="s">
        <v>113</v>
      </c>
      <c r="AG98" s="313" t="s">
        <v>49</v>
      </c>
      <c r="AH98" s="465">
        <v>0</v>
      </c>
      <c r="AI98" s="475">
        <v>0</v>
      </c>
      <c r="AK98" s="460">
        <v>97</v>
      </c>
      <c r="AL98" s="313" t="s">
        <v>113</v>
      </c>
      <c r="AM98" s="313" t="s">
        <v>50</v>
      </c>
      <c r="AN98" s="337">
        <v>0</v>
      </c>
      <c r="AO98" s="475">
        <v>0</v>
      </c>
      <c r="AP98" s="10"/>
      <c r="AQ98" s="460">
        <v>97</v>
      </c>
      <c r="AR98" s="324" t="s">
        <v>372</v>
      </c>
      <c r="AS98" s="324" t="s">
        <v>41</v>
      </c>
      <c r="AT98" s="478">
        <v>0.5</v>
      </c>
      <c r="AU98" s="470"/>
      <c r="AV98" s="10"/>
      <c r="AW98" s="10"/>
      <c r="AX98" s="10"/>
      <c r="AY98" s="10"/>
      <c r="AZ98" s="10"/>
      <c r="BA98" s="10"/>
      <c r="BB98" s="10"/>
      <c r="BC98" s="10"/>
      <c r="BD98" s="10"/>
      <c r="BE98" s="10"/>
      <c r="BF98" s="10"/>
      <c r="BG98" s="10"/>
      <c r="BH98" s="10"/>
      <c r="BI98" s="10"/>
      <c r="BJ98" s="10"/>
      <c r="BK98" s="10"/>
      <c r="BL98" s="10"/>
      <c r="BM98" s="10"/>
      <c r="BN98" s="10"/>
      <c r="BO98" s="10"/>
      <c r="BP98" s="10"/>
      <c r="CE98" s="781">
        <v>97</v>
      </c>
      <c r="CF98" s="782" t="str">
        <f t="shared" si="14"/>
        <v>SATISH RAVAL [K]</v>
      </c>
      <c r="CG98" s="782" t="s">
        <v>49</v>
      </c>
      <c r="CH98" s="783">
        <f t="shared" si="15"/>
        <v>3.8</v>
      </c>
      <c r="CI98"/>
      <c r="CJ98" s="418">
        <v>97</v>
      </c>
      <c r="CK98" s="419" t="str">
        <f t="shared" si="16"/>
        <v>SATISH RAVAL [K]</v>
      </c>
      <c r="CL98" s="419" t="s">
        <v>49</v>
      </c>
      <c r="CM98" s="421">
        <f>+Scoresheet!J132</f>
        <v>47</v>
      </c>
      <c r="CN98" s="420">
        <f t="shared" si="17"/>
        <v>3.3</v>
      </c>
      <c r="CO98"/>
      <c r="CP98" s="750">
        <v>97</v>
      </c>
      <c r="CQ98" s="751" t="str">
        <f t="shared" si="23"/>
        <v>SATISH RAVAL [K]</v>
      </c>
      <c r="CR98" s="751" t="s">
        <v>49</v>
      </c>
      <c r="CS98" s="756">
        <f>+Scoresheet!AH132</f>
        <v>0</v>
      </c>
      <c r="CT98" s="752">
        <f t="shared" si="18"/>
        <v>0</v>
      </c>
      <c r="CU98"/>
      <c r="CV98" s="762">
        <v>97</v>
      </c>
      <c r="CW98" s="763" t="str">
        <f t="shared" si="24"/>
        <v>SATISH RAVAL [K]</v>
      </c>
      <c r="CX98" s="763" t="s">
        <v>49</v>
      </c>
      <c r="CY98" s="787">
        <f>+Scoresheet!AP132</f>
        <v>1</v>
      </c>
      <c r="CZ98" s="429">
        <f t="shared" si="19"/>
        <v>0.5</v>
      </c>
      <c r="DA98"/>
      <c r="DB98" s="418">
        <v>97</v>
      </c>
      <c r="DC98" s="419" t="str">
        <f t="shared" si="25"/>
        <v>SATISH RAVAL [K]</v>
      </c>
      <c r="DD98" s="419" t="s">
        <v>49</v>
      </c>
      <c r="DE98" s="421">
        <f>+Scoresheet!AX132</f>
        <v>0</v>
      </c>
      <c r="DF98" s="420">
        <f t="shared" si="20"/>
        <v>0</v>
      </c>
      <c r="DG98"/>
      <c r="DH98" s="766">
        <v>97</v>
      </c>
      <c r="DI98" s="767" t="str">
        <f t="shared" si="26"/>
        <v>SATISH RAVAL [K]</v>
      </c>
      <c r="DJ98" s="767" t="s">
        <v>49</v>
      </c>
      <c r="DK98" s="768">
        <f>+Scoresheet!BF132</f>
        <v>0</v>
      </c>
      <c r="DL98" s="769">
        <f t="shared" si="21"/>
        <v>0</v>
      </c>
      <c r="DM98"/>
      <c r="DN98" s="762">
        <v>97</v>
      </c>
      <c r="DO98" s="763" t="str">
        <f t="shared" si="27"/>
        <v>SATISH RAVAL [K]</v>
      </c>
      <c r="DP98" s="763" t="s">
        <v>49</v>
      </c>
      <c r="DQ98" s="429">
        <f t="shared" si="22"/>
        <v>0.5</v>
      </c>
      <c r="DT98" s="315">
        <v>95</v>
      </c>
      <c r="DU98" s="407">
        <v>12.5</v>
      </c>
      <c r="DV98" s="198"/>
      <c r="DY98" s="198"/>
      <c r="EB98" s="198"/>
      <c r="EC98" s="198"/>
      <c r="ED98" s="198"/>
    </row>
    <row r="99" spans="8:134" s="19" customFormat="1">
      <c r="H99" s="460">
        <v>98</v>
      </c>
      <c r="I99" s="313" t="s">
        <v>323</v>
      </c>
      <c r="J99" s="313" t="s">
        <v>50</v>
      </c>
      <c r="K99" s="475">
        <v>2</v>
      </c>
      <c r="L99" s="470"/>
      <c r="M99" s="460">
        <v>98</v>
      </c>
      <c r="N99" s="313" t="s">
        <v>113</v>
      </c>
      <c r="O99" s="313" t="s">
        <v>45</v>
      </c>
      <c r="P99" s="465">
        <v>0</v>
      </c>
      <c r="Q99" s="671">
        <v>0</v>
      </c>
      <c r="R99" s="10"/>
      <c r="S99" s="460">
        <v>98</v>
      </c>
      <c r="T99" s="324" t="s">
        <v>113</v>
      </c>
      <c r="U99" s="324" t="s">
        <v>48</v>
      </c>
      <c r="V99" s="468">
        <v>0</v>
      </c>
      <c r="W99" s="478">
        <v>0</v>
      </c>
      <c r="X99" s="10"/>
      <c r="Y99" s="460">
        <v>98</v>
      </c>
      <c r="Z99" s="313" t="s">
        <v>113</v>
      </c>
      <c r="AA99" s="313" t="s">
        <v>48</v>
      </c>
      <c r="AB99" s="465">
        <v>0</v>
      </c>
      <c r="AC99" s="475">
        <v>0</v>
      </c>
      <c r="AD99" s="10"/>
      <c r="AE99" s="460">
        <v>98</v>
      </c>
      <c r="AF99" s="323" t="s">
        <v>113</v>
      </c>
      <c r="AG99" s="323" t="s">
        <v>49</v>
      </c>
      <c r="AH99" s="465">
        <v>0</v>
      </c>
      <c r="AI99" s="475">
        <v>0</v>
      </c>
      <c r="AK99" s="460">
        <v>98</v>
      </c>
      <c r="AL99" s="313" t="s">
        <v>113</v>
      </c>
      <c r="AM99" s="313" t="s">
        <v>41</v>
      </c>
      <c r="AN99" s="337">
        <v>0</v>
      </c>
      <c r="AO99" s="475">
        <v>0</v>
      </c>
      <c r="AP99" s="10"/>
      <c r="AQ99" s="460">
        <v>98</v>
      </c>
      <c r="AR99" s="313" t="s">
        <v>309</v>
      </c>
      <c r="AS99" s="313" t="s">
        <v>42</v>
      </c>
      <c r="AT99" s="478">
        <v>0.5</v>
      </c>
      <c r="AU99" s="470"/>
      <c r="AV99" s="10"/>
      <c r="AW99" s="10"/>
      <c r="AX99" s="10"/>
      <c r="AY99" s="10"/>
      <c r="AZ99" s="10"/>
      <c r="BA99" s="10"/>
      <c r="BB99" s="10"/>
      <c r="BC99" s="10"/>
      <c r="BD99" s="10"/>
      <c r="BE99" s="10"/>
      <c r="BF99" s="10"/>
      <c r="BG99" s="10"/>
      <c r="BH99" s="10"/>
      <c r="BI99" s="10"/>
      <c r="BJ99" s="10"/>
      <c r="BK99" s="10"/>
      <c r="BL99" s="10"/>
      <c r="BM99" s="10"/>
      <c r="BN99" s="10"/>
      <c r="BO99" s="10"/>
      <c r="BP99" s="10"/>
      <c r="CE99" s="781">
        <v>98</v>
      </c>
      <c r="CF99" s="782" t="str">
        <f t="shared" si="14"/>
        <v>ALPESH RAVAL [K]</v>
      </c>
      <c r="CG99" s="782" t="s">
        <v>49</v>
      </c>
      <c r="CH99" s="783">
        <f t="shared" si="15"/>
        <v>3</v>
      </c>
      <c r="CI99"/>
      <c r="CJ99" s="418">
        <v>98</v>
      </c>
      <c r="CK99" s="419" t="str">
        <f t="shared" si="16"/>
        <v>ALPESH RAVAL [K]</v>
      </c>
      <c r="CL99" s="419" t="s">
        <v>49</v>
      </c>
      <c r="CM99" s="421">
        <f>+Scoresheet!J133</f>
        <v>30</v>
      </c>
      <c r="CN99" s="420">
        <f t="shared" si="17"/>
        <v>3</v>
      </c>
      <c r="CO99"/>
      <c r="CP99" s="750">
        <v>98</v>
      </c>
      <c r="CQ99" s="751" t="str">
        <f t="shared" si="23"/>
        <v>ALPESH RAVAL [K]</v>
      </c>
      <c r="CR99" s="751" t="s">
        <v>49</v>
      </c>
      <c r="CS99" s="756">
        <f>+Scoresheet!AH133</f>
        <v>0</v>
      </c>
      <c r="CT99" s="752">
        <f t="shared" si="18"/>
        <v>0</v>
      </c>
      <c r="CU99"/>
      <c r="CV99" s="762">
        <v>98</v>
      </c>
      <c r="CW99" s="763" t="str">
        <f t="shared" si="24"/>
        <v>ALPESH RAVAL [K]</v>
      </c>
      <c r="CX99" s="763" t="s">
        <v>49</v>
      </c>
      <c r="CY99" s="787">
        <f>+Scoresheet!AP133</f>
        <v>0</v>
      </c>
      <c r="CZ99" s="429">
        <f t="shared" si="19"/>
        <v>0</v>
      </c>
      <c r="DA99"/>
      <c r="DB99" s="418">
        <v>98</v>
      </c>
      <c r="DC99" s="419" t="str">
        <f t="shared" si="25"/>
        <v>ALPESH RAVAL [K]</v>
      </c>
      <c r="DD99" s="419" t="s">
        <v>49</v>
      </c>
      <c r="DE99" s="421">
        <f>+Scoresheet!AX133</f>
        <v>0</v>
      </c>
      <c r="DF99" s="420">
        <f t="shared" si="20"/>
        <v>0</v>
      </c>
      <c r="DG99"/>
      <c r="DH99" s="766">
        <v>98</v>
      </c>
      <c r="DI99" s="767" t="str">
        <f t="shared" si="26"/>
        <v>ALPESH RAVAL [K]</v>
      </c>
      <c r="DJ99" s="767" t="s">
        <v>49</v>
      </c>
      <c r="DK99" s="768">
        <f>+Scoresheet!BF133</f>
        <v>0</v>
      </c>
      <c r="DL99" s="769">
        <f t="shared" si="21"/>
        <v>0</v>
      </c>
      <c r="DM99"/>
      <c r="DN99" s="762">
        <v>98</v>
      </c>
      <c r="DO99" s="763" t="str">
        <f t="shared" si="27"/>
        <v>ALPESH RAVAL [K]</v>
      </c>
      <c r="DP99" s="763" t="s">
        <v>49</v>
      </c>
      <c r="DQ99" s="429">
        <f t="shared" si="22"/>
        <v>0</v>
      </c>
      <c r="DT99" s="315">
        <v>96</v>
      </c>
      <c r="DU99" s="210">
        <v>12.6</v>
      </c>
      <c r="DV99" s="198"/>
      <c r="DY99" s="198"/>
      <c r="EB99" s="198"/>
      <c r="EC99" s="198"/>
      <c r="ED99" s="198"/>
    </row>
    <row r="100" spans="8:134" s="19" customFormat="1">
      <c r="H100" s="460">
        <v>99</v>
      </c>
      <c r="I100" s="324" t="s">
        <v>373</v>
      </c>
      <c r="J100" s="324" t="s">
        <v>41</v>
      </c>
      <c r="K100" s="478">
        <v>2</v>
      </c>
      <c r="L100" s="470"/>
      <c r="M100" s="460">
        <v>99</v>
      </c>
      <c r="N100" s="324" t="s">
        <v>113</v>
      </c>
      <c r="O100" s="324" t="s">
        <v>48</v>
      </c>
      <c r="P100" s="468">
        <v>0</v>
      </c>
      <c r="Q100" s="671">
        <v>0</v>
      </c>
      <c r="R100" s="10"/>
      <c r="S100" s="460">
        <v>99</v>
      </c>
      <c r="T100" s="324" t="s">
        <v>113</v>
      </c>
      <c r="U100" s="324" t="s">
        <v>48</v>
      </c>
      <c r="V100" s="468">
        <v>0</v>
      </c>
      <c r="W100" s="478">
        <v>0</v>
      </c>
      <c r="X100" s="10"/>
      <c r="Y100" s="460">
        <v>99</v>
      </c>
      <c r="Z100" s="313" t="s">
        <v>113</v>
      </c>
      <c r="AA100" s="313" t="s">
        <v>48</v>
      </c>
      <c r="AB100" s="465">
        <v>0</v>
      </c>
      <c r="AC100" s="475">
        <v>0</v>
      </c>
      <c r="AD100" s="10"/>
      <c r="AE100" s="460">
        <v>99</v>
      </c>
      <c r="AF100" s="323" t="s">
        <v>113</v>
      </c>
      <c r="AG100" s="323" t="s">
        <v>49</v>
      </c>
      <c r="AH100" s="465">
        <v>0</v>
      </c>
      <c r="AI100" s="475">
        <v>0</v>
      </c>
      <c r="AK100" s="460">
        <v>99</v>
      </c>
      <c r="AL100" s="313" t="s">
        <v>113</v>
      </c>
      <c r="AM100" s="313" t="s">
        <v>41</v>
      </c>
      <c r="AN100" s="337">
        <v>0</v>
      </c>
      <c r="AO100" s="475">
        <v>0</v>
      </c>
      <c r="AP100" s="10"/>
      <c r="AQ100" s="460">
        <v>99</v>
      </c>
      <c r="AR100" s="313" t="s">
        <v>370</v>
      </c>
      <c r="AS100" s="313" t="s">
        <v>41</v>
      </c>
      <c r="AT100" s="475">
        <v>0.5</v>
      </c>
      <c r="AU100" s="470"/>
      <c r="AV100" s="10"/>
      <c r="AW100" s="10"/>
      <c r="AX100" s="10"/>
      <c r="AY100" s="10"/>
      <c r="AZ100" s="10"/>
      <c r="BA100" s="10"/>
      <c r="BB100" s="10"/>
      <c r="BC100" s="10"/>
      <c r="BD100" s="10"/>
      <c r="BE100" s="10"/>
      <c r="BF100" s="10"/>
      <c r="BG100" s="10"/>
      <c r="BH100" s="10"/>
      <c r="BI100" s="10"/>
      <c r="BJ100" s="10"/>
      <c r="BK100" s="10"/>
      <c r="BL100" s="10"/>
      <c r="BM100" s="10"/>
      <c r="BN100" s="10"/>
      <c r="BO100" s="10"/>
      <c r="BP100" s="10"/>
      <c r="CE100" s="781">
        <v>99</v>
      </c>
      <c r="CF100" s="782" t="str">
        <f t="shared" si="14"/>
        <v>YASH RAVAL [K]</v>
      </c>
      <c r="CG100" s="782" t="s">
        <v>49</v>
      </c>
      <c r="CH100" s="783">
        <f t="shared" si="15"/>
        <v>3.3</v>
      </c>
      <c r="CI100"/>
      <c r="CJ100" s="418">
        <v>99</v>
      </c>
      <c r="CK100" s="419" t="str">
        <f t="shared" si="16"/>
        <v>YASH RAVAL [K]</v>
      </c>
      <c r="CL100" s="419" t="s">
        <v>49</v>
      </c>
      <c r="CM100" s="421">
        <f>+Scoresheet!J134</f>
        <v>24</v>
      </c>
      <c r="CN100" s="420">
        <f t="shared" si="17"/>
        <v>1.8</v>
      </c>
      <c r="CO100"/>
      <c r="CP100" s="750">
        <v>99</v>
      </c>
      <c r="CQ100" s="751" t="str">
        <f t="shared" si="23"/>
        <v>YASH RAVAL [K]</v>
      </c>
      <c r="CR100" s="751" t="s">
        <v>49</v>
      </c>
      <c r="CS100" s="756">
        <f>+Scoresheet!AH134</f>
        <v>0</v>
      </c>
      <c r="CT100" s="752">
        <f t="shared" si="18"/>
        <v>0</v>
      </c>
      <c r="CU100"/>
      <c r="CV100" s="762">
        <v>99</v>
      </c>
      <c r="CW100" s="763" t="str">
        <f t="shared" si="24"/>
        <v>YASH RAVAL [K]</v>
      </c>
      <c r="CX100" s="763" t="s">
        <v>49</v>
      </c>
      <c r="CY100" s="787">
        <f>+Scoresheet!AP134</f>
        <v>1</v>
      </c>
      <c r="CZ100" s="429">
        <f t="shared" si="19"/>
        <v>0.5</v>
      </c>
      <c r="DA100"/>
      <c r="DB100" s="418">
        <v>99</v>
      </c>
      <c r="DC100" s="419" t="str">
        <f t="shared" si="25"/>
        <v>YASH RAVAL [K]</v>
      </c>
      <c r="DD100" s="419" t="s">
        <v>49</v>
      </c>
      <c r="DE100" s="421" t="str">
        <f>+Scoresheet!AX134</f>
        <v>2d</v>
      </c>
      <c r="DF100" s="420">
        <f t="shared" si="20"/>
        <v>1</v>
      </c>
      <c r="DG100"/>
      <c r="DH100" s="766">
        <v>99</v>
      </c>
      <c r="DI100" s="767" t="str">
        <f t="shared" si="26"/>
        <v>YASH RAVAL [K]</v>
      </c>
      <c r="DJ100" s="767" t="s">
        <v>49</v>
      </c>
      <c r="DK100" s="768">
        <f>+Scoresheet!BF134</f>
        <v>0</v>
      </c>
      <c r="DL100" s="769">
        <f t="shared" si="21"/>
        <v>0</v>
      </c>
      <c r="DM100"/>
      <c r="DN100" s="762">
        <v>99</v>
      </c>
      <c r="DO100" s="763" t="str">
        <f t="shared" si="27"/>
        <v>YASH RAVAL [K]</v>
      </c>
      <c r="DP100" s="763" t="s">
        <v>49</v>
      </c>
      <c r="DQ100" s="429">
        <f t="shared" si="22"/>
        <v>1.5</v>
      </c>
      <c r="DT100" s="315">
        <v>97</v>
      </c>
      <c r="DU100" s="407">
        <v>12.7</v>
      </c>
      <c r="DV100" s="198"/>
      <c r="DY100" s="198"/>
      <c r="EB100" s="198"/>
      <c r="EC100" s="198"/>
      <c r="ED100" s="198"/>
    </row>
    <row r="101" spans="8:134" s="19" customFormat="1">
      <c r="H101" s="460">
        <v>100</v>
      </c>
      <c r="I101" s="313" t="s">
        <v>434</v>
      </c>
      <c r="J101" s="313" t="s">
        <v>44</v>
      </c>
      <c r="K101" s="475">
        <v>1.8</v>
      </c>
      <c r="L101" s="470"/>
      <c r="M101" s="460">
        <v>100</v>
      </c>
      <c r="N101" s="313" t="s">
        <v>113</v>
      </c>
      <c r="O101" s="313" t="s">
        <v>48</v>
      </c>
      <c r="P101" s="465">
        <v>0</v>
      </c>
      <c r="Q101" s="671">
        <v>0</v>
      </c>
      <c r="R101" s="10"/>
      <c r="S101" s="460">
        <v>100</v>
      </c>
      <c r="T101" s="313" t="s">
        <v>113</v>
      </c>
      <c r="U101" s="313" t="s">
        <v>48</v>
      </c>
      <c r="V101" s="465">
        <v>0</v>
      </c>
      <c r="W101" s="475">
        <v>0</v>
      </c>
      <c r="X101" s="10"/>
      <c r="Y101" s="460">
        <v>100</v>
      </c>
      <c r="Z101" s="313" t="s">
        <v>113</v>
      </c>
      <c r="AA101" s="313" t="s">
        <v>48</v>
      </c>
      <c r="AB101" s="465">
        <v>0</v>
      </c>
      <c r="AC101" s="475">
        <v>0</v>
      </c>
      <c r="AD101" s="10"/>
      <c r="AE101" s="460">
        <v>100</v>
      </c>
      <c r="AF101" s="313" t="s">
        <v>113</v>
      </c>
      <c r="AG101" s="313" t="s">
        <v>49</v>
      </c>
      <c r="AH101" s="465">
        <v>0</v>
      </c>
      <c r="AI101" s="475">
        <v>0</v>
      </c>
      <c r="AK101" s="460">
        <v>100</v>
      </c>
      <c r="AL101" s="313" t="s">
        <v>113</v>
      </c>
      <c r="AM101" s="313" t="s">
        <v>41</v>
      </c>
      <c r="AN101" s="337">
        <v>0</v>
      </c>
      <c r="AO101" s="475">
        <v>0</v>
      </c>
      <c r="AP101" s="10"/>
      <c r="AQ101" s="460">
        <v>100</v>
      </c>
      <c r="AR101" s="313" t="s">
        <v>287</v>
      </c>
      <c r="AS101" s="313" t="s">
        <v>38</v>
      </c>
      <c r="AT101" s="475">
        <v>0.5</v>
      </c>
      <c r="AU101" s="470"/>
      <c r="AV101" s="10"/>
      <c r="AW101" s="10"/>
      <c r="AX101" s="10"/>
      <c r="AY101" s="10"/>
      <c r="AZ101" s="10"/>
      <c r="BA101" s="10"/>
      <c r="BB101" s="10"/>
      <c r="BC101" s="10"/>
      <c r="BD101" s="10"/>
      <c r="BE101" s="10"/>
      <c r="BF101" s="10"/>
      <c r="BG101" s="10"/>
      <c r="BH101" s="10"/>
      <c r="BI101" s="10"/>
      <c r="BJ101" s="10"/>
      <c r="BK101" s="10"/>
      <c r="BL101" s="10"/>
      <c r="BM101" s="10"/>
      <c r="BN101" s="10"/>
      <c r="BO101" s="10"/>
      <c r="BP101" s="10"/>
      <c r="CE101" s="781">
        <v>100</v>
      </c>
      <c r="CF101" s="782" t="str">
        <f t="shared" si="14"/>
        <v>JANAK RAVAL [K]</v>
      </c>
      <c r="CG101" s="782" t="s">
        <v>49</v>
      </c>
      <c r="CH101" s="783">
        <f t="shared" si="15"/>
        <v>2.2999999999999998</v>
      </c>
      <c r="CI101"/>
      <c r="CJ101" s="418">
        <v>100</v>
      </c>
      <c r="CK101" s="419" t="str">
        <f t="shared" si="16"/>
        <v>JANAK RAVAL [K]</v>
      </c>
      <c r="CL101" s="419" t="s">
        <v>49</v>
      </c>
      <c r="CM101" s="421">
        <f>+Scoresheet!J135</f>
        <v>13</v>
      </c>
      <c r="CN101" s="420">
        <f t="shared" si="17"/>
        <v>1.3</v>
      </c>
      <c r="CO101"/>
      <c r="CP101" s="750">
        <v>100</v>
      </c>
      <c r="CQ101" s="751" t="str">
        <f t="shared" si="23"/>
        <v>JANAK RAVAL [K]</v>
      </c>
      <c r="CR101" s="751" t="s">
        <v>49</v>
      </c>
      <c r="CS101" s="756">
        <f>+Scoresheet!AH135</f>
        <v>1</v>
      </c>
      <c r="CT101" s="752">
        <f t="shared" si="18"/>
        <v>1</v>
      </c>
      <c r="CU101"/>
      <c r="CV101" s="762">
        <v>100</v>
      </c>
      <c r="CW101" s="763" t="str">
        <f t="shared" si="24"/>
        <v>JANAK RAVAL [K]</v>
      </c>
      <c r="CX101" s="763" t="s">
        <v>49</v>
      </c>
      <c r="CY101" s="787">
        <f>+Scoresheet!AP135</f>
        <v>0</v>
      </c>
      <c r="CZ101" s="429">
        <f t="shared" si="19"/>
        <v>0</v>
      </c>
      <c r="DA101"/>
      <c r="DB101" s="418">
        <v>100</v>
      </c>
      <c r="DC101" s="419" t="str">
        <f t="shared" si="25"/>
        <v>JANAK RAVAL [K]</v>
      </c>
      <c r="DD101" s="419" t="s">
        <v>49</v>
      </c>
      <c r="DE101" s="421">
        <f>+Scoresheet!AX135</f>
        <v>0</v>
      </c>
      <c r="DF101" s="420">
        <f t="shared" si="20"/>
        <v>0</v>
      </c>
      <c r="DG101"/>
      <c r="DH101" s="766">
        <v>100</v>
      </c>
      <c r="DI101" s="767" t="str">
        <f t="shared" si="26"/>
        <v>JANAK RAVAL [K]</v>
      </c>
      <c r="DJ101" s="767" t="s">
        <v>49</v>
      </c>
      <c r="DK101" s="768">
        <f>+Scoresheet!BF135</f>
        <v>0</v>
      </c>
      <c r="DL101" s="769">
        <f t="shared" si="21"/>
        <v>0</v>
      </c>
      <c r="DM101"/>
      <c r="DN101" s="762">
        <v>100</v>
      </c>
      <c r="DO101" s="763" t="str">
        <f t="shared" si="27"/>
        <v>JANAK RAVAL [K]</v>
      </c>
      <c r="DP101" s="763" t="s">
        <v>49</v>
      </c>
      <c r="DQ101" s="429">
        <f t="shared" si="22"/>
        <v>0</v>
      </c>
      <c r="DT101" s="315">
        <v>98</v>
      </c>
      <c r="DU101" s="210">
        <v>12.8</v>
      </c>
      <c r="DV101" s="198"/>
      <c r="DW101" s="198"/>
      <c r="DX101" s="198"/>
      <c r="DY101" s="198"/>
      <c r="EB101" s="198"/>
      <c r="EC101" s="198"/>
      <c r="ED101" s="198"/>
    </row>
    <row r="102" spans="8:134" s="19" customFormat="1">
      <c r="H102" s="460">
        <v>101</v>
      </c>
      <c r="I102" s="313" t="s">
        <v>392</v>
      </c>
      <c r="J102" s="313" t="s">
        <v>46</v>
      </c>
      <c r="K102" s="475">
        <v>1.8</v>
      </c>
      <c r="L102" s="470"/>
      <c r="M102" s="460">
        <v>101</v>
      </c>
      <c r="N102" s="324" t="s">
        <v>113</v>
      </c>
      <c r="O102" s="324" t="s">
        <v>48</v>
      </c>
      <c r="P102" s="468">
        <v>0</v>
      </c>
      <c r="Q102" s="671">
        <v>0</v>
      </c>
      <c r="R102" s="10"/>
      <c r="S102" s="460">
        <v>101</v>
      </c>
      <c r="T102" s="313" t="s">
        <v>113</v>
      </c>
      <c r="U102" s="313" t="s">
        <v>48</v>
      </c>
      <c r="V102" s="465">
        <v>0</v>
      </c>
      <c r="W102" s="475">
        <v>0</v>
      </c>
      <c r="X102" s="10"/>
      <c r="Y102" s="460">
        <v>101</v>
      </c>
      <c r="Z102" s="313" t="s">
        <v>113</v>
      </c>
      <c r="AA102" s="313" t="s">
        <v>48</v>
      </c>
      <c r="AB102" s="465">
        <v>0</v>
      </c>
      <c r="AC102" s="475">
        <v>0</v>
      </c>
      <c r="AD102" s="10"/>
      <c r="AE102" s="460">
        <v>101</v>
      </c>
      <c r="AF102" s="313" t="s">
        <v>113</v>
      </c>
      <c r="AG102" s="313" t="s">
        <v>49</v>
      </c>
      <c r="AH102" s="465">
        <v>0</v>
      </c>
      <c r="AI102" s="475">
        <v>0</v>
      </c>
      <c r="AK102" s="460">
        <v>101</v>
      </c>
      <c r="AL102" s="313" t="s">
        <v>113</v>
      </c>
      <c r="AM102" s="313" t="s">
        <v>41</v>
      </c>
      <c r="AN102" s="337">
        <v>0</v>
      </c>
      <c r="AO102" s="475">
        <v>0</v>
      </c>
      <c r="AP102" s="10"/>
      <c r="AQ102" s="460">
        <v>101</v>
      </c>
      <c r="AR102" s="313" t="s">
        <v>410</v>
      </c>
      <c r="AS102" s="313" t="s">
        <v>45</v>
      </c>
      <c r="AT102" s="475">
        <v>0.5</v>
      </c>
      <c r="AU102" s="470"/>
      <c r="AV102" s="10"/>
      <c r="AW102" s="10"/>
      <c r="AX102" s="10"/>
      <c r="AY102" s="10"/>
      <c r="AZ102" s="10"/>
      <c r="BA102" s="10"/>
      <c r="BB102" s="10"/>
      <c r="BC102" s="10"/>
      <c r="BD102" s="10"/>
      <c r="BE102" s="10"/>
      <c r="BF102" s="10"/>
      <c r="BG102" s="10"/>
      <c r="BH102" s="10"/>
      <c r="BI102" s="10"/>
      <c r="BJ102" s="10"/>
      <c r="BK102" s="10"/>
      <c r="BL102" s="10"/>
      <c r="BM102" s="10"/>
      <c r="BN102" s="10"/>
      <c r="BO102" s="10"/>
      <c r="BP102" s="10"/>
      <c r="CE102" s="781">
        <v>101</v>
      </c>
      <c r="CF102" s="782" t="str">
        <f t="shared" si="14"/>
        <v>JIGNESH J RAVAL [K]</v>
      </c>
      <c r="CG102" s="782" t="s">
        <v>49</v>
      </c>
      <c r="CH102" s="783">
        <f t="shared" si="15"/>
        <v>1</v>
      </c>
      <c r="CI102"/>
      <c r="CJ102" s="418">
        <v>101</v>
      </c>
      <c r="CK102" s="419" t="str">
        <f t="shared" si="16"/>
        <v>JIGNESH J RAVAL [K]</v>
      </c>
      <c r="CL102" s="419" t="s">
        <v>49</v>
      </c>
      <c r="CM102" s="421">
        <f>+Scoresheet!J136</f>
        <v>24</v>
      </c>
      <c r="CN102" s="420">
        <f t="shared" si="17"/>
        <v>1</v>
      </c>
      <c r="CO102"/>
      <c r="CP102" s="750">
        <v>101</v>
      </c>
      <c r="CQ102" s="751" t="str">
        <f t="shared" si="23"/>
        <v>JIGNESH J RAVAL [K]</v>
      </c>
      <c r="CR102" s="751" t="s">
        <v>49</v>
      </c>
      <c r="CS102" s="756">
        <f>+Scoresheet!AH136</f>
        <v>0</v>
      </c>
      <c r="CT102" s="752">
        <f t="shared" si="18"/>
        <v>0</v>
      </c>
      <c r="CU102"/>
      <c r="CV102" s="762">
        <v>101</v>
      </c>
      <c r="CW102" s="763" t="str">
        <f t="shared" si="24"/>
        <v>JIGNESH J RAVAL [K]</v>
      </c>
      <c r="CX102" s="763" t="s">
        <v>49</v>
      </c>
      <c r="CY102" s="787">
        <f>+Scoresheet!AP136</f>
        <v>0</v>
      </c>
      <c r="CZ102" s="429">
        <f t="shared" si="19"/>
        <v>0</v>
      </c>
      <c r="DA102"/>
      <c r="DB102" s="418">
        <v>101</v>
      </c>
      <c r="DC102" s="419" t="str">
        <f t="shared" si="25"/>
        <v>JIGNESH J RAVAL [K]</v>
      </c>
      <c r="DD102" s="419" t="s">
        <v>49</v>
      </c>
      <c r="DE102" s="421">
        <f>+Scoresheet!AX136</f>
        <v>0</v>
      </c>
      <c r="DF102" s="420">
        <f t="shared" si="20"/>
        <v>0</v>
      </c>
      <c r="DG102"/>
      <c r="DH102" s="766">
        <v>101</v>
      </c>
      <c r="DI102" s="767" t="str">
        <f t="shared" si="26"/>
        <v>JIGNESH J RAVAL [K]</v>
      </c>
      <c r="DJ102" s="767" t="s">
        <v>49</v>
      </c>
      <c r="DK102" s="768">
        <f>+Scoresheet!BF136</f>
        <v>0</v>
      </c>
      <c r="DL102" s="769">
        <f t="shared" si="21"/>
        <v>0</v>
      </c>
      <c r="DM102"/>
      <c r="DN102" s="762">
        <v>101</v>
      </c>
      <c r="DO102" s="763" t="str">
        <f t="shared" si="27"/>
        <v>JIGNESH J RAVAL [K]</v>
      </c>
      <c r="DP102" s="763" t="s">
        <v>49</v>
      </c>
      <c r="DQ102" s="429">
        <f t="shared" si="22"/>
        <v>0</v>
      </c>
      <c r="DT102" s="315">
        <v>99</v>
      </c>
      <c r="DU102" s="407">
        <v>12.9</v>
      </c>
      <c r="DV102" s="198"/>
      <c r="DW102" s="198"/>
      <c r="DX102" s="198"/>
      <c r="DY102" s="198"/>
      <c r="DZ102" s="198"/>
      <c r="EA102" s="198"/>
      <c r="EB102" s="198"/>
      <c r="EC102" s="198"/>
      <c r="ED102" s="198"/>
    </row>
    <row r="103" spans="8:134" s="19" customFormat="1" ht="15.75" thickBot="1">
      <c r="H103" s="460">
        <v>102</v>
      </c>
      <c r="I103" s="322" t="s">
        <v>444</v>
      </c>
      <c r="J103" s="322" t="s">
        <v>39</v>
      </c>
      <c r="K103" s="475">
        <v>1.5</v>
      </c>
      <c r="L103" s="470"/>
      <c r="M103" s="460">
        <v>102</v>
      </c>
      <c r="N103" s="324" t="s">
        <v>113</v>
      </c>
      <c r="O103" s="324" t="s">
        <v>48</v>
      </c>
      <c r="P103" s="468">
        <v>0</v>
      </c>
      <c r="Q103" s="671">
        <v>0</v>
      </c>
      <c r="R103" s="10"/>
      <c r="S103" s="460">
        <v>102</v>
      </c>
      <c r="T103" s="313" t="s">
        <v>113</v>
      </c>
      <c r="U103" s="313" t="s">
        <v>48</v>
      </c>
      <c r="V103" s="465">
        <v>0</v>
      </c>
      <c r="W103" s="475">
        <v>0</v>
      </c>
      <c r="X103" s="10"/>
      <c r="Y103" s="460">
        <v>102</v>
      </c>
      <c r="Z103" s="313" t="s">
        <v>113</v>
      </c>
      <c r="AA103" s="313" t="s">
        <v>48</v>
      </c>
      <c r="AB103" s="465">
        <v>0</v>
      </c>
      <c r="AC103" s="475">
        <v>0</v>
      </c>
      <c r="AD103" s="10"/>
      <c r="AE103" s="460">
        <v>102</v>
      </c>
      <c r="AF103" s="324" t="s">
        <v>113</v>
      </c>
      <c r="AG103" s="324" t="s">
        <v>49</v>
      </c>
      <c r="AH103" s="468">
        <v>0</v>
      </c>
      <c r="AI103" s="478">
        <v>0</v>
      </c>
      <c r="AK103" s="460">
        <v>102</v>
      </c>
      <c r="AL103" s="313" t="s">
        <v>113</v>
      </c>
      <c r="AM103" s="313" t="s">
        <v>41</v>
      </c>
      <c r="AN103" s="337">
        <v>0</v>
      </c>
      <c r="AO103" s="475">
        <v>0</v>
      </c>
      <c r="AP103" s="10"/>
      <c r="AQ103" s="460">
        <v>102</v>
      </c>
      <c r="AR103" s="324" t="s">
        <v>113</v>
      </c>
      <c r="AS103" s="324" t="s">
        <v>45</v>
      </c>
      <c r="AT103" s="475">
        <v>0</v>
      </c>
      <c r="AU103" s="470"/>
      <c r="AV103" s="10"/>
      <c r="AW103" s="10"/>
      <c r="AX103" s="10"/>
      <c r="AY103" s="10"/>
      <c r="AZ103" s="10"/>
      <c r="BA103" s="10"/>
      <c r="BB103" s="10"/>
      <c r="BC103" s="10"/>
      <c r="BD103" s="10"/>
      <c r="BE103" s="10"/>
      <c r="BF103" s="10"/>
      <c r="BG103" s="10"/>
      <c r="BH103" s="10"/>
      <c r="BI103" s="10"/>
      <c r="BJ103" s="10"/>
      <c r="BK103" s="10"/>
      <c r="BL103" s="10"/>
      <c r="BM103" s="10"/>
      <c r="BN103" s="10"/>
      <c r="BO103" s="10"/>
      <c r="BP103" s="10"/>
      <c r="CE103" s="781">
        <v>102</v>
      </c>
      <c r="CF103" s="782" t="str">
        <f t="shared" si="14"/>
        <v>DHAVAL RAVAL [K]</v>
      </c>
      <c r="CG103" s="782" t="s">
        <v>49</v>
      </c>
      <c r="CH103" s="783">
        <f t="shared" si="15"/>
        <v>0</v>
      </c>
      <c r="CI103"/>
      <c r="CJ103" s="418">
        <v>102</v>
      </c>
      <c r="CK103" s="419" t="str">
        <f t="shared" si="16"/>
        <v>DHAVAL RAVAL [K]</v>
      </c>
      <c r="CL103" s="419" t="s">
        <v>49</v>
      </c>
      <c r="CM103" s="421">
        <f>+Scoresheet!J137</f>
        <v>4</v>
      </c>
      <c r="CN103" s="420">
        <f t="shared" si="17"/>
        <v>0</v>
      </c>
      <c r="CO103"/>
      <c r="CP103" s="750">
        <v>102</v>
      </c>
      <c r="CQ103" s="751" t="str">
        <f t="shared" si="23"/>
        <v>DHAVAL RAVAL [K]</v>
      </c>
      <c r="CR103" s="751" t="s">
        <v>49</v>
      </c>
      <c r="CS103" s="756">
        <f>+Scoresheet!AH137</f>
        <v>0</v>
      </c>
      <c r="CT103" s="752">
        <f t="shared" si="18"/>
        <v>0</v>
      </c>
      <c r="CU103"/>
      <c r="CV103" s="762">
        <v>102</v>
      </c>
      <c r="CW103" s="763" t="str">
        <f t="shared" si="24"/>
        <v>DHAVAL RAVAL [K]</v>
      </c>
      <c r="CX103" s="763" t="s">
        <v>49</v>
      </c>
      <c r="CY103" s="787">
        <f>+Scoresheet!AP137</f>
        <v>0</v>
      </c>
      <c r="CZ103" s="429">
        <f t="shared" si="19"/>
        <v>0</v>
      </c>
      <c r="DA103"/>
      <c r="DB103" s="418">
        <v>102</v>
      </c>
      <c r="DC103" s="419" t="str">
        <f t="shared" si="25"/>
        <v>DHAVAL RAVAL [K]</v>
      </c>
      <c r="DD103" s="419" t="s">
        <v>49</v>
      </c>
      <c r="DE103" s="421">
        <f>+Scoresheet!AX137</f>
        <v>0</v>
      </c>
      <c r="DF103" s="420">
        <f t="shared" si="20"/>
        <v>0</v>
      </c>
      <c r="DG103"/>
      <c r="DH103" s="766">
        <v>102</v>
      </c>
      <c r="DI103" s="767" t="str">
        <f t="shared" si="26"/>
        <v>DHAVAL RAVAL [K]</v>
      </c>
      <c r="DJ103" s="767" t="s">
        <v>49</v>
      </c>
      <c r="DK103" s="768">
        <f>+Scoresheet!BF137</f>
        <v>0</v>
      </c>
      <c r="DL103" s="769">
        <f t="shared" si="21"/>
        <v>0</v>
      </c>
      <c r="DM103"/>
      <c r="DN103" s="762">
        <v>102</v>
      </c>
      <c r="DO103" s="763" t="str">
        <f t="shared" si="27"/>
        <v>DHAVAL RAVAL [K]</v>
      </c>
      <c r="DP103" s="763" t="s">
        <v>49</v>
      </c>
      <c r="DQ103" s="429">
        <f t="shared" si="22"/>
        <v>0</v>
      </c>
      <c r="DT103" s="316">
        <v>100</v>
      </c>
      <c r="DU103" s="410">
        <v>14</v>
      </c>
      <c r="DV103" s="198"/>
      <c r="DW103" s="198"/>
      <c r="DX103" s="198"/>
      <c r="DY103" s="198"/>
      <c r="DZ103" s="198"/>
      <c r="EA103" s="198"/>
      <c r="EB103" s="198"/>
      <c r="EC103" s="198"/>
      <c r="ED103" s="198"/>
    </row>
    <row r="104" spans="8:134" s="19" customFormat="1">
      <c r="H104" s="460">
        <v>103</v>
      </c>
      <c r="I104" s="313" t="s">
        <v>312</v>
      </c>
      <c r="J104" s="313" t="s">
        <v>42</v>
      </c>
      <c r="K104" s="475">
        <v>1.5</v>
      </c>
      <c r="L104" s="470"/>
      <c r="M104" s="460">
        <v>103</v>
      </c>
      <c r="N104" s="313" t="s">
        <v>113</v>
      </c>
      <c r="O104" s="313" t="s">
        <v>48</v>
      </c>
      <c r="P104" s="465">
        <v>0</v>
      </c>
      <c r="Q104" s="671">
        <v>0</v>
      </c>
      <c r="R104" s="10"/>
      <c r="S104" s="460">
        <v>103</v>
      </c>
      <c r="T104" s="313" t="s">
        <v>113</v>
      </c>
      <c r="U104" s="313" t="s">
        <v>48</v>
      </c>
      <c r="V104" s="465">
        <v>0</v>
      </c>
      <c r="W104" s="475">
        <v>0</v>
      </c>
      <c r="X104" s="10"/>
      <c r="Y104" s="460">
        <v>103</v>
      </c>
      <c r="Z104" s="313" t="s">
        <v>113</v>
      </c>
      <c r="AA104" s="313" t="s">
        <v>48</v>
      </c>
      <c r="AB104" s="465">
        <v>0</v>
      </c>
      <c r="AC104" s="475">
        <v>0</v>
      </c>
      <c r="AD104" s="10"/>
      <c r="AE104" s="460">
        <v>103</v>
      </c>
      <c r="AF104" s="324" t="s">
        <v>113</v>
      </c>
      <c r="AG104" s="324" t="s">
        <v>49</v>
      </c>
      <c r="AH104" s="468">
        <v>0</v>
      </c>
      <c r="AI104" s="478">
        <v>0</v>
      </c>
      <c r="AK104" s="460">
        <v>103</v>
      </c>
      <c r="AL104" s="313" t="s">
        <v>113</v>
      </c>
      <c r="AM104" s="313" t="s">
        <v>41</v>
      </c>
      <c r="AN104" s="337">
        <v>0</v>
      </c>
      <c r="AO104" s="475">
        <v>0</v>
      </c>
      <c r="AP104" s="10"/>
      <c r="AQ104" s="460">
        <v>103</v>
      </c>
      <c r="AR104" s="322" t="s">
        <v>113</v>
      </c>
      <c r="AS104" s="322" t="s">
        <v>45</v>
      </c>
      <c r="AT104" s="475">
        <v>0</v>
      </c>
      <c r="AU104" s="470"/>
      <c r="AV104" s="10"/>
      <c r="AW104" s="10"/>
      <c r="AX104" s="10"/>
      <c r="AY104" s="10"/>
      <c r="AZ104" s="10"/>
      <c r="BA104" s="10"/>
      <c r="BB104" s="10"/>
      <c r="BC104" s="10"/>
      <c r="BD104" s="10"/>
      <c r="BE104" s="10"/>
      <c r="BF104" s="10"/>
      <c r="BG104" s="10"/>
      <c r="BH104" s="10"/>
      <c r="BI104" s="10"/>
      <c r="BJ104" s="10"/>
      <c r="BK104" s="10"/>
      <c r="BL104" s="10"/>
      <c r="BM104" s="10"/>
      <c r="BN104" s="10"/>
      <c r="BO104" s="10"/>
      <c r="BP104" s="10"/>
      <c r="CE104" s="781">
        <v>103</v>
      </c>
      <c r="CF104" s="782" t="str">
        <f t="shared" si="14"/>
        <v>JAYPRAKASH [K]</v>
      </c>
      <c r="CG104" s="782" t="s">
        <v>49</v>
      </c>
      <c r="CH104" s="783">
        <f t="shared" si="15"/>
        <v>0</v>
      </c>
      <c r="CI104"/>
      <c r="CJ104" s="418">
        <v>103</v>
      </c>
      <c r="CK104" s="419" t="str">
        <f t="shared" si="16"/>
        <v>JAYPRAKASH [K]</v>
      </c>
      <c r="CL104" s="419" t="s">
        <v>49</v>
      </c>
      <c r="CM104" s="421">
        <f>+Scoresheet!J138</f>
        <v>0</v>
      </c>
      <c r="CN104" s="420">
        <f t="shared" si="17"/>
        <v>0</v>
      </c>
      <c r="CO104"/>
      <c r="CP104" s="750">
        <v>103</v>
      </c>
      <c r="CQ104" s="751" t="str">
        <f t="shared" si="23"/>
        <v>JAYPRAKASH [K]</v>
      </c>
      <c r="CR104" s="751" t="s">
        <v>49</v>
      </c>
      <c r="CS104" s="756">
        <f>+Scoresheet!AH138</f>
        <v>0</v>
      </c>
      <c r="CT104" s="752">
        <f t="shared" si="18"/>
        <v>0</v>
      </c>
      <c r="CU104"/>
      <c r="CV104" s="762">
        <v>103</v>
      </c>
      <c r="CW104" s="763" t="str">
        <f t="shared" si="24"/>
        <v>JAYPRAKASH [K]</v>
      </c>
      <c r="CX104" s="763" t="s">
        <v>49</v>
      </c>
      <c r="CY104" s="787">
        <f>+Scoresheet!AP138</f>
        <v>0</v>
      </c>
      <c r="CZ104" s="429">
        <f t="shared" si="19"/>
        <v>0</v>
      </c>
      <c r="DA104"/>
      <c r="DB104" s="418">
        <v>103</v>
      </c>
      <c r="DC104" s="419" t="str">
        <f t="shared" si="25"/>
        <v>JAYPRAKASH [K]</v>
      </c>
      <c r="DD104" s="419" t="s">
        <v>49</v>
      </c>
      <c r="DE104" s="421">
        <f>+Scoresheet!AX138</f>
        <v>0</v>
      </c>
      <c r="DF104" s="420">
        <f t="shared" si="20"/>
        <v>0</v>
      </c>
      <c r="DG104"/>
      <c r="DH104" s="766">
        <v>103</v>
      </c>
      <c r="DI104" s="767" t="str">
        <f t="shared" si="26"/>
        <v>JAYPRAKASH [K]</v>
      </c>
      <c r="DJ104" s="767" t="s">
        <v>49</v>
      </c>
      <c r="DK104" s="768">
        <f>+Scoresheet!BF138</f>
        <v>0</v>
      </c>
      <c r="DL104" s="769">
        <f t="shared" si="21"/>
        <v>0</v>
      </c>
      <c r="DM104"/>
      <c r="DN104" s="762">
        <v>103</v>
      </c>
      <c r="DO104" s="763" t="str">
        <f t="shared" si="27"/>
        <v>JAYPRAKASH [K]</v>
      </c>
      <c r="DP104" s="763" t="s">
        <v>49</v>
      </c>
      <c r="DQ104" s="429">
        <f t="shared" si="22"/>
        <v>0</v>
      </c>
      <c r="DW104" s="198"/>
      <c r="DX104" s="198"/>
      <c r="DZ104" s="198"/>
      <c r="EA104" s="198"/>
    </row>
    <row r="105" spans="8:134" s="19" customFormat="1">
      <c r="H105" s="460">
        <v>104</v>
      </c>
      <c r="I105" s="313" t="s">
        <v>266</v>
      </c>
      <c r="J105" s="313" t="s">
        <v>48</v>
      </c>
      <c r="K105" s="475">
        <v>1.5</v>
      </c>
      <c r="L105" s="470"/>
      <c r="M105" s="460">
        <v>104</v>
      </c>
      <c r="N105" s="313" t="s">
        <v>113</v>
      </c>
      <c r="O105" s="313" t="s">
        <v>48</v>
      </c>
      <c r="P105" s="465">
        <v>0</v>
      </c>
      <c r="Q105" s="671">
        <v>0</v>
      </c>
      <c r="R105" s="10"/>
      <c r="S105" s="460">
        <v>104</v>
      </c>
      <c r="T105" s="313" t="s">
        <v>113</v>
      </c>
      <c r="U105" s="313" t="s">
        <v>48</v>
      </c>
      <c r="V105" s="468">
        <v>0</v>
      </c>
      <c r="W105" s="478">
        <v>0</v>
      </c>
      <c r="X105" s="10"/>
      <c r="Y105" s="460">
        <v>104</v>
      </c>
      <c r="Z105" s="324" t="s">
        <v>113</v>
      </c>
      <c r="AA105" s="324" t="s">
        <v>48</v>
      </c>
      <c r="AB105" s="468">
        <v>0</v>
      </c>
      <c r="AC105" s="478">
        <v>0</v>
      </c>
      <c r="AD105" s="10"/>
      <c r="AE105" s="460">
        <v>104</v>
      </c>
      <c r="AF105" s="313" t="s">
        <v>113</v>
      </c>
      <c r="AG105" s="313" t="s">
        <v>49</v>
      </c>
      <c r="AH105" s="465">
        <v>0</v>
      </c>
      <c r="AI105" s="475">
        <v>0</v>
      </c>
      <c r="AK105" s="460">
        <v>104</v>
      </c>
      <c r="AL105" s="313" t="s">
        <v>113</v>
      </c>
      <c r="AM105" s="313" t="s">
        <v>41</v>
      </c>
      <c r="AN105" s="337">
        <v>0</v>
      </c>
      <c r="AO105" s="475">
        <v>0</v>
      </c>
      <c r="AP105" s="10"/>
      <c r="AQ105" s="460">
        <v>104</v>
      </c>
      <c r="AR105" s="313" t="s">
        <v>113</v>
      </c>
      <c r="AS105" s="313" t="s">
        <v>45</v>
      </c>
      <c r="AT105" s="475">
        <v>0</v>
      </c>
      <c r="AU105" s="470"/>
      <c r="AV105" s="10"/>
      <c r="AW105" s="10"/>
      <c r="AX105" s="10"/>
      <c r="AY105" s="10"/>
      <c r="AZ105" s="10"/>
      <c r="BA105" s="10"/>
      <c r="BB105" s="10"/>
      <c r="BC105" s="10"/>
      <c r="BD105" s="10"/>
      <c r="BE105" s="10"/>
      <c r="BF105" s="10"/>
      <c r="BG105" s="10"/>
      <c r="BH105" s="10"/>
      <c r="BI105" s="10"/>
      <c r="BJ105" s="10"/>
      <c r="BK105" s="10"/>
      <c r="BL105" s="10"/>
      <c r="BM105" s="10"/>
      <c r="BN105" s="10"/>
      <c r="BO105" s="10"/>
      <c r="BP105" s="10"/>
      <c r="CE105" s="781">
        <v>104</v>
      </c>
      <c r="CF105" s="782" t="str">
        <f t="shared" si="14"/>
        <v>-</v>
      </c>
      <c r="CG105" s="782" t="s">
        <v>49</v>
      </c>
      <c r="CH105" s="783">
        <f t="shared" si="15"/>
        <v>0</v>
      </c>
      <c r="CI105"/>
      <c r="CJ105" s="418">
        <v>104</v>
      </c>
      <c r="CK105" s="419" t="str">
        <f t="shared" si="16"/>
        <v>-</v>
      </c>
      <c r="CL105" s="419" t="s">
        <v>49</v>
      </c>
      <c r="CM105" s="421">
        <f>+Scoresheet!J139</f>
        <v>0</v>
      </c>
      <c r="CN105" s="420">
        <f t="shared" si="17"/>
        <v>0</v>
      </c>
      <c r="CO105"/>
      <c r="CP105" s="750">
        <v>104</v>
      </c>
      <c r="CQ105" s="751" t="str">
        <f t="shared" si="23"/>
        <v>-</v>
      </c>
      <c r="CR105" s="751" t="s">
        <v>49</v>
      </c>
      <c r="CS105" s="756">
        <f>+Scoresheet!AH139</f>
        <v>0</v>
      </c>
      <c r="CT105" s="752">
        <f t="shared" si="18"/>
        <v>0</v>
      </c>
      <c r="CU105"/>
      <c r="CV105" s="762">
        <v>104</v>
      </c>
      <c r="CW105" s="763" t="str">
        <f t="shared" si="24"/>
        <v>-</v>
      </c>
      <c r="CX105" s="763" t="s">
        <v>49</v>
      </c>
      <c r="CY105" s="787">
        <f>+Scoresheet!AP139</f>
        <v>0</v>
      </c>
      <c r="CZ105" s="429">
        <f t="shared" si="19"/>
        <v>0</v>
      </c>
      <c r="DA105"/>
      <c r="DB105" s="418">
        <v>104</v>
      </c>
      <c r="DC105" s="419" t="str">
        <f t="shared" si="25"/>
        <v>-</v>
      </c>
      <c r="DD105" s="419" t="s">
        <v>49</v>
      </c>
      <c r="DE105" s="421">
        <f>+Scoresheet!AX139</f>
        <v>0</v>
      </c>
      <c r="DF105" s="420">
        <f t="shared" si="20"/>
        <v>0</v>
      </c>
      <c r="DG105"/>
      <c r="DH105" s="766">
        <v>104</v>
      </c>
      <c r="DI105" s="767" t="str">
        <f t="shared" si="26"/>
        <v>-</v>
      </c>
      <c r="DJ105" s="767" t="s">
        <v>49</v>
      </c>
      <c r="DK105" s="768">
        <f>+Scoresheet!BF139</f>
        <v>0</v>
      </c>
      <c r="DL105" s="769">
        <f t="shared" si="21"/>
        <v>0</v>
      </c>
      <c r="DM105"/>
      <c r="DN105" s="762">
        <v>104</v>
      </c>
      <c r="DO105" s="763" t="str">
        <f t="shared" si="27"/>
        <v>-</v>
      </c>
      <c r="DP105" s="763" t="s">
        <v>49</v>
      </c>
      <c r="DQ105" s="429">
        <f t="shared" si="22"/>
        <v>0</v>
      </c>
      <c r="DZ105" s="198"/>
      <c r="EA105" s="198"/>
    </row>
    <row r="106" spans="8:134" s="19" customFormat="1">
      <c r="H106" s="460">
        <v>105</v>
      </c>
      <c r="I106" s="324" t="s">
        <v>379</v>
      </c>
      <c r="J106" s="324" t="s">
        <v>50</v>
      </c>
      <c r="K106" s="475">
        <v>1.5</v>
      </c>
      <c r="L106" s="470"/>
      <c r="M106" s="460">
        <v>105</v>
      </c>
      <c r="N106" s="313" t="s">
        <v>113</v>
      </c>
      <c r="O106" s="313" t="s">
        <v>48</v>
      </c>
      <c r="P106" s="465">
        <v>0</v>
      </c>
      <c r="Q106" s="671">
        <v>0</v>
      </c>
      <c r="R106" s="10"/>
      <c r="S106" s="460">
        <v>105</v>
      </c>
      <c r="T106" s="313" t="s">
        <v>113</v>
      </c>
      <c r="U106" s="313" t="s">
        <v>48</v>
      </c>
      <c r="V106" s="465">
        <v>0</v>
      </c>
      <c r="W106" s="475">
        <v>0</v>
      </c>
      <c r="X106" s="10"/>
      <c r="Y106" s="460">
        <v>105</v>
      </c>
      <c r="Z106" s="313" t="s">
        <v>113</v>
      </c>
      <c r="AA106" s="313" t="s">
        <v>48</v>
      </c>
      <c r="AB106" s="465">
        <v>0</v>
      </c>
      <c r="AC106" s="475">
        <v>0</v>
      </c>
      <c r="AD106" s="10"/>
      <c r="AE106" s="460">
        <v>105</v>
      </c>
      <c r="AF106" s="313" t="s">
        <v>113</v>
      </c>
      <c r="AG106" s="313" t="s">
        <v>49</v>
      </c>
      <c r="AH106" s="465">
        <v>0</v>
      </c>
      <c r="AI106" s="475">
        <v>0</v>
      </c>
      <c r="AK106" s="460">
        <v>105</v>
      </c>
      <c r="AL106" s="313" t="s">
        <v>113</v>
      </c>
      <c r="AM106" s="313" t="s">
        <v>41</v>
      </c>
      <c r="AN106" s="337">
        <v>0</v>
      </c>
      <c r="AO106" s="475">
        <v>0</v>
      </c>
      <c r="AP106" s="10"/>
      <c r="AQ106" s="460">
        <v>105</v>
      </c>
      <c r="AR106" s="313" t="s">
        <v>113</v>
      </c>
      <c r="AS106" s="313" t="s">
        <v>45</v>
      </c>
      <c r="AT106" s="475">
        <v>0</v>
      </c>
      <c r="AU106" s="470"/>
      <c r="AV106" s="10"/>
      <c r="AW106" s="10"/>
      <c r="AX106" s="10"/>
      <c r="AY106" s="10"/>
      <c r="AZ106" s="10"/>
      <c r="BA106" s="10"/>
      <c r="BB106" s="10"/>
      <c r="BC106" s="10"/>
      <c r="BD106" s="10"/>
      <c r="BE106" s="10"/>
      <c r="BF106" s="10"/>
      <c r="BG106" s="10"/>
      <c r="BH106" s="10"/>
      <c r="BI106" s="10"/>
      <c r="BJ106" s="10"/>
      <c r="BK106" s="10"/>
      <c r="BL106" s="10"/>
      <c r="BM106" s="10"/>
      <c r="BN106" s="10"/>
      <c r="BO106" s="10"/>
      <c r="BP106" s="10"/>
      <c r="CE106" s="781">
        <v>105</v>
      </c>
      <c r="CF106" s="782" t="str">
        <f t="shared" si="14"/>
        <v>-</v>
      </c>
      <c r="CG106" s="782" t="s">
        <v>49</v>
      </c>
      <c r="CH106" s="783">
        <f t="shared" si="15"/>
        <v>0</v>
      </c>
      <c r="CI106"/>
      <c r="CJ106" s="418">
        <v>105</v>
      </c>
      <c r="CK106" s="419" t="str">
        <f t="shared" si="16"/>
        <v>-</v>
      </c>
      <c r="CL106" s="419" t="s">
        <v>49</v>
      </c>
      <c r="CM106" s="421">
        <f>+Scoresheet!J140</f>
        <v>0</v>
      </c>
      <c r="CN106" s="420">
        <f t="shared" si="17"/>
        <v>0</v>
      </c>
      <c r="CO106"/>
      <c r="CP106" s="750">
        <v>105</v>
      </c>
      <c r="CQ106" s="751" t="str">
        <f t="shared" si="23"/>
        <v>-</v>
      </c>
      <c r="CR106" s="751" t="s">
        <v>49</v>
      </c>
      <c r="CS106" s="756">
        <f>+Scoresheet!AH140</f>
        <v>0</v>
      </c>
      <c r="CT106" s="752">
        <f t="shared" si="18"/>
        <v>0</v>
      </c>
      <c r="CU106"/>
      <c r="CV106" s="762">
        <v>105</v>
      </c>
      <c r="CW106" s="763" t="str">
        <f t="shared" si="24"/>
        <v>-</v>
      </c>
      <c r="CX106" s="763" t="s">
        <v>49</v>
      </c>
      <c r="CY106" s="787">
        <f>+Scoresheet!AP140</f>
        <v>0</v>
      </c>
      <c r="CZ106" s="429">
        <f t="shared" si="19"/>
        <v>0</v>
      </c>
      <c r="DA106"/>
      <c r="DB106" s="418">
        <v>105</v>
      </c>
      <c r="DC106" s="419" t="str">
        <f t="shared" si="25"/>
        <v>-</v>
      </c>
      <c r="DD106" s="419" t="s">
        <v>49</v>
      </c>
      <c r="DE106" s="421">
        <f>+Scoresheet!AX140</f>
        <v>0</v>
      </c>
      <c r="DF106" s="420">
        <f t="shared" si="20"/>
        <v>0</v>
      </c>
      <c r="DG106"/>
      <c r="DH106" s="766">
        <v>105</v>
      </c>
      <c r="DI106" s="767" t="str">
        <f t="shared" si="26"/>
        <v>-</v>
      </c>
      <c r="DJ106" s="767" t="s">
        <v>49</v>
      </c>
      <c r="DK106" s="768">
        <f>+Scoresheet!BF140</f>
        <v>0</v>
      </c>
      <c r="DL106" s="769">
        <f t="shared" si="21"/>
        <v>0</v>
      </c>
      <c r="DM106"/>
      <c r="DN106" s="762">
        <v>105</v>
      </c>
      <c r="DO106" s="763" t="str">
        <f t="shared" si="27"/>
        <v>-</v>
      </c>
      <c r="DP106" s="763" t="s">
        <v>49</v>
      </c>
      <c r="DQ106" s="429">
        <f t="shared" si="22"/>
        <v>0</v>
      </c>
    </row>
    <row r="107" spans="8:134" s="19" customFormat="1">
      <c r="H107" s="460">
        <v>106</v>
      </c>
      <c r="I107" s="313" t="s">
        <v>374</v>
      </c>
      <c r="J107" s="313" t="s">
        <v>50</v>
      </c>
      <c r="K107" s="475">
        <v>1.5</v>
      </c>
      <c r="L107" s="470"/>
      <c r="M107" s="460">
        <v>106</v>
      </c>
      <c r="N107" s="324" t="s">
        <v>113</v>
      </c>
      <c r="O107" s="324" t="s">
        <v>48</v>
      </c>
      <c r="P107" s="468">
        <v>0</v>
      </c>
      <c r="Q107" s="671">
        <v>0</v>
      </c>
      <c r="R107" s="10"/>
      <c r="S107" s="460">
        <v>106</v>
      </c>
      <c r="T107" s="313" t="s">
        <v>113</v>
      </c>
      <c r="U107" s="313" t="s">
        <v>48</v>
      </c>
      <c r="V107" s="465">
        <v>0</v>
      </c>
      <c r="W107" s="475">
        <v>0</v>
      </c>
      <c r="X107" s="10"/>
      <c r="Y107" s="460">
        <v>106</v>
      </c>
      <c r="Z107" s="313" t="s">
        <v>113</v>
      </c>
      <c r="AA107" s="313" t="s">
        <v>48</v>
      </c>
      <c r="AB107" s="465">
        <v>0</v>
      </c>
      <c r="AC107" s="475">
        <v>0</v>
      </c>
      <c r="AD107" s="10"/>
      <c r="AE107" s="460">
        <v>106</v>
      </c>
      <c r="AF107" s="313" t="s">
        <v>113</v>
      </c>
      <c r="AG107" s="313" t="s">
        <v>49</v>
      </c>
      <c r="AH107" s="468">
        <v>0</v>
      </c>
      <c r="AI107" s="478">
        <v>0</v>
      </c>
      <c r="AK107" s="460">
        <v>106</v>
      </c>
      <c r="AL107" s="313" t="s">
        <v>113</v>
      </c>
      <c r="AM107" s="313" t="s">
        <v>41</v>
      </c>
      <c r="AN107" s="337">
        <v>0</v>
      </c>
      <c r="AO107" s="475">
        <v>0</v>
      </c>
      <c r="AP107" s="10"/>
      <c r="AQ107" s="460">
        <v>106</v>
      </c>
      <c r="AR107" s="313" t="s">
        <v>113</v>
      </c>
      <c r="AS107" s="313" t="s">
        <v>45</v>
      </c>
      <c r="AT107" s="475">
        <v>0</v>
      </c>
      <c r="AU107" s="470"/>
      <c r="AV107" s="10"/>
      <c r="AW107" s="10"/>
      <c r="AX107" s="10"/>
      <c r="AY107" s="10"/>
      <c r="AZ107" s="10"/>
      <c r="BA107" s="10"/>
      <c r="BB107" s="10"/>
      <c r="BC107" s="10"/>
      <c r="BD107" s="10"/>
      <c r="BE107" s="10"/>
      <c r="BF107" s="10"/>
      <c r="BG107" s="10"/>
      <c r="BH107" s="10"/>
      <c r="BI107" s="10"/>
      <c r="BJ107" s="10"/>
      <c r="BK107" s="10"/>
      <c r="BL107" s="10"/>
      <c r="BM107" s="10"/>
      <c r="BN107" s="10"/>
      <c r="BO107" s="10"/>
      <c r="BP107" s="10"/>
      <c r="CE107" s="781">
        <v>106</v>
      </c>
      <c r="CF107" s="782" t="str">
        <f t="shared" si="14"/>
        <v>-</v>
      </c>
      <c r="CG107" s="782" t="s">
        <v>49</v>
      </c>
      <c r="CH107" s="783">
        <f t="shared" si="15"/>
        <v>0</v>
      </c>
      <c r="CI107"/>
      <c r="CJ107" s="418">
        <v>106</v>
      </c>
      <c r="CK107" s="419" t="str">
        <f t="shared" si="16"/>
        <v>-</v>
      </c>
      <c r="CL107" s="419" t="s">
        <v>49</v>
      </c>
      <c r="CM107" s="421">
        <f>+Scoresheet!J141</f>
        <v>0</v>
      </c>
      <c r="CN107" s="420">
        <f t="shared" si="17"/>
        <v>0</v>
      </c>
      <c r="CO107"/>
      <c r="CP107" s="750">
        <v>106</v>
      </c>
      <c r="CQ107" s="751" t="str">
        <f t="shared" si="23"/>
        <v>-</v>
      </c>
      <c r="CR107" s="751" t="s">
        <v>49</v>
      </c>
      <c r="CS107" s="756">
        <f>+Scoresheet!AH141</f>
        <v>0</v>
      </c>
      <c r="CT107" s="752">
        <f t="shared" si="18"/>
        <v>0</v>
      </c>
      <c r="CU107"/>
      <c r="CV107" s="762">
        <v>106</v>
      </c>
      <c r="CW107" s="763" t="str">
        <f t="shared" si="24"/>
        <v>-</v>
      </c>
      <c r="CX107" s="763" t="s">
        <v>49</v>
      </c>
      <c r="CY107" s="787">
        <f>+Scoresheet!AP141</f>
        <v>0</v>
      </c>
      <c r="CZ107" s="429">
        <f t="shared" si="19"/>
        <v>0</v>
      </c>
      <c r="DA107"/>
      <c r="DB107" s="418">
        <v>106</v>
      </c>
      <c r="DC107" s="419" t="str">
        <f t="shared" si="25"/>
        <v>-</v>
      </c>
      <c r="DD107" s="419" t="s">
        <v>49</v>
      </c>
      <c r="DE107" s="421">
        <f>+Scoresheet!AX141</f>
        <v>0</v>
      </c>
      <c r="DF107" s="420">
        <f t="shared" si="20"/>
        <v>0</v>
      </c>
      <c r="DG107"/>
      <c r="DH107" s="766">
        <v>106</v>
      </c>
      <c r="DI107" s="767" t="str">
        <f t="shared" si="26"/>
        <v>-</v>
      </c>
      <c r="DJ107" s="767" t="s">
        <v>49</v>
      </c>
      <c r="DK107" s="768">
        <f>+Scoresheet!BF141</f>
        <v>0</v>
      </c>
      <c r="DL107" s="769">
        <f t="shared" si="21"/>
        <v>0</v>
      </c>
      <c r="DM107"/>
      <c r="DN107" s="762">
        <v>106</v>
      </c>
      <c r="DO107" s="763" t="str">
        <f t="shared" si="27"/>
        <v>-</v>
      </c>
      <c r="DP107" s="763" t="s">
        <v>49</v>
      </c>
      <c r="DQ107" s="429">
        <f t="shared" si="22"/>
        <v>0</v>
      </c>
    </row>
    <row r="108" spans="8:134" s="19" customFormat="1">
      <c r="H108" s="460">
        <v>107</v>
      </c>
      <c r="I108" s="324" t="s">
        <v>282</v>
      </c>
      <c r="J108" s="324" t="s">
        <v>45</v>
      </c>
      <c r="K108" s="478">
        <v>1.5</v>
      </c>
      <c r="L108" s="470"/>
      <c r="M108" s="460">
        <v>107</v>
      </c>
      <c r="N108" s="313" t="s">
        <v>113</v>
      </c>
      <c r="O108" s="313" t="s">
        <v>48</v>
      </c>
      <c r="P108" s="465">
        <v>0</v>
      </c>
      <c r="Q108" s="671">
        <v>0</v>
      </c>
      <c r="R108" s="10"/>
      <c r="S108" s="460">
        <v>107</v>
      </c>
      <c r="T108" s="313" t="s">
        <v>113</v>
      </c>
      <c r="U108" s="313" t="s">
        <v>48</v>
      </c>
      <c r="V108" s="465">
        <v>0</v>
      </c>
      <c r="W108" s="475">
        <v>0</v>
      </c>
      <c r="X108" s="10"/>
      <c r="Y108" s="460">
        <v>107</v>
      </c>
      <c r="Z108" s="313" t="s">
        <v>113</v>
      </c>
      <c r="AA108" s="313" t="s">
        <v>48</v>
      </c>
      <c r="AB108" s="465">
        <v>0</v>
      </c>
      <c r="AC108" s="475">
        <v>0</v>
      </c>
      <c r="AD108" s="10"/>
      <c r="AE108" s="460">
        <v>107</v>
      </c>
      <c r="AF108" s="324" t="s">
        <v>113</v>
      </c>
      <c r="AG108" s="324" t="s">
        <v>49</v>
      </c>
      <c r="AH108" s="468">
        <v>0</v>
      </c>
      <c r="AI108" s="478">
        <v>0</v>
      </c>
      <c r="AK108" s="460">
        <v>107</v>
      </c>
      <c r="AL108" s="313" t="s">
        <v>113</v>
      </c>
      <c r="AM108" s="313" t="s">
        <v>41</v>
      </c>
      <c r="AN108" s="340">
        <v>0</v>
      </c>
      <c r="AO108" s="478">
        <v>0</v>
      </c>
      <c r="AP108" s="10"/>
      <c r="AQ108" s="460">
        <v>107</v>
      </c>
      <c r="AR108" s="324" t="s">
        <v>113</v>
      </c>
      <c r="AS108" s="324" t="s">
        <v>45</v>
      </c>
      <c r="AT108" s="478">
        <v>0</v>
      </c>
      <c r="AU108" s="470"/>
      <c r="AV108" s="10"/>
      <c r="AW108" s="10"/>
      <c r="AX108" s="10"/>
      <c r="AY108" s="10"/>
      <c r="AZ108" s="10"/>
      <c r="BA108" s="10"/>
      <c r="BB108" s="10"/>
      <c r="BC108" s="10"/>
      <c r="BD108" s="10"/>
      <c r="BE108" s="10"/>
      <c r="BF108" s="10"/>
      <c r="BG108" s="10"/>
      <c r="BH108" s="10"/>
      <c r="BI108" s="10"/>
      <c r="BJ108" s="10"/>
      <c r="BK108" s="10"/>
      <c r="BL108" s="10"/>
      <c r="BM108" s="10"/>
      <c r="BN108" s="10"/>
      <c r="BO108" s="10"/>
      <c r="BP108" s="10"/>
      <c r="CE108" s="781">
        <v>107</v>
      </c>
      <c r="CF108" s="782" t="str">
        <f t="shared" si="14"/>
        <v>-</v>
      </c>
      <c r="CG108" s="782" t="s">
        <v>49</v>
      </c>
      <c r="CH108" s="783">
        <f t="shared" si="15"/>
        <v>0</v>
      </c>
      <c r="CI108"/>
      <c r="CJ108" s="418">
        <v>107</v>
      </c>
      <c r="CK108" s="419" t="str">
        <f t="shared" si="16"/>
        <v>-</v>
      </c>
      <c r="CL108" s="419" t="s">
        <v>49</v>
      </c>
      <c r="CM108" s="421">
        <f>+Scoresheet!J142</f>
        <v>0</v>
      </c>
      <c r="CN108" s="420">
        <f t="shared" si="17"/>
        <v>0</v>
      </c>
      <c r="CO108"/>
      <c r="CP108" s="750">
        <v>107</v>
      </c>
      <c r="CQ108" s="751" t="str">
        <f t="shared" si="23"/>
        <v>-</v>
      </c>
      <c r="CR108" s="751" t="s">
        <v>49</v>
      </c>
      <c r="CS108" s="756">
        <f>+Scoresheet!AH142</f>
        <v>0</v>
      </c>
      <c r="CT108" s="752">
        <f t="shared" si="18"/>
        <v>0</v>
      </c>
      <c r="CU108"/>
      <c r="CV108" s="762">
        <v>107</v>
      </c>
      <c r="CW108" s="763" t="str">
        <f t="shared" si="24"/>
        <v>-</v>
      </c>
      <c r="CX108" s="763" t="s">
        <v>49</v>
      </c>
      <c r="CY108" s="787">
        <f>+Scoresheet!AP142</f>
        <v>0</v>
      </c>
      <c r="CZ108" s="429">
        <f t="shared" si="19"/>
        <v>0</v>
      </c>
      <c r="DA108"/>
      <c r="DB108" s="418">
        <v>107</v>
      </c>
      <c r="DC108" s="419" t="str">
        <f t="shared" si="25"/>
        <v>-</v>
      </c>
      <c r="DD108" s="419" t="s">
        <v>49</v>
      </c>
      <c r="DE108" s="421">
        <f>+Scoresheet!AX142</f>
        <v>0</v>
      </c>
      <c r="DF108" s="420">
        <f t="shared" si="20"/>
        <v>0</v>
      </c>
      <c r="DG108"/>
      <c r="DH108" s="766">
        <v>107</v>
      </c>
      <c r="DI108" s="767" t="str">
        <f t="shared" si="26"/>
        <v>-</v>
      </c>
      <c r="DJ108" s="767" t="s">
        <v>49</v>
      </c>
      <c r="DK108" s="768">
        <f>+Scoresheet!BF142</f>
        <v>0</v>
      </c>
      <c r="DL108" s="769">
        <f t="shared" si="21"/>
        <v>0</v>
      </c>
      <c r="DM108"/>
      <c r="DN108" s="762">
        <v>107</v>
      </c>
      <c r="DO108" s="763" t="str">
        <f t="shared" si="27"/>
        <v>-</v>
      </c>
      <c r="DP108" s="763" t="s">
        <v>49</v>
      </c>
      <c r="DQ108" s="429">
        <f t="shared" si="22"/>
        <v>0</v>
      </c>
    </row>
    <row r="109" spans="8:134" s="19" customFormat="1">
      <c r="H109" s="460">
        <v>108</v>
      </c>
      <c r="I109" s="313" t="s">
        <v>424</v>
      </c>
      <c r="J109" s="313" t="s">
        <v>38</v>
      </c>
      <c r="K109" s="475">
        <v>1.5</v>
      </c>
      <c r="L109" s="470"/>
      <c r="M109" s="460">
        <v>108</v>
      </c>
      <c r="N109" s="313" t="s">
        <v>113</v>
      </c>
      <c r="O109" s="313" t="s">
        <v>48</v>
      </c>
      <c r="P109" s="465">
        <v>0</v>
      </c>
      <c r="Q109" s="671">
        <v>0</v>
      </c>
      <c r="R109" s="10"/>
      <c r="S109" s="460">
        <v>108</v>
      </c>
      <c r="T109" s="313" t="s">
        <v>113</v>
      </c>
      <c r="U109" s="313" t="s">
        <v>48</v>
      </c>
      <c r="V109" s="465">
        <v>0</v>
      </c>
      <c r="W109" s="475">
        <v>0</v>
      </c>
      <c r="X109" s="10"/>
      <c r="Y109" s="460">
        <v>108</v>
      </c>
      <c r="Z109" s="313" t="s">
        <v>113</v>
      </c>
      <c r="AA109" s="313" t="s">
        <v>48</v>
      </c>
      <c r="AB109" s="465">
        <v>0</v>
      </c>
      <c r="AC109" s="475">
        <v>0</v>
      </c>
      <c r="AD109" s="10"/>
      <c r="AE109" s="460">
        <v>108</v>
      </c>
      <c r="AF109" s="313" t="s">
        <v>113</v>
      </c>
      <c r="AG109" s="313" t="s">
        <v>49</v>
      </c>
      <c r="AH109" s="468">
        <v>0</v>
      </c>
      <c r="AI109" s="478">
        <v>0</v>
      </c>
      <c r="AK109" s="460">
        <v>108</v>
      </c>
      <c r="AL109" s="324" t="s">
        <v>113</v>
      </c>
      <c r="AM109" s="324" t="s">
        <v>41</v>
      </c>
      <c r="AN109" s="340">
        <v>0</v>
      </c>
      <c r="AO109" s="478">
        <v>0</v>
      </c>
      <c r="AP109" s="10"/>
      <c r="AQ109" s="460">
        <v>108</v>
      </c>
      <c r="AR109" s="313" t="s">
        <v>113</v>
      </c>
      <c r="AS109" s="313" t="s">
        <v>45</v>
      </c>
      <c r="AT109" s="475">
        <v>0</v>
      </c>
      <c r="AU109" s="470"/>
      <c r="AV109" s="10"/>
      <c r="AW109" s="10"/>
      <c r="AX109" s="10"/>
      <c r="AY109" s="10"/>
      <c r="AZ109" s="10"/>
      <c r="BA109" s="10"/>
      <c r="BB109" s="10"/>
      <c r="BC109" s="10"/>
      <c r="BD109" s="10"/>
      <c r="BE109" s="10"/>
      <c r="BF109" s="10"/>
      <c r="BG109" s="10"/>
      <c r="BH109" s="10"/>
      <c r="BI109" s="10"/>
      <c r="BJ109" s="10"/>
      <c r="BK109" s="10"/>
      <c r="BL109" s="10"/>
      <c r="BM109" s="10"/>
      <c r="BN109" s="10"/>
      <c r="BO109" s="10"/>
      <c r="BP109" s="10"/>
      <c r="CE109" s="781">
        <v>108</v>
      </c>
      <c r="CF109" s="782" t="str">
        <f t="shared" si="14"/>
        <v>-</v>
      </c>
      <c r="CG109" s="782" t="s">
        <v>49</v>
      </c>
      <c r="CH109" s="783">
        <f t="shared" si="15"/>
        <v>0</v>
      </c>
      <c r="CI109"/>
      <c r="CJ109" s="418">
        <v>108</v>
      </c>
      <c r="CK109" s="419" t="str">
        <f t="shared" si="16"/>
        <v>-</v>
      </c>
      <c r="CL109" s="419" t="s">
        <v>49</v>
      </c>
      <c r="CM109" s="421">
        <f>+Scoresheet!J143</f>
        <v>0</v>
      </c>
      <c r="CN109" s="420">
        <f t="shared" si="17"/>
        <v>0</v>
      </c>
      <c r="CO109"/>
      <c r="CP109" s="750">
        <v>108</v>
      </c>
      <c r="CQ109" s="751" t="str">
        <f t="shared" si="23"/>
        <v>-</v>
      </c>
      <c r="CR109" s="751" t="s">
        <v>49</v>
      </c>
      <c r="CS109" s="756">
        <f>+Scoresheet!AH143</f>
        <v>0</v>
      </c>
      <c r="CT109" s="752">
        <f t="shared" si="18"/>
        <v>0</v>
      </c>
      <c r="CU109"/>
      <c r="CV109" s="762">
        <v>108</v>
      </c>
      <c r="CW109" s="763" t="str">
        <f t="shared" si="24"/>
        <v>-</v>
      </c>
      <c r="CX109" s="763" t="s">
        <v>49</v>
      </c>
      <c r="CY109" s="787">
        <f>+Scoresheet!AP143</f>
        <v>0</v>
      </c>
      <c r="CZ109" s="429">
        <f t="shared" si="19"/>
        <v>0</v>
      </c>
      <c r="DA109"/>
      <c r="DB109" s="418">
        <v>108</v>
      </c>
      <c r="DC109" s="419" t="str">
        <f t="shared" si="25"/>
        <v>-</v>
      </c>
      <c r="DD109" s="419" t="s">
        <v>49</v>
      </c>
      <c r="DE109" s="421">
        <f>+Scoresheet!AX143</f>
        <v>0</v>
      </c>
      <c r="DF109" s="420">
        <f t="shared" si="20"/>
        <v>0</v>
      </c>
      <c r="DG109"/>
      <c r="DH109" s="766">
        <v>108</v>
      </c>
      <c r="DI109" s="767" t="str">
        <f t="shared" si="26"/>
        <v>-</v>
      </c>
      <c r="DJ109" s="767" t="s">
        <v>49</v>
      </c>
      <c r="DK109" s="768">
        <f>+Scoresheet!BF143</f>
        <v>0</v>
      </c>
      <c r="DL109" s="769">
        <f t="shared" si="21"/>
        <v>0</v>
      </c>
      <c r="DM109"/>
      <c r="DN109" s="762">
        <v>108</v>
      </c>
      <c r="DO109" s="763" t="str">
        <f t="shared" si="27"/>
        <v>-</v>
      </c>
      <c r="DP109" s="763" t="s">
        <v>49</v>
      </c>
      <c r="DQ109" s="429">
        <f t="shared" si="22"/>
        <v>0</v>
      </c>
    </row>
    <row r="110" spans="8:134" s="19" customFormat="1">
      <c r="H110" s="460">
        <v>109</v>
      </c>
      <c r="I110" s="313" t="s">
        <v>313</v>
      </c>
      <c r="J110" s="313" t="s">
        <v>50</v>
      </c>
      <c r="K110" s="475">
        <v>1.4</v>
      </c>
      <c r="L110" s="470"/>
      <c r="M110" s="460">
        <v>109</v>
      </c>
      <c r="N110" s="313" t="s">
        <v>113</v>
      </c>
      <c r="O110" s="313" t="s">
        <v>48</v>
      </c>
      <c r="P110" s="465">
        <v>0</v>
      </c>
      <c r="Q110" s="671">
        <v>0</v>
      </c>
      <c r="R110" s="10"/>
      <c r="S110" s="460">
        <v>109</v>
      </c>
      <c r="T110" s="324" t="s">
        <v>113</v>
      </c>
      <c r="U110" s="324" t="s">
        <v>48</v>
      </c>
      <c r="V110" s="465">
        <v>0</v>
      </c>
      <c r="W110" s="475">
        <v>0</v>
      </c>
      <c r="X110" s="10"/>
      <c r="Y110" s="460">
        <v>109</v>
      </c>
      <c r="Z110" s="313" t="s">
        <v>113</v>
      </c>
      <c r="AA110" s="313" t="s">
        <v>48</v>
      </c>
      <c r="AB110" s="465">
        <v>0</v>
      </c>
      <c r="AC110" s="475">
        <v>0</v>
      </c>
      <c r="AD110" s="10"/>
      <c r="AE110" s="460">
        <v>109</v>
      </c>
      <c r="AF110" s="324" t="s">
        <v>113</v>
      </c>
      <c r="AG110" s="324" t="s">
        <v>42</v>
      </c>
      <c r="AH110" s="468">
        <v>0</v>
      </c>
      <c r="AI110" s="478">
        <v>0</v>
      </c>
      <c r="AK110" s="460">
        <v>109</v>
      </c>
      <c r="AL110" s="324" t="s">
        <v>113</v>
      </c>
      <c r="AM110" s="324" t="s">
        <v>41</v>
      </c>
      <c r="AN110" s="340">
        <v>0</v>
      </c>
      <c r="AO110" s="478">
        <v>0</v>
      </c>
      <c r="AP110" s="10"/>
      <c r="AQ110" s="460">
        <v>109</v>
      </c>
      <c r="AR110" s="324" t="s">
        <v>113</v>
      </c>
      <c r="AS110" s="324" t="s">
        <v>45</v>
      </c>
      <c r="AT110" s="478">
        <v>0</v>
      </c>
      <c r="AU110" s="470"/>
      <c r="AV110" s="10"/>
      <c r="AW110" s="10"/>
      <c r="AX110" s="10"/>
      <c r="AY110" s="10"/>
      <c r="AZ110" s="10"/>
      <c r="BA110" s="10"/>
      <c r="BB110" s="10"/>
      <c r="BC110" s="10"/>
      <c r="BD110" s="10"/>
      <c r="BE110" s="10"/>
      <c r="BF110" s="10"/>
      <c r="BG110" s="10"/>
      <c r="BH110" s="10"/>
      <c r="BI110" s="10"/>
      <c r="BJ110" s="10"/>
      <c r="BK110" s="10"/>
      <c r="BL110" s="10"/>
      <c r="BM110" s="10"/>
      <c r="BN110" s="10"/>
      <c r="BO110" s="10"/>
      <c r="BP110" s="10"/>
      <c r="CE110" s="781">
        <v>109</v>
      </c>
      <c r="CF110" s="782" t="str">
        <f t="shared" si="14"/>
        <v>-</v>
      </c>
      <c r="CG110" s="782" t="s">
        <v>49</v>
      </c>
      <c r="CH110" s="783">
        <f t="shared" si="15"/>
        <v>0</v>
      </c>
      <c r="CI110"/>
      <c r="CJ110" s="418">
        <v>109</v>
      </c>
      <c r="CK110" s="419" t="str">
        <f t="shared" si="16"/>
        <v>-</v>
      </c>
      <c r="CL110" s="419" t="s">
        <v>49</v>
      </c>
      <c r="CM110" s="421">
        <f>+Scoresheet!J144</f>
        <v>0</v>
      </c>
      <c r="CN110" s="420">
        <f t="shared" si="17"/>
        <v>0</v>
      </c>
      <c r="CO110"/>
      <c r="CP110" s="750">
        <v>109</v>
      </c>
      <c r="CQ110" s="751" t="str">
        <f t="shared" si="23"/>
        <v>-</v>
      </c>
      <c r="CR110" s="751" t="s">
        <v>49</v>
      </c>
      <c r="CS110" s="756">
        <f>+Scoresheet!AH144</f>
        <v>0</v>
      </c>
      <c r="CT110" s="752">
        <f t="shared" si="18"/>
        <v>0</v>
      </c>
      <c r="CU110"/>
      <c r="CV110" s="762">
        <v>109</v>
      </c>
      <c r="CW110" s="763" t="str">
        <f t="shared" si="24"/>
        <v>-</v>
      </c>
      <c r="CX110" s="763" t="s">
        <v>49</v>
      </c>
      <c r="CY110" s="787">
        <f>+Scoresheet!AP144</f>
        <v>0</v>
      </c>
      <c r="CZ110" s="429">
        <f t="shared" si="19"/>
        <v>0</v>
      </c>
      <c r="DA110"/>
      <c r="DB110" s="418">
        <v>109</v>
      </c>
      <c r="DC110" s="419" t="str">
        <f t="shared" si="25"/>
        <v>-</v>
      </c>
      <c r="DD110" s="419" t="s">
        <v>49</v>
      </c>
      <c r="DE110" s="421">
        <f>+Scoresheet!AX144</f>
        <v>0</v>
      </c>
      <c r="DF110" s="420">
        <f t="shared" si="20"/>
        <v>0</v>
      </c>
      <c r="DG110"/>
      <c r="DH110" s="766">
        <v>109</v>
      </c>
      <c r="DI110" s="767" t="str">
        <f t="shared" si="26"/>
        <v>-</v>
      </c>
      <c r="DJ110" s="767" t="s">
        <v>49</v>
      </c>
      <c r="DK110" s="768">
        <f>+Scoresheet!BF144</f>
        <v>0</v>
      </c>
      <c r="DL110" s="769">
        <f t="shared" si="21"/>
        <v>0</v>
      </c>
      <c r="DM110"/>
      <c r="DN110" s="762">
        <v>109</v>
      </c>
      <c r="DO110" s="763" t="str">
        <f t="shared" si="27"/>
        <v>-</v>
      </c>
      <c r="DP110" s="763" t="s">
        <v>49</v>
      </c>
      <c r="DQ110" s="429">
        <f t="shared" si="22"/>
        <v>0</v>
      </c>
    </row>
    <row r="111" spans="8:134" s="19" customFormat="1">
      <c r="H111" s="460">
        <v>110</v>
      </c>
      <c r="I111" s="324" t="s">
        <v>388</v>
      </c>
      <c r="J111" s="324" t="s">
        <v>49</v>
      </c>
      <c r="K111" s="475">
        <v>1</v>
      </c>
      <c r="L111" s="470"/>
      <c r="M111" s="460">
        <v>110</v>
      </c>
      <c r="N111" s="324" t="s">
        <v>113</v>
      </c>
      <c r="O111" s="324" t="s">
        <v>48</v>
      </c>
      <c r="P111" s="468">
        <v>0</v>
      </c>
      <c r="Q111" s="671">
        <v>0</v>
      </c>
      <c r="R111" s="10"/>
      <c r="S111" s="460">
        <v>110</v>
      </c>
      <c r="T111" s="324" t="s">
        <v>113</v>
      </c>
      <c r="U111" s="324" t="s">
        <v>48</v>
      </c>
      <c r="V111" s="468">
        <v>0</v>
      </c>
      <c r="W111" s="478">
        <v>0</v>
      </c>
      <c r="X111" s="10"/>
      <c r="Y111" s="460">
        <v>110</v>
      </c>
      <c r="Z111" s="324" t="s">
        <v>113</v>
      </c>
      <c r="AA111" s="324" t="s">
        <v>48</v>
      </c>
      <c r="AB111" s="468">
        <v>0</v>
      </c>
      <c r="AC111" s="478">
        <v>0</v>
      </c>
      <c r="AD111" s="10"/>
      <c r="AE111" s="460">
        <v>110</v>
      </c>
      <c r="AF111" s="313" t="s">
        <v>113</v>
      </c>
      <c r="AG111" s="313" t="s">
        <v>42</v>
      </c>
      <c r="AH111" s="465">
        <v>0</v>
      </c>
      <c r="AI111" s="475">
        <v>0</v>
      </c>
      <c r="AK111" s="460">
        <v>110</v>
      </c>
      <c r="AL111" s="313" t="s">
        <v>113</v>
      </c>
      <c r="AM111" s="313" t="s">
        <v>41</v>
      </c>
      <c r="AN111" s="337">
        <v>0</v>
      </c>
      <c r="AO111" s="475">
        <v>0</v>
      </c>
      <c r="AP111" s="10"/>
      <c r="AQ111" s="460">
        <v>110</v>
      </c>
      <c r="AR111" s="313" t="s">
        <v>113</v>
      </c>
      <c r="AS111" s="313" t="s">
        <v>45</v>
      </c>
      <c r="AT111" s="475">
        <v>0</v>
      </c>
      <c r="AU111" s="470"/>
      <c r="AV111" s="10"/>
      <c r="AW111" s="10"/>
      <c r="AX111" s="10"/>
      <c r="AY111" s="10"/>
      <c r="AZ111" s="10"/>
      <c r="BA111" s="10"/>
      <c r="BB111" s="10"/>
      <c r="BC111" s="10"/>
      <c r="BD111" s="10"/>
      <c r="BE111" s="10"/>
      <c r="BF111" s="10"/>
      <c r="BG111" s="10"/>
      <c r="BH111" s="10"/>
      <c r="BI111" s="10"/>
      <c r="BJ111" s="10"/>
      <c r="BK111" s="10"/>
      <c r="BL111" s="10"/>
      <c r="BM111" s="10"/>
      <c r="BN111" s="10"/>
      <c r="BO111" s="10"/>
      <c r="BP111" s="10"/>
      <c r="CE111" s="781">
        <v>110</v>
      </c>
      <c r="CF111" s="782" t="str">
        <f t="shared" si="14"/>
        <v>-</v>
      </c>
      <c r="CG111" s="782" t="s">
        <v>49</v>
      </c>
      <c r="CH111" s="783">
        <f t="shared" si="15"/>
        <v>0</v>
      </c>
      <c r="CI111"/>
      <c r="CJ111" s="418">
        <v>110</v>
      </c>
      <c r="CK111" s="419" t="str">
        <f t="shared" si="16"/>
        <v>-</v>
      </c>
      <c r="CL111" s="419" t="s">
        <v>49</v>
      </c>
      <c r="CM111" s="421">
        <f>+Scoresheet!J145</f>
        <v>0</v>
      </c>
      <c r="CN111" s="420">
        <f t="shared" si="17"/>
        <v>0</v>
      </c>
      <c r="CO111"/>
      <c r="CP111" s="750">
        <v>110</v>
      </c>
      <c r="CQ111" s="751" t="str">
        <f t="shared" si="23"/>
        <v>-</v>
      </c>
      <c r="CR111" s="751" t="s">
        <v>49</v>
      </c>
      <c r="CS111" s="756">
        <f>+Scoresheet!AH145</f>
        <v>0</v>
      </c>
      <c r="CT111" s="752">
        <f t="shared" si="18"/>
        <v>0</v>
      </c>
      <c r="CU111"/>
      <c r="CV111" s="762">
        <v>110</v>
      </c>
      <c r="CW111" s="763" t="str">
        <f t="shared" si="24"/>
        <v>-</v>
      </c>
      <c r="CX111" s="763" t="s">
        <v>49</v>
      </c>
      <c r="CY111" s="787">
        <f>+Scoresheet!AP145</f>
        <v>0</v>
      </c>
      <c r="CZ111" s="429">
        <f t="shared" si="19"/>
        <v>0</v>
      </c>
      <c r="DA111"/>
      <c r="DB111" s="418">
        <v>110</v>
      </c>
      <c r="DC111" s="419" t="str">
        <f t="shared" si="25"/>
        <v>-</v>
      </c>
      <c r="DD111" s="419" t="s">
        <v>49</v>
      </c>
      <c r="DE111" s="421">
        <f>+Scoresheet!AX145</f>
        <v>0</v>
      </c>
      <c r="DF111" s="420">
        <f t="shared" si="20"/>
        <v>0</v>
      </c>
      <c r="DG111"/>
      <c r="DH111" s="766">
        <v>110</v>
      </c>
      <c r="DI111" s="767" t="str">
        <f t="shared" si="26"/>
        <v>-</v>
      </c>
      <c r="DJ111" s="767" t="s">
        <v>49</v>
      </c>
      <c r="DK111" s="768">
        <f>+Scoresheet!BF145</f>
        <v>0</v>
      </c>
      <c r="DL111" s="769">
        <f t="shared" si="21"/>
        <v>0</v>
      </c>
      <c r="DM111"/>
      <c r="DN111" s="762">
        <v>110</v>
      </c>
      <c r="DO111" s="763" t="str">
        <f t="shared" si="27"/>
        <v>-</v>
      </c>
      <c r="DP111" s="763" t="s">
        <v>49</v>
      </c>
      <c r="DQ111" s="429">
        <f t="shared" si="22"/>
        <v>0</v>
      </c>
    </row>
    <row r="112" spans="8:134" s="19" customFormat="1">
      <c r="H112" s="460">
        <v>111</v>
      </c>
      <c r="I112" s="324" t="s">
        <v>363</v>
      </c>
      <c r="J112" s="324" t="s">
        <v>43</v>
      </c>
      <c r="K112" s="475">
        <v>1</v>
      </c>
      <c r="L112" s="470"/>
      <c r="M112" s="460">
        <v>111</v>
      </c>
      <c r="N112" s="313" t="s">
        <v>113</v>
      </c>
      <c r="O112" s="313" t="s">
        <v>48</v>
      </c>
      <c r="P112" s="465">
        <v>0</v>
      </c>
      <c r="Q112" s="671">
        <v>0</v>
      </c>
      <c r="R112" s="10"/>
      <c r="S112" s="460">
        <v>111</v>
      </c>
      <c r="T112" s="313" t="s">
        <v>113</v>
      </c>
      <c r="U112" s="313" t="s">
        <v>48</v>
      </c>
      <c r="V112" s="465">
        <v>0</v>
      </c>
      <c r="W112" s="475">
        <v>0</v>
      </c>
      <c r="X112" s="10"/>
      <c r="Y112" s="460">
        <v>111</v>
      </c>
      <c r="Z112" s="313" t="s">
        <v>113</v>
      </c>
      <c r="AA112" s="313" t="s">
        <v>38</v>
      </c>
      <c r="AB112" s="465">
        <v>0</v>
      </c>
      <c r="AC112" s="475">
        <v>0</v>
      </c>
      <c r="AD112" s="10"/>
      <c r="AE112" s="460">
        <v>111</v>
      </c>
      <c r="AF112" s="313" t="s">
        <v>113</v>
      </c>
      <c r="AG112" s="313" t="s">
        <v>42</v>
      </c>
      <c r="AH112" s="465">
        <v>0</v>
      </c>
      <c r="AI112" s="475">
        <v>0</v>
      </c>
      <c r="AK112" s="460">
        <v>111</v>
      </c>
      <c r="AL112" s="313" t="s">
        <v>113</v>
      </c>
      <c r="AM112" s="313" t="s">
        <v>41</v>
      </c>
      <c r="AN112" s="337">
        <v>0</v>
      </c>
      <c r="AO112" s="475">
        <v>0</v>
      </c>
      <c r="AP112" s="10"/>
      <c r="AQ112" s="460">
        <v>111</v>
      </c>
      <c r="AR112" s="313" t="s">
        <v>113</v>
      </c>
      <c r="AS112" s="313" t="s">
        <v>45</v>
      </c>
      <c r="AT112" s="475">
        <v>0</v>
      </c>
      <c r="AU112" s="470"/>
      <c r="AV112" s="10"/>
      <c r="AW112" s="10"/>
      <c r="AX112" s="10"/>
      <c r="AY112" s="10"/>
      <c r="AZ112" s="10"/>
      <c r="BA112" s="10"/>
      <c r="BB112" s="10"/>
      <c r="BC112" s="10"/>
      <c r="BD112" s="10"/>
      <c r="BE112" s="10"/>
      <c r="BF112" s="10"/>
      <c r="BG112" s="10"/>
      <c r="BH112" s="10"/>
      <c r="BI112" s="10"/>
      <c r="BJ112" s="10"/>
      <c r="BK112" s="10"/>
      <c r="BL112" s="10"/>
      <c r="BM112" s="10"/>
      <c r="BN112" s="10"/>
      <c r="BO112" s="10"/>
      <c r="BP112" s="10"/>
      <c r="CE112" s="781">
        <v>111</v>
      </c>
      <c r="CF112" s="782" t="str">
        <f t="shared" si="14"/>
        <v>-</v>
      </c>
      <c r="CG112" s="782" t="s">
        <v>49</v>
      </c>
      <c r="CH112" s="783">
        <f t="shared" si="15"/>
        <v>0</v>
      </c>
      <c r="CI112"/>
      <c r="CJ112" s="418">
        <v>111</v>
      </c>
      <c r="CK112" s="419" t="str">
        <f t="shared" si="16"/>
        <v>-</v>
      </c>
      <c r="CL112" s="419" t="s">
        <v>49</v>
      </c>
      <c r="CM112" s="421">
        <f>+Scoresheet!J146</f>
        <v>0</v>
      </c>
      <c r="CN112" s="420">
        <f t="shared" si="17"/>
        <v>0</v>
      </c>
      <c r="CO112"/>
      <c r="CP112" s="750">
        <v>111</v>
      </c>
      <c r="CQ112" s="751" t="str">
        <f t="shared" si="23"/>
        <v>-</v>
      </c>
      <c r="CR112" s="751" t="s">
        <v>49</v>
      </c>
      <c r="CS112" s="756">
        <f>+Scoresheet!AH146</f>
        <v>0</v>
      </c>
      <c r="CT112" s="752">
        <f t="shared" si="18"/>
        <v>0</v>
      </c>
      <c r="CU112"/>
      <c r="CV112" s="762">
        <v>111</v>
      </c>
      <c r="CW112" s="763" t="str">
        <f t="shared" si="24"/>
        <v>-</v>
      </c>
      <c r="CX112" s="763" t="s">
        <v>49</v>
      </c>
      <c r="CY112" s="787">
        <f>+Scoresheet!AP146</f>
        <v>0</v>
      </c>
      <c r="CZ112" s="429">
        <f t="shared" si="19"/>
        <v>0</v>
      </c>
      <c r="DA112"/>
      <c r="DB112" s="418">
        <v>111</v>
      </c>
      <c r="DC112" s="419" t="str">
        <f t="shared" si="25"/>
        <v>-</v>
      </c>
      <c r="DD112" s="419" t="s">
        <v>49</v>
      </c>
      <c r="DE112" s="421">
        <f>+Scoresheet!AX146</f>
        <v>0</v>
      </c>
      <c r="DF112" s="420">
        <f t="shared" si="20"/>
        <v>0</v>
      </c>
      <c r="DG112"/>
      <c r="DH112" s="766">
        <v>111</v>
      </c>
      <c r="DI112" s="767" t="str">
        <f t="shared" si="26"/>
        <v>-</v>
      </c>
      <c r="DJ112" s="767" t="s">
        <v>49</v>
      </c>
      <c r="DK112" s="768">
        <f>+Scoresheet!BF146</f>
        <v>0</v>
      </c>
      <c r="DL112" s="769">
        <f t="shared" si="21"/>
        <v>0</v>
      </c>
      <c r="DM112"/>
      <c r="DN112" s="762">
        <v>111</v>
      </c>
      <c r="DO112" s="763" t="str">
        <f t="shared" si="27"/>
        <v>-</v>
      </c>
      <c r="DP112" s="763" t="s">
        <v>49</v>
      </c>
      <c r="DQ112" s="429">
        <f t="shared" si="22"/>
        <v>0</v>
      </c>
    </row>
    <row r="113" spans="2:121" s="19" customFormat="1">
      <c r="H113" s="460">
        <v>112</v>
      </c>
      <c r="I113" s="313" t="s">
        <v>416</v>
      </c>
      <c r="J113" s="313" t="s">
        <v>42</v>
      </c>
      <c r="K113" s="475">
        <v>1</v>
      </c>
      <c r="L113" s="470"/>
      <c r="M113" s="460">
        <v>112</v>
      </c>
      <c r="N113" s="313" t="s">
        <v>113</v>
      </c>
      <c r="O113" s="313" t="s">
        <v>48</v>
      </c>
      <c r="P113" s="465">
        <v>0</v>
      </c>
      <c r="Q113" s="671">
        <v>0</v>
      </c>
      <c r="R113" s="10"/>
      <c r="S113" s="460">
        <v>112</v>
      </c>
      <c r="T113" s="324" t="s">
        <v>113</v>
      </c>
      <c r="U113" s="324" t="s">
        <v>48</v>
      </c>
      <c r="V113" s="468">
        <v>0</v>
      </c>
      <c r="W113" s="478">
        <v>0</v>
      </c>
      <c r="X113" s="10"/>
      <c r="Y113" s="460">
        <v>112</v>
      </c>
      <c r="Z113" s="313" t="s">
        <v>113</v>
      </c>
      <c r="AA113" s="313" t="s">
        <v>38</v>
      </c>
      <c r="AB113" s="465">
        <v>0</v>
      </c>
      <c r="AC113" s="475">
        <v>0</v>
      </c>
      <c r="AD113" s="10"/>
      <c r="AE113" s="460">
        <v>112</v>
      </c>
      <c r="AF113" s="313" t="s">
        <v>113</v>
      </c>
      <c r="AG113" s="313" t="s">
        <v>42</v>
      </c>
      <c r="AH113" s="465">
        <v>0</v>
      </c>
      <c r="AI113" s="475">
        <v>0</v>
      </c>
      <c r="AK113" s="460">
        <v>112</v>
      </c>
      <c r="AL113" s="313" t="s">
        <v>113</v>
      </c>
      <c r="AM113" s="313" t="s">
        <v>41</v>
      </c>
      <c r="AN113" s="337">
        <v>0</v>
      </c>
      <c r="AO113" s="475">
        <v>0</v>
      </c>
      <c r="AP113" s="10"/>
      <c r="AQ113" s="460">
        <v>112</v>
      </c>
      <c r="AR113" s="313" t="s">
        <v>113</v>
      </c>
      <c r="AS113" s="313" t="s">
        <v>45</v>
      </c>
      <c r="AT113" s="475">
        <v>0</v>
      </c>
      <c r="AU113" s="470"/>
      <c r="AV113" s="10"/>
      <c r="AW113" s="10"/>
      <c r="AX113" s="10"/>
      <c r="AY113" s="10"/>
      <c r="AZ113" s="10"/>
      <c r="BA113" s="10"/>
      <c r="BB113" s="10"/>
      <c r="BC113" s="10"/>
      <c r="BD113" s="10"/>
      <c r="BE113" s="10"/>
      <c r="BF113" s="10"/>
      <c r="BG113" s="10"/>
      <c r="BH113" s="10"/>
      <c r="BI113" s="10"/>
      <c r="BJ113" s="10"/>
      <c r="BK113" s="10"/>
      <c r="BL113" s="10"/>
      <c r="BM113" s="10"/>
      <c r="BN113" s="10"/>
      <c r="BO113" s="10"/>
      <c r="BP113" s="10"/>
      <c r="CE113" s="781">
        <v>112</v>
      </c>
      <c r="CF113" s="782" t="str">
        <f t="shared" si="14"/>
        <v>-</v>
      </c>
      <c r="CG113" s="782" t="s">
        <v>49</v>
      </c>
      <c r="CH113" s="783">
        <f t="shared" si="15"/>
        <v>0</v>
      </c>
      <c r="CI113"/>
      <c r="CJ113" s="418">
        <v>112</v>
      </c>
      <c r="CK113" s="419" t="str">
        <f t="shared" si="16"/>
        <v>-</v>
      </c>
      <c r="CL113" s="419" t="s">
        <v>49</v>
      </c>
      <c r="CM113" s="421">
        <f>+Scoresheet!J147</f>
        <v>0</v>
      </c>
      <c r="CN113" s="420">
        <f t="shared" si="17"/>
        <v>0</v>
      </c>
      <c r="CO113"/>
      <c r="CP113" s="750">
        <v>112</v>
      </c>
      <c r="CQ113" s="751" t="str">
        <f t="shared" si="23"/>
        <v>-</v>
      </c>
      <c r="CR113" s="751" t="s">
        <v>49</v>
      </c>
      <c r="CS113" s="756">
        <f>+Scoresheet!AH147</f>
        <v>0</v>
      </c>
      <c r="CT113" s="752">
        <f t="shared" si="18"/>
        <v>0</v>
      </c>
      <c r="CU113"/>
      <c r="CV113" s="762">
        <v>112</v>
      </c>
      <c r="CW113" s="763" t="str">
        <f t="shared" si="24"/>
        <v>-</v>
      </c>
      <c r="CX113" s="763" t="s">
        <v>49</v>
      </c>
      <c r="CY113" s="787">
        <f>+Scoresheet!AP147</f>
        <v>0</v>
      </c>
      <c r="CZ113" s="429">
        <f t="shared" si="19"/>
        <v>0</v>
      </c>
      <c r="DA113"/>
      <c r="DB113" s="418">
        <v>112</v>
      </c>
      <c r="DC113" s="419" t="str">
        <f t="shared" si="25"/>
        <v>-</v>
      </c>
      <c r="DD113" s="419" t="s">
        <v>49</v>
      </c>
      <c r="DE113" s="421">
        <f>+Scoresheet!AX147</f>
        <v>0</v>
      </c>
      <c r="DF113" s="420">
        <f t="shared" si="20"/>
        <v>0</v>
      </c>
      <c r="DG113"/>
      <c r="DH113" s="766">
        <v>112</v>
      </c>
      <c r="DI113" s="767" t="str">
        <f t="shared" si="26"/>
        <v>-</v>
      </c>
      <c r="DJ113" s="767" t="s">
        <v>49</v>
      </c>
      <c r="DK113" s="768">
        <f>+Scoresheet!BF147</f>
        <v>0</v>
      </c>
      <c r="DL113" s="769">
        <f t="shared" si="21"/>
        <v>0</v>
      </c>
      <c r="DM113"/>
      <c r="DN113" s="762">
        <v>112</v>
      </c>
      <c r="DO113" s="763" t="str">
        <f t="shared" si="27"/>
        <v>-</v>
      </c>
      <c r="DP113" s="763" t="s">
        <v>49</v>
      </c>
      <c r="DQ113" s="429">
        <f t="shared" si="22"/>
        <v>0</v>
      </c>
    </row>
    <row r="114" spans="2:121" s="19" customFormat="1">
      <c r="H114" s="460">
        <v>113</v>
      </c>
      <c r="I114" s="313" t="s">
        <v>417</v>
      </c>
      <c r="J114" s="313" t="s">
        <v>42</v>
      </c>
      <c r="K114" s="475">
        <v>1</v>
      </c>
      <c r="L114" s="470"/>
      <c r="M114" s="460">
        <v>113</v>
      </c>
      <c r="N114" s="313" t="s">
        <v>113</v>
      </c>
      <c r="O114" s="313" t="s">
        <v>48</v>
      </c>
      <c r="P114" s="465">
        <v>0</v>
      </c>
      <c r="Q114" s="671">
        <v>0</v>
      </c>
      <c r="R114" s="10"/>
      <c r="S114" s="460">
        <v>113</v>
      </c>
      <c r="T114" s="313" t="s">
        <v>113</v>
      </c>
      <c r="U114" s="313" t="s">
        <v>48</v>
      </c>
      <c r="V114" s="465">
        <v>0</v>
      </c>
      <c r="W114" s="475">
        <v>0</v>
      </c>
      <c r="X114" s="10"/>
      <c r="Y114" s="460">
        <v>113</v>
      </c>
      <c r="Z114" s="324" t="s">
        <v>113</v>
      </c>
      <c r="AA114" s="324" t="s">
        <v>38</v>
      </c>
      <c r="AB114" s="468">
        <v>0</v>
      </c>
      <c r="AC114" s="478">
        <v>0</v>
      </c>
      <c r="AD114" s="10"/>
      <c r="AE114" s="460">
        <v>113</v>
      </c>
      <c r="AF114" s="313" t="s">
        <v>113</v>
      </c>
      <c r="AG114" s="313" t="s">
        <v>42</v>
      </c>
      <c r="AH114" s="465">
        <v>0</v>
      </c>
      <c r="AI114" s="475">
        <v>0</v>
      </c>
      <c r="AK114" s="460">
        <v>113</v>
      </c>
      <c r="AL114" s="313" t="s">
        <v>113</v>
      </c>
      <c r="AM114" s="313" t="s">
        <v>41</v>
      </c>
      <c r="AN114" s="337">
        <v>0</v>
      </c>
      <c r="AO114" s="475">
        <v>0</v>
      </c>
      <c r="AP114" s="10"/>
      <c r="AQ114" s="460">
        <v>113</v>
      </c>
      <c r="AR114" s="324" t="s">
        <v>113</v>
      </c>
      <c r="AS114" s="324" t="s">
        <v>45</v>
      </c>
      <c r="AT114" s="478">
        <v>0</v>
      </c>
      <c r="AU114" s="470"/>
      <c r="AV114" s="10"/>
      <c r="AW114" s="10"/>
      <c r="AX114" s="10"/>
      <c r="AY114" s="10"/>
      <c r="AZ114" s="10"/>
      <c r="BA114" s="10"/>
      <c r="BB114" s="10"/>
      <c r="BC114" s="10"/>
      <c r="BD114" s="10"/>
      <c r="BE114" s="10"/>
      <c r="BF114" s="10"/>
      <c r="BG114" s="10"/>
      <c r="BH114" s="10"/>
      <c r="BI114" s="10"/>
      <c r="BJ114" s="10"/>
      <c r="BK114" s="10"/>
      <c r="BL114" s="10"/>
      <c r="BM114" s="10"/>
      <c r="BN114" s="10"/>
      <c r="BO114" s="10"/>
      <c r="BP114" s="10"/>
      <c r="CE114" s="781">
        <v>113</v>
      </c>
      <c r="CF114" s="782" t="str">
        <f t="shared" si="14"/>
        <v>-</v>
      </c>
      <c r="CG114" s="782" t="s">
        <v>49</v>
      </c>
      <c r="CH114" s="783">
        <f t="shared" si="15"/>
        <v>0</v>
      </c>
      <c r="CI114"/>
      <c r="CJ114" s="418">
        <v>113</v>
      </c>
      <c r="CK114" s="419" t="str">
        <f t="shared" si="16"/>
        <v>-</v>
      </c>
      <c r="CL114" s="419" t="s">
        <v>49</v>
      </c>
      <c r="CM114" s="421">
        <f>+Scoresheet!J148</f>
        <v>0</v>
      </c>
      <c r="CN114" s="420">
        <f t="shared" si="17"/>
        <v>0</v>
      </c>
      <c r="CO114"/>
      <c r="CP114" s="750">
        <v>113</v>
      </c>
      <c r="CQ114" s="751" t="str">
        <f t="shared" si="23"/>
        <v>-</v>
      </c>
      <c r="CR114" s="751" t="s">
        <v>49</v>
      </c>
      <c r="CS114" s="756">
        <f>+Scoresheet!AH148</f>
        <v>0</v>
      </c>
      <c r="CT114" s="752">
        <f t="shared" si="18"/>
        <v>0</v>
      </c>
      <c r="CU114"/>
      <c r="CV114" s="762">
        <v>113</v>
      </c>
      <c r="CW114" s="763" t="str">
        <f t="shared" si="24"/>
        <v>-</v>
      </c>
      <c r="CX114" s="763" t="s">
        <v>49</v>
      </c>
      <c r="CY114" s="787">
        <f>+Scoresheet!AP148</f>
        <v>0</v>
      </c>
      <c r="CZ114" s="429">
        <f t="shared" si="19"/>
        <v>0</v>
      </c>
      <c r="DA114"/>
      <c r="DB114" s="418">
        <v>113</v>
      </c>
      <c r="DC114" s="419" t="str">
        <f t="shared" si="25"/>
        <v>-</v>
      </c>
      <c r="DD114" s="419" t="s">
        <v>49</v>
      </c>
      <c r="DE114" s="421">
        <f>+Scoresheet!AX148</f>
        <v>0</v>
      </c>
      <c r="DF114" s="420">
        <f t="shared" si="20"/>
        <v>0</v>
      </c>
      <c r="DG114"/>
      <c r="DH114" s="766">
        <v>113</v>
      </c>
      <c r="DI114" s="767" t="str">
        <f t="shared" si="26"/>
        <v>-</v>
      </c>
      <c r="DJ114" s="767" t="s">
        <v>49</v>
      </c>
      <c r="DK114" s="768">
        <f>+Scoresheet!BF148</f>
        <v>0</v>
      </c>
      <c r="DL114" s="769">
        <f t="shared" si="21"/>
        <v>0</v>
      </c>
      <c r="DM114"/>
      <c r="DN114" s="762">
        <v>113</v>
      </c>
      <c r="DO114" s="763" t="str">
        <f t="shared" si="27"/>
        <v>-</v>
      </c>
      <c r="DP114" s="763" t="s">
        <v>49</v>
      </c>
      <c r="DQ114" s="429">
        <f t="shared" si="22"/>
        <v>0</v>
      </c>
    </row>
    <row r="115" spans="2:121" s="19" customFormat="1">
      <c r="H115" s="460">
        <v>114</v>
      </c>
      <c r="I115" s="313" t="s">
        <v>315</v>
      </c>
      <c r="J115" s="313" t="s">
        <v>50</v>
      </c>
      <c r="K115" s="475">
        <v>1</v>
      </c>
      <c r="L115" s="470"/>
      <c r="M115" s="460">
        <v>114</v>
      </c>
      <c r="N115" s="324" t="s">
        <v>113</v>
      </c>
      <c r="O115" s="324" t="s">
        <v>48</v>
      </c>
      <c r="P115" s="468">
        <v>0</v>
      </c>
      <c r="Q115" s="671">
        <v>0</v>
      </c>
      <c r="R115" s="10"/>
      <c r="S115" s="460">
        <v>114</v>
      </c>
      <c r="T115" s="313" t="s">
        <v>113</v>
      </c>
      <c r="U115" s="313" t="s">
        <v>38</v>
      </c>
      <c r="V115" s="465">
        <v>0</v>
      </c>
      <c r="W115" s="475">
        <v>0</v>
      </c>
      <c r="X115" s="10"/>
      <c r="Y115" s="460">
        <v>114</v>
      </c>
      <c r="Z115" s="313" t="s">
        <v>113</v>
      </c>
      <c r="AA115" s="313" t="s">
        <v>38</v>
      </c>
      <c r="AB115" s="465">
        <v>0</v>
      </c>
      <c r="AC115" s="475">
        <v>0</v>
      </c>
      <c r="AD115" s="10"/>
      <c r="AE115" s="460">
        <v>114</v>
      </c>
      <c r="AF115" s="313" t="s">
        <v>113</v>
      </c>
      <c r="AG115" s="313" t="s">
        <v>42</v>
      </c>
      <c r="AH115" s="465">
        <v>0</v>
      </c>
      <c r="AI115" s="475">
        <v>0</v>
      </c>
      <c r="AK115" s="460">
        <v>114</v>
      </c>
      <c r="AL115" s="313" t="s">
        <v>113</v>
      </c>
      <c r="AM115" s="313" t="s">
        <v>41</v>
      </c>
      <c r="AN115" s="337">
        <v>0</v>
      </c>
      <c r="AO115" s="475">
        <v>0</v>
      </c>
      <c r="AP115" s="10"/>
      <c r="AQ115" s="460">
        <v>114</v>
      </c>
      <c r="AR115" s="324" t="s">
        <v>113</v>
      </c>
      <c r="AS115" s="324" t="s">
        <v>45</v>
      </c>
      <c r="AT115" s="478">
        <v>0</v>
      </c>
      <c r="AU115" s="470"/>
      <c r="AV115" s="10"/>
      <c r="AW115" s="10"/>
      <c r="AX115" s="10"/>
      <c r="AY115" s="10"/>
      <c r="AZ115" s="10"/>
      <c r="BA115" s="10"/>
      <c r="BB115" s="10"/>
      <c r="BC115" s="10"/>
      <c r="BD115" s="10"/>
      <c r="BE115" s="10"/>
      <c r="BF115" s="10"/>
      <c r="BG115" s="10"/>
      <c r="BH115" s="10"/>
      <c r="BI115" s="10"/>
      <c r="BJ115" s="10"/>
      <c r="BK115" s="10"/>
      <c r="BL115" s="10"/>
      <c r="BM115" s="10"/>
      <c r="BN115" s="10"/>
      <c r="BO115" s="10"/>
      <c r="BP115" s="10"/>
      <c r="CE115" s="781">
        <v>114</v>
      </c>
      <c r="CF115" s="782" t="str">
        <f t="shared" si="14"/>
        <v>-</v>
      </c>
      <c r="CG115" s="782" t="s">
        <v>49</v>
      </c>
      <c r="CH115" s="783">
        <f t="shared" si="15"/>
        <v>0</v>
      </c>
      <c r="CI115"/>
      <c r="CJ115" s="418">
        <v>114</v>
      </c>
      <c r="CK115" s="419" t="str">
        <f t="shared" si="16"/>
        <v>-</v>
      </c>
      <c r="CL115" s="419" t="s">
        <v>49</v>
      </c>
      <c r="CM115" s="421">
        <f>+Scoresheet!J149</f>
        <v>0</v>
      </c>
      <c r="CN115" s="420">
        <f t="shared" si="17"/>
        <v>0</v>
      </c>
      <c r="CO115"/>
      <c r="CP115" s="750">
        <v>114</v>
      </c>
      <c r="CQ115" s="751" t="str">
        <f t="shared" si="23"/>
        <v>-</v>
      </c>
      <c r="CR115" s="751" t="s">
        <v>49</v>
      </c>
      <c r="CS115" s="756">
        <f>+Scoresheet!AH149</f>
        <v>0</v>
      </c>
      <c r="CT115" s="752">
        <f t="shared" si="18"/>
        <v>0</v>
      </c>
      <c r="CU115"/>
      <c r="CV115" s="762">
        <v>114</v>
      </c>
      <c r="CW115" s="763" t="str">
        <f t="shared" si="24"/>
        <v>-</v>
      </c>
      <c r="CX115" s="763" t="s">
        <v>49</v>
      </c>
      <c r="CY115" s="787">
        <f>+Scoresheet!AP149</f>
        <v>0</v>
      </c>
      <c r="CZ115" s="429">
        <f t="shared" si="19"/>
        <v>0</v>
      </c>
      <c r="DA115"/>
      <c r="DB115" s="418">
        <v>114</v>
      </c>
      <c r="DC115" s="419" t="str">
        <f t="shared" si="25"/>
        <v>-</v>
      </c>
      <c r="DD115" s="419" t="s">
        <v>49</v>
      </c>
      <c r="DE115" s="421">
        <f>+Scoresheet!AX149</f>
        <v>0</v>
      </c>
      <c r="DF115" s="420">
        <f t="shared" si="20"/>
        <v>0</v>
      </c>
      <c r="DG115"/>
      <c r="DH115" s="766">
        <v>114</v>
      </c>
      <c r="DI115" s="767" t="str">
        <f t="shared" si="26"/>
        <v>-</v>
      </c>
      <c r="DJ115" s="767" t="s">
        <v>49</v>
      </c>
      <c r="DK115" s="768">
        <f>+Scoresheet!BF149</f>
        <v>0</v>
      </c>
      <c r="DL115" s="769">
        <f t="shared" si="21"/>
        <v>0</v>
      </c>
      <c r="DM115"/>
      <c r="DN115" s="762">
        <v>114</v>
      </c>
      <c r="DO115" s="763" t="str">
        <f t="shared" si="27"/>
        <v>-</v>
      </c>
      <c r="DP115" s="763" t="s">
        <v>49</v>
      </c>
      <c r="DQ115" s="429">
        <f t="shared" si="22"/>
        <v>0</v>
      </c>
    </row>
    <row r="116" spans="2:121" s="19" customFormat="1">
      <c r="H116" s="460">
        <v>115</v>
      </c>
      <c r="I116" s="313" t="s">
        <v>402</v>
      </c>
      <c r="J116" s="313" t="s">
        <v>48</v>
      </c>
      <c r="K116" s="475">
        <v>1</v>
      </c>
      <c r="L116" s="470"/>
      <c r="M116" s="460">
        <v>115</v>
      </c>
      <c r="N116" s="313" t="s">
        <v>113</v>
      </c>
      <c r="O116" s="313" t="s">
        <v>48</v>
      </c>
      <c r="P116" s="465">
        <v>0</v>
      </c>
      <c r="Q116" s="671">
        <v>0</v>
      </c>
      <c r="R116" s="10"/>
      <c r="S116" s="460">
        <v>115</v>
      </c>
      <c r="T116" s="313" t="s">
        <v>113</v>
      </c>
      <c r="U116" s="313" t="s">
        <v>38</v>
      </c>
      <c r="V116" s="465">
        <v>0</v>
      </c>
      <c r="W116" s="475">
        <v>0</v>
      </c>
      <c r="X116" s="10"/>
      <c r="Y116" s="460">
        <v>115</v>
      </c>
      <c r="Z116" s="313" t="s">
        <v>113</v>
      </c>
      <c r="AA116" s="313" t="s">
        <v>38</v>
      </c>
      <c r="AB116" s="465">
        <v>0</v>
      </c>
      <c r="AC116" s="475">
        <v>0</v>
      </c>
      <c r="AD116" s="10"/>
      <c r="AE116" s="460">
        <v>115</v>
      </c>
      <c r="AF116" s="313" t="s">
        <v>113</v>
      </c>
      <c r="AG116" s="313" t="s">
        <v>42</v>
      </c>
      <c r="AH116" s="465">
        <v>0</v>
      </c>
      <c r="AI116" s="475">
        <v>0</v>
      </c>
      <c r="AK116" s="460">
        <v>115</v>
      </c>
      <c r="AL116" s="313" t="s">
        <v>113</v>
      </c>
      <c r="AM116" s="313" t="s">
        <v>41</v>
      </c>
      <c r="AN116" s="337">
        <v>0</v>
      </c>
      <c r="AO116" s="475">
        <v>0</v>
      </c>
      <c r="AP116" s="10"/>
      <c r="AQ116" s="460">
        <v>115</v>
      </c>
      <c r="AR116" s="313" t="s">
        <v>113</v>
      </c>
      <c r="AS116" s="313" t="s">
        <v>45</v>
      </c>
      <c r="AT116" s="475">
        <v>0</v>
      </c>
      <c r="AU116" s="470"/>
      <c r="AV116" s="10"/>
      <c r="AW116" s="10"/>
      <c r="AX116" s="10"/>
      <c r="AY116" s="10"/>
      <c r="AZ116" s="10"/>
      <c r="BA116" s="10"/>
      <c r="BB116" s="10"/>
      <c r="BC116" s="10"/>
      <c r="BD116" s="10"/>
      <c r="BE116" s="10"/>
      <c r="BF116" s="10"/>
      <c r="BG116" s="10"/>
      <c r="BH116" s="10"/>
      <c r="BI116" s="10"/>
      <c r="BJ116" s="10"/>
      <c r="BK116" s="10"/>
      <c r="BL116" s="10"/>
      <c r="BM116" s="10"/>
      <c r="BN116" s="10"/>
      <c r="BO116" s="10"/>
      <c r="BP116" s="10"/>
      <c r="CE116" s="781">
        <v>115</v>
      </c>
      <c r="CF116" s="782" t="str">
        <f t="shared" si="14"/>
        <v>-</v>
      </c>
      <c r="CG116" s="782" t="s">
        <v>49</v>
      </c>
      <c r="CH116" s="783">
        <f t="shared" si="15"/>
        <v>0</v>
      </c>
      <c r="CI116"/>
      <c r="CJ116" s="418">
        <v>115</v>
      </c>
      <c r="CK116" s="419" t="str">
        <f t="shared" si="16"/>
        <v>-</v>
      </c>
      <c r="CL116" s="419" t="s">
        <v>49</v>
      </c>
      <c r="CM116" s="421">
        <f>+Scoresheet!J150</f>
        <v>0</v>
      </c>
      <c r="CN116" s="420">
        <f t="shared" si="17"/>
        <v>0</v>
      </c>
      <c r="CO116"/>
      <c r="CP116" s="750">
        <v>115</v>
      </c>
      <c r="CQ116" s="751" t="str">
        <f t="shared" si="23"/>
        <v>-</v>
      </c>
      <c r="CR116" s="751" t="s">
        <v>49</v>
      </c>
      <c r="CS116" s="756">
        <f>+Scoresheet!AH150</f>
        <v>0</v>
      </c>
      <c r="CT116" s="752">
        <f t="shared" si="18"/>
        <v>0</v>
      </c>
      <c r="CU116"/>
      <c r="CV116" s="762">
        <v>115</v>
      </c>
      <c r="CW116" s="763" t="str">
        <f t="shared" si="24"/>
        <v>-</v>
      </c>
      <c r="CX116" s="763" t="s">
        <v>49</v>
      </c>
      <c r="CY116" s="787">
        <f>+Scoresheet!AP150</f>
        <v>0</v>
      </c>
      <c r="CZ116" s="429">
        <f t="shared" si="19"/>
        <v>0</v>
      </c>
      <c r="DA116"/>
      <c r="DB116" s="418">
        <v>115</v>
      </c>
      <c r="DC116" s="419" t="str">
        <f t="shared" si="25"/>
        <v>-</v>
      </c>
      <c r="DD116" s="419" t="s">
        <v>49</v>
      </c>
      <c r="DE116" s="421">
        <f>+Scoresheet!AX150</f>
        <v>0</v>
      </c>
      <c r="DF116" s="420">
        <f t="shared" si="20"/>
        <v>0</v>
      </c>
      <c r="DG116"/>
      <c r="DH116" s="766">
        <v>115</v>
      </c>
      <c r="DI116" s="767" t="str">
        <f t="shared" si="26"/>
        <v>-</v>
      </c>
      <c r="DJ116" s="767" t="s">
        <v>49</v>
      </c>
      <c r="DK116" s="768">
        <f>+Scoresheet!BF150</f>
        <v>0</v>
      </c>
      <c r="DL116" s="769">
        <f t="shared" si="21"/>
        <v>0</v>
      </c>
      <c r="DM116"/>
      <c r="DN116" s="762">
        <v>115</v>
      </c>
      <c r="DO116" s="763" t="str">
        <f t="shared" si="27"/>
        <v>-</v>
      </c>
      <c r="DP116" s="763" t="s">
        <v>49</v>
      </c>
      <c r="DQ116" s="429">
        <f t="shared" si="22"/>
        <v>0</v>
      </c>
    </row>
    <row r="117" spans="2:121" s="19" customFormat="1">
      <c r="H117" s="460">
        <v>116</v>
      </c>
      <c r="I117" s="313" t="s">
        <v>291</v>
      </c>
      <c r="J117" s="313" t="s">
        <v>38</v>
      </c>
      <c r="K117" s="475">
        <v>1</v>
      </c>
      <c r="L117" s="470"/>
      <c r="M117" s="460">
        <v>116</v>
      </c>
      <c r="N117" s="313" t="s">
        <v>113</v>
      </c>
      <c r="O117" s="313" t="s">
        <v>48</v>
      </c>
      <c r="P117" s="465">
        <v>0</v>
      </c>
      <c r="Q117" s="671">
        <v>0</v>
      </c>
      <c r="R117" s="10"/>
      <c r="S117" s="460">
        <v>116</v>
      </c>
      <c r="T117" s="313" t="s">
        <v>113</v>
      </c>
      <c r="U117" s="313" t="s">
        <v>38</v>
      </c>
      <c r="V117" s="465">
        <v>0</v>
      </c>
      <c r="W117" s="475">
        <v>0</v>
      </c>
      <c r="X117" s="10"/>
      <c r="Y117" s="460">
        <v>116</v>
      </c>
      <c r="Z117" s="313" t="s">
        <v>113</v>
      </c>
      <c r="AA117" s="313" t="s">
        <v>38</v>
      </c>
      <c r="AB117" s="465">
        <v>0</v>
      </c>
      <c r="AC117" s="475">
        <v>0</v>
      </c>
      <c r="AD117" s="10"/>
      <c r="AE117" s="460">
        <v>116</v>
      </c>
      <c r="AF117" s="313" t="s">
        <v>113</v>
      </c>
      <c r="AG117" s="313" t="s">
        <v>42</v>
      </c>
      <c r="AH117" s="465">
        <v>0</v>
      </c>
      <c r="AI117" s="475">
        <v>0</v>
      </c>
      <c r="AK117" s="460">
        <v>116</v>
      </c>
      <c r="AL117" s="313" t="s">
        <v>113</v>
      </c>
      <c r="AM117" s="313" t="s">
        <v>39</v>
      </c>
      <c r="AN117" s="337">
        <v>0</v>
      </c>
      <c r="AO117" s="475">
        <v>0</v>
      </c>
      <c r="AP117" s="10"/>
      <c r="AQ117" s="460">
        <v>116</v>
      </c>
      <c r="AR117" s="313" t="s">
        <v>113</v>
      </c>
      <c r="AS117" s="313" t="s">
        <v>45</v>
      </c>
      <c r="AT117" s="475">
        <v>0</v>
      </c>
      <c r="AU117" s="470"/>
      <c r="AV117" s="10"/>
      <c r="AW117" s="10"/>
      <c r="AX117" s="10"/>
      <c r="AY117" s="10"/>
      <c r="AZ117" s="10"/>
      <c r="BA117" s="10"/>
      <c r="BB117" s="10"/>
      <c r="BC117" s="10"/>
      <c r="BD117" s="10"/>
      <c r="BE117" s="10"/>
      <c r="BF117" s="10"/>
      <c r="BG117" s="10"/>
      <c r="BH117" s="10"/>
      <c r="BI117" s="10"/>
      <c r="BJ117" s="10"/>
      <c r="BK117" s="10"/>
      <c r="BL117" s="10"/>
      <c r="BM117" s="10"/>
      <c r="BN117" s="10"/>
      <c r="BO117" s="10"/>
      <c r="BP117" s="10"/>
      <c r="CE117" s="781">
        <v>116</v>
      </c>
      <c r="CF117" s="782" t="str">
        <f t="shared" si="14"/>
        <v>-</v>
      </c>
      <c r="CG117" s="782" t="s">
        <v>49</v>
      </c>
      <c r="CH117" s="783">
        <f t="shared" si="15"/>
        <v>0</v>
      </c>
      <c r="CI117"/>
      <c r="CJ117" s="418">
        <v>116</v>
      </c>
      <c r="CK117" s="419" t="str">
        <f t="shared" si="16"/>
        <v>-</v>
      </c>
      <c r="CL117" s="419" t="s">
        <v>49</v>
      </c>
      <c r="CM117" s="421">
        <f>+Scoresheet!J151</f>
        <v>0</v>
      </c>
      <c r="CN117" s="420">
        <f t="shared" si="17"/>
        <v>0</v>
      </c>
      <c r="CO117"/>
      <c r="CP117" s="750">
        <v>116</v>
      </c>
      <c r="CQ117" s="751" t="str">
        <f t="shared" si="23"/>
        <v>-</v>
      </c>
      <c r="CR117" s="751" t="s">
        <v>49</v>
      </c>
      <c r="CS117" s="756">
        <f>+Scoresheet!AH151</f>
        <v>0</v>
      </c>
      <c r="CT117" s="752">
        <f t="shared" si="18"/>
        <v>0</v>
      </c>
      <c r="CU117"/>
      <c r="CV117" s="762">
        <v>116</v>
      </c>
      <c r="CW117" s="763" t="str">
        <f t="shared" si="24"/>
        <v>-</v>
      </c>
      <c r="CX117" s="763" t="s">
        <v>49</v>
      </c>
      <c r="CY117" s="787">
        <f>+Scoresheet!AP151</f>
        <v>0</v>
      </c>
      <c r="CZ117" s="429">
        <f t="shared" si="19"/>
        <v>0</v>
      </c>
      <c r="DA117"/>
      <c r="DB117" s="418">
        <v>116</v>
      </c>
      <c r="DC117" s="419" t="str">
        <f t="shared" si="25"/>
        <v>-</v>
      </c>
      <c r="DD117" s="419" t="s">
        <v>49</v>
      </c>
      <c r="DE117" s="421">
        <f>+Scoresheet!AX151</f>
        <v>0</v>
      </c>
      <c r="DF117" s="420">
        <f t="shared" si="20"/>
        <v>0</v>
      </c>
      <c r="DG117"/>
      <c r="DH117" s="766">
        <v>116</v>
      </c>
      <c r="DI117" s="767" t="str">
        <f t="shared" si="26"/>
        <v>-</v>
      </c>
      <c r="DJ117" s="767" t="s">
        <v>49</v>
      </c>
      <c r="DK117" s="768">
        <f>+Scoresheet!BF151</f>
        <v>0</v>
      </c>
      <c r="DL117" s="769">
        <f t="shared" si="21"/>
        <v>0</v>
      </c>
      <c r="DM117"/>
      <c r="DN117" s="762">
        <v>116</v>
      </c>
      <c r="DO117" s="763" t="str">
        <f t="shared" si="27"/>
        <v>-</v>
      </c>
      <c r="DP117" s="763" t="s">
        <v>49</v>
      </c>
      <c r="DQ117" s="429">
        <f t="shared" si="22"/>
        <v>0</v>
      </c>
    </row>
    <row r="118" spans="2:121" s="19" customFormat="1">
      <c r="H118" s="460">
        <v>117</v>
      </c>
      <c r="I118" s="313" t="s">
        <v>423</v>
      </c>
      <c r="J118" s="313" t="s">
        <v>38</v>
      </c>
      <c r="K118" s="475">
        <v>1</v>
      </c>
      <c r="L118" s="470"/>
      <c r="M118" s="460">
        <v>117</v>
      </c>
      <c r="N118" s="313" t="s">
        <v>113</v>
      </c>
      <c r="O118" s="313" t="s">
        <v>38</v>
      </c>
      <c r="P118" s="465">
        <v>0</v>
      </c>
      <c r="Q118" s="671">
        <v>0</v>
      </c>
      <c r="R118" s="10"/>
      <c r="S118" s="460">
        <v>117</v>
      </c>
      <c r="T118" s="324" t="s">
        <v>113</v>
      </c>
      <c r="U118" s="324" t="s">
        <v>38</v>
      </c>
      <c r="V118" s="468">
        <v>0</v>
      </c>
      <c r="W118" s="478">
        <v>0</v>
      </c>
      <c r="X118" s="10"/>
      <c r="Y118" s="460">
        <v>117</v>
      </c>
      <c r="Z118" s="313" t="s">
        <v>113</v>
      </c>
      <c r="AA118" s="313" t="s">
        <v>38</v>
      </c>
      <c r="AB118" s="465">
        <v>0</v>
      </c>
      <c r="AC118" s="475">
        <v>0</v>
      </c>
      <c r="AD118" s="10"/>
      <c r="AE118" s="460">
        <v>117</v>
      </c>
      <c r="AF118" s="313" t="s">
        <v>113</v>
      </c>
      <c r="AG118" s="313" t="s">
        <v>42</v>
      </c>
      <c r="AH118" s="465">
        <v>0</v>
      </c>
      <c r="AI118" s="475">
        <v>0</v>
      </c>
      <c r="AK118" s="460">
        <v>117</v>
      </c>
      <c r="AL118" s="313" t="s">
        <v>113</v>
      </c>
      <c r="AM118" s="313" t="s">
        <v>39</v>
      </c>
      <c r="AN118" s="337">
        <v>0</v>
      </c>
      <c r="AO118" s="475">
        <v>0</v>
      </c>
      <c r="AP118" s="10"/>
      <c r="AQ118" s="460">
        <v>117</v>
      </c>
      <c r="AR118" s="313" t="s">
        <v>113</v>
      </c>
      <c r="AS118" s="313" t="s">
        <v>45</v>
      </c>
      <c r="AT118" s="475">
        <v>0</v>
      </c>
      <c r="AU118" s="470"/>
      <c r="AV118" s="10"/>
      <c r="AW118" s="10"/>
      <c r="AX118" s="10"/>
      <c r="AY118" s="10"/>
      <c r="AZ118" s="10"/>
      <c r="BA118" s="10"/>
      <c r="BB118" s="10"/>
      <c r="BC118" s="10"/>
      <c r="BD118" s="10"/>
      <c r="BE118" s="10"/>
      <c r="BF118" s="10"/>
      <c r="BG118" s="10"/>
      <c r="BH118" s="10"/>
      <c r="BI118" s="10"/>
      <c r="BJ118" s="10"/>
      <c r="BK118" s="10"/>
      <c r="BL118" s="10"/>
      <c r="BM118" s="10"/>
      <c r="BN118" s="10"/>
      <c r="BO118" s="10"/>
      <c r="BP118" s="10"/>
      <c r="CE118" s="781">
        <v>117</v>
      </c>
      <c r="CF118" s="782" t="str">
        <f t="shared" si="14"/>
        <v>-</v>
      </c>
      <c r="CG118" s="782" t="s">
        <v>49</v>
      </c>
      <c r="CH118" s="783">
        <f t="shared" si="15"/>
        <v>0</v>
      </c>
      <c r="CI118"/>
      <c r="CJ118" s="418">
        <v>117</v>
      </c>
      <c r="CK118" s="419" t="str">
        <f t="shared" si="16"/>
        <v>-</v>
      </c>
      <c r="CL118" s="419" t="s">
        <v>49</v>
      </c>
      <c r="CM118" s="421">
        <f>+Scoresheet!J152</f>
        <v>0</v>
      </c>
      <c r="CN118" s="420">
        <f t="shared" si="17"/>
        <v>0</v>
      </c>
      <c r="CO118"/>
      <c r="CP118" s="750">
        <v>117</v>
      </c>
      <c r="CQ118" s="751" t="str">
        <f t="shared" si="23"/>
        <v>-</v>
      </c>
      <c r="CR118" s="751" t="s">
        <v>49</v>
      </c>
      <c r="CS118" s="756">
        <f>+Scoresheet!AH152</f>
        <v>0</v>
      </c>
      <c r="CT118" s="752">
        <f t="shared" si="18"/>
        <v>0</v>
      </c>
      <c r="CU118"/>
      <c r="CV118" s="762">
        <v>117</v>
      </c>
      <c r="CW118" s="763" t="str">
        <f t="shared" si="24"/>
        <v>-</v>
      </c>
      <c r="CX118" s="763" t="s">
        <v>49</v>
      </c>
      <c r="CY118" s="787">
        <f>+Scoresheet!AP152</f>
        <v>0</v>
      </c>
      <c r="CZ118" s="429">
        <f t="shared" si="19"/>
        <v>0</v>
      </c>
      <c r="DA118"/>
      <c r="DB118" s="418">
        <v>117</v>
      </c>
      <c r="DC118" s="419" t="str">
        <f t="shared" si="25"/>
        <v>-</v>
      </c>
      <c r="DD118" s="419" t="s">
        <v>49</v>
      </c>
      <c r="DE118" s="421">
        <f>+Scoresheet!AX152</f>
        <v>0</v>
      </c>
      <c r="DF118" s="420">
        <f t="shared" si="20"/>
        <v>0</v>
      </c>
      <c r="DG118"/>
      <c r="DH118" s="766">
        <v>117</v>
      </c>
      <c r="DI118" s="767" t="str">
        <f t="shared" si="26"/>
        <v>-</v>
      </c>
      <c r="DJ118" s="767" t="s">
        <v>49</v>
      </c>
      <c r="DK118" s="768">
        <f>+Scoresheet!BF152</f>
        <v>0</v>
      </c>
      <c r="DL118" s="769">
        <f t="shared" si="21"/>
        <v>0</v>
      </c>
      <c r="DM118"/>
      <c r="DN118" s="762">
        <v>117</v>
      </c>
      <c r="DO118" s="763" t="str">
        <f t="shared" si="27"/>
        <v>-</v>
      </c>
      <c r="DP118" s="763" t="s">
        <v>49</v>
      </c>
      <c r="DQ118" s="429">
        <f t="shared" si="22"/>
        <v>0</v>
      </c>
    </row>
    <row r="119" spans="2:121" s="19" customFormat="1">
      <c r="H119" s="460">
        <v>118</v>
      </c>
      <c r="I119" s="313" t="s">
        <v>446</v>
      </c>
      <c r="J119" s="313" t="s">
        <v>39</v>
      </c>
      <c r="K119" s="475">
        <v>0.5</v>
      </c>
      <c r="L119" s="470"/>
      <c r="M119" s="460">
        <v>118</v>
      </c>
      <c r="N119" s="313" t="s">
        <v>113</v>
      </c>
      <c r="O119" s="313" t="s">
        <v>38</v>
      </c>
      <c r="P119" s="465">
        <v>0</v>
      </c>
      <c r="Q119" s="671">
        <v>0</v>
      </c>
      <c r="R119" s="10"/>
      <c r="S119" s="460">
        <v>118</v>
      </c>
      <c r="T119" s="313" t="s">
        <v>113</v>
      </c>
      <c r="U119" s="313" t="s">
        <v>38</v>
      </c>
      <c r="V119" s="465">
        <v>0</v>
      </c>
      <c r="W119" s="475">
        <v>0</v>
      </c>
      <c r="X119" s="10"/>
      <c r="Y119" s="460">
        <v>118</v>
      </c>
      <c r="Z119" s="313" t="s">
        <v>113</v>
      </c>
      <c r="AA119" s="313" t="s">
        <v>38</v>
      </c>
      <c r="AB119" s="465">
        <v>0</v>
      </c>
      <c r="AC119" s="475">
        <v>0</v>
      </c>
      <c r="AD119" s="10"/>
      <c r="AE119" s="460">
        <v>118</v>
      </c>
      <c r="AF119" s="313" t="s">
        <v>113</v>
      </c>
      <c r="AG119" s="313" t="s">
        <v>42</v>
      </c>
      <c r="AH119" s="465">
        <v>0</v>
      </c>
      <c r="AI119" s="475">
        <v>0</v>
      </c>
      <c r="AK119" s="460">
        <v>118</v>
      </c>
      <c r="AL119" s="324" t="s">
        <v>113</v>
      </c>
      <c r="AM119" s="324" t="s">
        <v>39</v>
      </c>
      <c r="AN119" s="340">
        <v>0</v>
      </c>
      <c r="AO119" s="478">
        <v>0</v>
      </c>
      <c r="AP119" s="10"/>
      <c r="AQ119" s="460">
        <v>118</v>
      </c>
      <c r="AR119" s="313" t="s">
        <v>113</v>
      </c>
      <c r="AS119" s="313" t="s">
        <v>45</v>
      </c>
      <c r="AT119" s="475">
        <v>0</v>
      </c>
      <c r="AU119" s="470"/>
      <c r="AV119" s="10"/>
      <c r="AW119" s="10"/>
      <c r="AX119" s="10"/>
      <c r="AY119" s="10"/>
      <c r="AZ119" s="10"/>
      <c r="BA119" s="10"/>
      <c r="BB119" s="10"/>
      <c r="BC119" s="10"/>
      <c r="BD119" s="10"/>
      <c r="BE119" s="10"/>
      <c r="BF119" s="10"/>
      <c r="BG119" s="10"/>
      <c r="BH119" s="10"/>
      <c r="BI119" s="10"/>
      <c r="BJ119" s="10"/>
      <c r="BK119" s="10"/>
      <c r="BL119" s="10"/>
      <c r="BM119" s="10"/>
      <c r="BN119" s="10"/>
      <c r="BO119" s="10"/>
      <c r="BP119" s="10"/>
      <c r="CE119" s="781">
        <v>118</v>
      </c>
      <c r="CF119" s="782" t="str">
        <f t="shared" si="14"/>
        <v>-</v>
      </c>
      <c r="CG119" s="782" t="s">
        <v>49</v>
      </c>
      <c r="CH119" s="783">
        <f t="shared" si="15"/>
        <v>0</v>
      </c>
      <c r="CI119"/>
      <c r="CJ119" s="418">
        <v>118</v>
      </c>
      <c r="CK119" s="419" t="str">
        <f t="shared" si="16"/>
        <v>-</v>
      </c>
      <c r="CL119" s="419" t="s">
        <v>49</v>
      </c>
      <c r="CM119" s="421">
        <f>+Scoresheet!J153</f>
        <v>0</v>
      </c>
      <c r="CN119" s="420">
        <f t="shared" si="17"/>
        <v>0</v>
      </c>
      <c r="CO119"/>
      <c r="CP119" s="750">
        <v>118</v>
      </c>
      <c r="CQ119" s="751" t="str">
        <f t="shared" si="23"/>
        <v>-</v>
      </c>
      <c r="CR119" s="751" t="s">
        <v>49</v>
      </c>
      <c r="CS119" s="756">
        <f>+Scoresheet!AH153</f>
        <v>0</v>
      </c>
      <c r="CT119" s="752">
        <f t="shared" si="18"/>
        <v>0</v>
      </c>
      <c r="CU119"/>
      <c r="CV119" s="762">
        <v>118</v>
      </c>
      <c r="CW119" s="763" t="str">
        <f t="shared" si="24"/>
        <v>-</v>
      </c>
      <c r="CX119" s="763" t="s">
        <v>49</v>
      </c>
      <c r="CY119" s="787">
        <f>+Scoresheet!AP153</f>
        <v>0</v>
      </c>
      <c r="CZ119" s="429">
        <f t="shared" si="19"/>
        <v>0</v>
      </c>
      <c r="DA119"/>
      <c r="DB119" s="418">
        <v>118</v>
      </c>
      <c r="DC119" s="419" t="str">
        <f t="shared" si="25"/>
        <v>-</v>
      </c>
      <c r="DD119" s="419" t="s">
        <v>49</v>
      </c>
      <c r="DE119" s="421">
        <f>+Scoresheet!AX153</f>
        <v>0</v>
      </c>
      <c r="DF119" s="420">
        <f t="shared" si="20"/>
        <v>0</v>
      </c>
      <c r="DG119"/>
      <c r="DH119" s="766">
        <v>118</v>
      </c>
      <c r="DI119" s="767" t="str">
        <f t="shared" si="26"/>
        <v>-</v>
      </c>
      <c r="DJ119" s="767" t="s">
        <v>49</v>
      </c>
      <c r="DK119" s="768">
        <f>+Scoresheet!BF153</f>
        <v>0</v>
      </c>
      <c r="DL119" s="769">
        <f t="shared" si="21"/>
        <v>0</v>
      </c>
      <c r="DM119"/>
      <c r="DN119" s="762">
        <v>118</v>
      </c>
      <c r="DO119" s="763" t="str">
        <f t="shared" si="27"/>
        <v>-</v>
      </c>
      <c r="DP119" s="763" t="s">
        <v>49</v>
      </c>
      <c r="DQ119" s="429">
        <f t="shared" si="22"/>
        <v>0</v>
      </c>
    </row>
    <row r="120" spans="2:121" s="19" customFormat="1">
      <c r="H120" s="460">
        <v>119</v>
      </c>
      <c r="I120" s="324" t="s">
        <v>443</v>
      </c>
      <c r="J120" s="324" t="s">
        <v>39</v>
      </c>
      <c r="K120" s="475">
        <v>0.5</v>
      </c>
      <c r="L120" s="470"/>
      <c r="M120" s="460">
        <v>119</v>
      </c>
      <c r="N120" s="324" t="s">
        <v>113</v>
      </c>
      <c r="O120" s="324" t="s">
        <v>38</v>
      </c>
      <c r="P120" s="468">
        <v>0</v>
      </c>
      <c r="Q120" s="671">
        <v>0</v>
      </c>
      <c r="R120" s="10"/>
      <c r="S120" s="460">
        <v>119</v>
      </c>
      <c r="T120" s="313" t="s">
        <v>113</v>
      </c>
      <c r="U120" s="313" t="s">
        <v>38</v>
      </c>
      <c r="V120" s="465">
        <v>0</v>
      </c>
      <c r="W120" s="475">
        <v>0</v>
      </c>
      <c r="X120" s="10"/>
      <c r="Y120" s="460">
        <v>119</v>
      </c>
      <c r="Z120" s="313" t="s">
        <v>113</v>
      </c>
      <c r="AA120" s="313" t="s">
        <v>38</v>
      </c>
      <c r="AB120" s="465">
        <v>0</v>
      </c>
      <c r="AC120" s="475">
        <v>0</v>
      </c>
      <c r="AD120" s="10"/>
      <c r="AE120" s="460">
        <v>119</v>
      </c>
      <c r="AF120" s="313" t="s">
        <v>113</v>
      </c>
      <c r="AG120" s="313" t="s">
        <v>42</v>
      </c>
      <c r="AH120" s="465">
        <v>0</v>
      </c>
      <c r="AI120" s="475">
        <v>0</v>
      </c>
      <c r="AK120" s="460">
        <v>119</v>
      </c>
      <c r="AL120" s="313" t="s">
        <v>113</v>
      </c>
      <c r="AM120" s="313" t="s">
        <v>39</v>
      </c>
      <c r="AN120" s="337">
        <v>0</v>
      </c>
      <c r="AO120" s="475">
        <v>0</v>
      </c>
      <c r="AP120" s="10"/>
      <c r="AQ120" s="460">
        <v>119</v>
      </c>
      <c r="AR120" s="313" t="s">
        <v>113</v>
      </c>
      <c r="AS120" s="313" t="s">
        <v>48</v>
      </c>
      <c r="AT120" s="475">
        <v>0</v>
      </c>
      <c r="AU120" s="470"/>
      <c r="AV120" s="10"/>
      <c r="AW120" s="10"/>
      <c r="AX120" s="10"/>
      <c r="AY120" s="10"/>
      <c r="AZ120" s="10"/>
      <c r="BA120" s="10"/>
      <c r="BB120" s="10"/>
      <c r="BC120" s="10"/>
      <c r="BD120" s="10"/>
      <c r="BE120" s="10"/>
      <c r="BF120" s="10"/>
      <c r="BG120" s="10"/>
      <c r="BH120" s="10"/>
      <c r="BI120" s="10"/>
      <c r="BJ120" s="10"/>
      <c r="BK120" s="10"/>
      <c r="BL120" s="10"/>
      <c r="BM120" s="10"/>
      <c r="BN120" s="10"/>
      <c r="BO120" s="10"/>
      <c r="BP120" s="10"/>
      <c r="CE120" s="781">
        <v>119</v>
      </c>
      <c r="CF120" s="782" t="str">
        <f t="shared" si="14"/>
        <v>-</v>
      </c>
      <c r="CG120" s="782" t="s">
        <v>49</v>
      </c>
      <c r="CH120" s="783">
        <f t="shared" si="15"/>
        <v>0</v>
      </c>
      <c r="CI120"/>
      <c r="CJ120" s="418">
        <v>119</v>
      </c>
      <c r="CK120" s="419" t="str">
        <f t="shared" si="16"/>
        <v>-</v>
      </c>
      <c r="CL120" s="419" t="s">
        <v>49</v>
      </c>
      <c r="CM120" s="421">
        <f>+Scoresheet!J154</f>
        <v>0</v>
      </c>
      <c r="CN120" s="420">
        <f t="shared" si="17"/>
        <v>0</v>
      </c>
      <c r="CO120"/>
      <c r="CP120" s="750">
        <v>119</v>
      </c>
      <c r="CQ120" s="751" t="str">
        <f t="shared" si="23"/>
        <v>-</v>
      </c>
      <c r="CR120" s="751" t="s">
        <v>49</v>
      </c>
      <c r="CS120" s="756">
        <f>+Scoresheet!AH154</f>
        <v>0</v>
      </c>
      <c r="CT120" s="752">
        <f t="shared" si="18"/>
        <v>0</v>
      </c>
      <c r="CU120"/>
      <c r="CV120" s="762">
        <v>119</v>
      </c>
      <c r="CW120" s="763" t="str">
        <f t="shared" si="24"/>
        <v>-</v>
      </c>
      <c r="CX120" s="763" t="s">
        <v>49</v>
      </c>
      <c r="CY120" s="787">
        <f>+Scoresheet!AP154</f>
        <v>0</v>
      </c>
      <c r="CZ120" s="429">
        <f t="shared" si="19"/>
        <v>0</v>
      </c>
      <c r="DA120"/>
      <c r="DB120" s="418">
        <v>119</v>
      </c>
      <c r="DC120" s="419" t="str">
        <f t="shared" si="25"/>
        <v>-</v>
      </c>
      <c r="DD120" s="419" t="s">
        <v>49</v>
      </c>
      <c r="DE120" s="421">
        <f>+Scoresheet!AX154</f>
        <v>0</v>
      </c>
      <c r="DF120" s="420">
        <f t="shared" si="20"/>
        <v>0</v>
      </c>
      <c r="DG120"/>
      <c r="DH120" s="766">
        <v>119</v>
      </c>
      <c r="DI120" s="767" t="str">
        <f t="shared" si="26"/>
        <v>-</v>
      </c>
      <c r="DJ120" s="767" t="s">
        <v>49</v>
      </c>
      <c r="DK120" s="768">
        <f>+Scoresheet!BF154</f>
        <v>0</v>
      </c>
      <c r="DL120" s="769">
        <f t="shared" si="21"/>
        <v>0</v>
      </c>
      <c r="DM120"/>
      <c r="DN120" s="762">
        <v>119</v>
      </c>
      <c r="DO120" s="763" t="str">
        <f t="shared" si="27"/>
        <v>-</v>
      </c>
      <c r="DP120" s="763" t="s">
        <v>49</v>
      </c>
      <c r="DQ120" s="429">
        <f t="shared" si="22"/>
        <v>0</v>
      </c>
    </row>
    <row r="121" spans="2:121" s="19" customFormat="1">
      <c r="H121" s="460">
        <v>120</v>
      </c>
      <c r="I121" s="313" t="s">
        <v>284</v>
      </c>
      <c r="J121" s="313" t="s">
        <v>38</v>
      </c>
      <c r="K121" s="478">
        <v>0.5</v>
      </c>
      <c r="L121" s="470"/>
      <c r="M121" s="460">
        <v>120</v>
      </c>
      <c r="N121" s="324" t="s">
        <v>113</v>
      </c>
      <c r="O121" s="324" t="s">
        <v>38</v>
      </c>
      <c r="P121" s="468">
        <v>0</v>
      </c>
      <c r="Q121" s="671">
        <v>0</v>
      </c>
      <c r="R121" s="10"/>
      <c r="S121" s="460">
        <v>120</v>
      </c>
      <c r="T121" s="313" t="s">
        <v>113</v>
      </c>
      <c r="U121" s="313" t="s">
        <v>38</v>
      </c>
      <c r="V121" s="465">
        <v>0</v>
      </c>
      <c r="W121" s="475">
        <v>0</v>
      </c>
      <c r="X121" s="10"/>
      <c r="Y121" s="460">
        <v>120</v>
      </c>
      <c r="Z121" s="313" t="s">
        <v>113</v>
      </c>
      <c r="AA121" s="313" t="s">
        <v>38</v>
      </c>
      <c r="AB121" s="465">
        <v>0</v>
      </c>
      <c r="AC121" s="475">
        <v>0</v>
      </c>
      <c r="AD121" s="10"/>
      <c r="AE121" s="460">
        <v>120</v>
      </c>
      <c r="AF121" s="322" t="s">
        <v>113</v>
      </c>
      <c r="AG121" s="322" t="s">
        <v>42</v>
      </c>
      <c r="AH121" s="465">
        <v>0</v>
      </c>
      <c r="AI121" s="475">
        <v>0</v>
      </c>
      <c r="AK121" s="460">
        <v>120</v>
      </c>
      <c r="AL121" s="313" t="s">
        <v>113</v>
      </c>
      <c r="AM121" s="313" t="s">
        <v>39</v>
      </c>
      <c r="AN121" s="337">
        <v>0</v>
      </c>
      <c r="AO121" s="475">
        <v>0</v>
      </c>
      <c r="AP121" s="10"/>
      <c r="AQ121" s="460">
        <v>120</v>
      </c>
      <c r="AR121" s="324" t="s">
        <v>113</v>
      </c>
      <c r="AS121" s="324" t="s">
        <v>48</v>
      </c>
      <c r="AT121" s="478">
        <v>0</v>
      </c>
      <c r="AU121" s="470"/>
      <c r="AV121" s="10"/>
      <c r="AW121" s="10"/>
      <c r="AX121" s="10"/>
      <c r="AY121" s="10"/>
      <c r="AZ121" s="10"/>
      <c r="BA121" s="10"/>
      <c r="BB121" s="10"/>
      <c r="BC121" s="10"/>
      <c r="BD121" s="10"/>
      <c r="BE121" s="10"/>
      <c r="BF121" s="10"/>
      <c r="BG121" s="10"/>
      <c r="BH121" s="10"/>
      <c r="BI121" s="10"/>
      <c r="BJ121" s="10"/>
      <c r="BK121" s="10"/>
      <c r="BL121" s="10"/>
      <c r="BM121" s="10"/>
      <c r="BN121" s="10"/>
      <c r="BO121" s="10"/>
      <c r="BP121" s="10"/>
      <c r="CE121" s="781">
        <v>120</v>
      </c>
      <c r="CF121" s="782" t="str">
        <f t="shared" si="14"/>
        <v>-</v>
      </c>
      <c r="CG121" s="782" t="s">
        <v>49</v>
      </c>
      <c r="CH121" s="783">
        <f t="shared" si="15"/>
        <v>0</v>
      </c>
      <c r="CI121"/>
      <c r="CJ121" s="418">
        <v>120</v>
      </c>
      <c r="CK121" s="419" t="str">
        <f t="shared" si="16"/>
        <v>-</v>
      </c>
      <c r="CL121" s="419" t="s">
        <v>49</v>
      </c>
      <c r="CM121" s="421">
        <f>+Scoresheet!J155</f>
        <v>0</v>
      </c>
      <c r="CN121" s="420">
        <f t="shared" si="17"/>
        <v>0</v>
      </c>
      <c r="CO121"/>
      <c r="CP121" s="750">
        <v>120</v>
      </c>
      <c r="CQ121" s="751" t="str">
        <f t="shared" si="23"/>
        <v>-</v>
      </c>
      <c r="CR121" s="751" t="s">
        <v>49</v>
      </c>
      <c r="CS121" s="756">
        <f>+Scoresheet!AH155</f>
        <v>0</v>
      </c>
      <c r="CT121" s="752">
        <f t="shared" si="18"/>
        <v>0</v>
      </c>
      <c r="CU121"/>
      <c r="CV121" s="762">
        <v>120</v>
      </c>
      <c r="CW121" s="763" t="str">
        <f t="shared" si="24"/>
        <v>-</v>
      </c>
      <c r="CX121" s="763" t="s">
        <v>49</v>
      </c>
      <c r="CY121" s="787">
        <f>+Scoresheet!AP155</f>
        <v>0</v>
      </c>
      <c r="CZ121" s="429">
        <f t="shared" si="19"/>
        <v>0</v>
      </c>
      <c r="DA121"/>
      <c r="DB121" s="418">
        <v>120</v>
      </c>
      <c r="DC121" s="419" t="str">
        <f t="shared" si="25"/>
        <v>-</v>
      </c>
      <c r="DD121" s="419" t="s">
        <v>49</v>
      </c>
      <c r="DE121" s="421">
        <f>+Scoresheet!AX155</f>
        <v>0</v>
      </c>
      <c r="DF121" s="420">
        <f t="shared" si="20"/>
        <v>0</v>
      </c>
      <c r="DG121"/>
      <c r="DH121" s="766">
        <v>120</v>
      </c>
      <c r="DI121" s="767" t="str">
        <f t="shared" si="26"/>
        <v>-</v>
      </c>
      <c r="DJ121" s="767" t="s">
        <v>49</v>
      </c>
      <c r="DK121" s="768">
        <f>+Scoresheet!BF155</f>
        <v>0</v>
      </c>
      <c r="DL121" s="769">
        <f t="shared" si="21"/>
        <v>0</v>
      </c>
      <c r="DM121"/>
      <c r="DN121" s="762">
        <v>120</v>
      </c>
      <c r="DO121" s="763" t="str">
        <f t="shared" si="27"/>
        <v>-</v>
      </c>
      <c r="DP121" s="763" t="s">
        <v>49</v>
      </c>
      <c r="DQ121" s="429">
        <f t="shared" si="22"/>
        <v>0</v>
      </c>
    </row>
    <row r="122" spans="2:121" s="19" customFormat="1">
      <c r="H122" s="460">
        <v>121</v>
      </c>
      <c r="I122" s="313" t="s">
        <v>433</v>
      </c>
      <c r="J122" s="313" t="s">
        <v>41</v>
      </c>
      <c r="K122" s="475">
        <v>0.5</v>
      </c>
      <c r="L122" s="470"/>
      <c r="M122" s="460">
        <v>121</v>
      </c>
      <c r="N122" s="313" t="s">
        <v>113</v>
      </c>
      <c r="O122" s="313" t="s">
        <v>38</v>
      </c>
      <c r="P122" s="465">
        <v>0</v>
      </c>
      <c r="Q122" s="671">
        <v>0</v>
      </c>
      <c r="R122" s="10"/>
      <c r="S122" s="460">
        <v>121</v>
      </c>
      <c r="T122" s="324" t="s">
        <v>113</v>
      </c>
      <c r="U122" s="324" t="s">
        <v>38</v>
      </c>
      <c r="V122" s="468">
        <v>0</v>
      </c>
      <c r="W122" s="478">
        <v>0</v>
      </c>
      <c r="X122" s="10"/>
      <c r="Y122" s="460">
        <v>121</v>
      </c>
      <c r="Z122" s="324" t="s">
        <v>113</v>
      </c>
      <c r="AA122" s="324" t="s">
        <v>49</v>
      </c>
      <c r="AB122" s="468">
        <v>0</v>
      </c>
      <c r="AC122" s="478">
        <v>0</v>
      </c>
      <c r="AD122" s="10"/>
      <c r="AE122" s="460">
        <v>121</v>
      </c>
      <c r="AF122" s="313" t="s">
        <v>113</v>
      </c>
      <c r="AG122" s="313" t="s">
        <v>42</v>
      </c>
      <c r="AH122" s="465">
        <v>0</v>
      </c>
      <c r="AI122" s="475">
        <v>0</v>
      </c>
      <c r="AK122" s="460">
        <v>121</v>
      </c>
      <c r="AL122" s="313" t="s">
        <v>113</v>
      </c>
      <c r="AM122" s="313" t="s">
        <v>39</v>
      </c>
      <c r="AN122" s="337">
        <v>0</v>
      </c>
      <c r="AO122" s="475">
        <v>0</v>
      </c>
      <c r="AP122" s="10"/>
      <c r="AQ122" s="460">
        <v>121</v>
      </c>
      <c r="AR122" s="313" t="s">
        <v>113</v>
      </c>
      <c r="AS122" s="313" t="s">
        <v>48</v>
      </c>
      <c r="AT122" s="475">
        <v>0</v>
      </c>
      <c r="AU122" s="470"/>
      <c r="AV122" s="10"/>
      <c r="AW122" s="10"/>
      <c r="AX122" s="10"/>
      <c r="AY122" s="10"/>
      <c r="AZ122" s="10"/>
      <c r="BA122" s="10"/>
      <c r="BB122" s="10"/>
      <c r="BC122" s="10"/>
      <c r="BD122" s="10"/>
      <c r="BE122" s="10"/>
      <c r="BF122" s="10"/>
      <c r="BG122" s="10"/>
      <c r="BH122" s="10"/>
      <c r="BI122" s="10"/>
      <c r="BJ122" s="10"/>
      <c r="BK122" s="10"/>
      <c r="BL122" s="10"/>
      <c r="BM122" s="10"/>
      <c r="BN122" s="10"/>
      <c r="BO122" s="10"/>
      <c r="BP122" s="10"/>
      <c r="CE122" s="781">
        <v>121</v>
      </c>
      <c r="CF122" s="782" t="str">
        <f t="shared" si="14"/>
        <v>DILIP UPADHYAY [U]</v>
      </c>
      <c r="CG122" s="782" t="s">
        <v>42</v>
      </c>
      <c r="CH122" s="783">
        <f t="shared" si="15"/>
        <v>13.9</v>
      </c>
      <c r="CI122"/>
      <c r="CJ122" s="418">
        <v>121</v>
      </c>
      <c r="CK122" s="419" t="str">
        <f t="shared" si="16"/>
        <v>DILIP UPADHYAY [U]</v>
      </c>
      <c r="CL122" s="419" t="s">
        <v>42</v>
      </c>
      <c r="CM122" s="421">
        <f>+Scoresheet!J165</f>
        <v>45</v>
      </c>
      <c r="CN122" s="420">
        <f t="shared" si="17"/>
        <v>2.9</v>
      </c>
      <c r="CO122"/>
      <c r="CP122" s="750">
        <v>121</v>
      </c>
      <c r="CQ122" s="751" t="str">
        <f t="shared" si="23"/>
        <v>DILIP UPADHYAY [U]</v>
      </c>
      <c r="CR122" s="751" t="s">
        <v>42</v>
      </c>
      <c r="CS122" s="756">
        <f>+Scoresheet!AH165</f>
        <v>6</v>
      </c>
      <c r="CT122" s="752">
        <f t="shared" si="18"/>
        <v>10</v>
      </c>
      <c r="CU122"/>
      <c r="CV122" s="762">
        <v>121</v>
      </c>
      <c r="CW122" s="763" t="str">
        <f t="shared" si="24"/>
        <v>DILIP UPADHYAY [U]</v>
      </c>
      <c r="CX122" s="763" t="s">
        <v>42</v>
      </c>
      <c r="CY122" s="787">
        <f>+Scoresheet!AP165</f>
        <v>1</v>
      </c>
      <c r="CZ122" s="429">
        <f t="shared" si="19"/>
        <v>0.5</v>
      </c>
      <c r="DA122"/>
      <c r="DB122" s="418">
        <v>121</v>
      </c>
      <c r="DC122" s="419" t="str">
        <f t="shared" si="25"/>
        <v>DILIP UPADHYAY [U]</v>
      </c>
      <c r="DD122" s="419" t="s">
        <v>42</v>
      </c>
      <c r="DE122" s="421" t="str">
        <f>+Scoresheet!AX165</f>
        <v>1i</v>
      </c>
      <c r="DF122" s="420">
        <f t="shared" si="20"/>
        <v>0.5</v>
      </c>
      <c r="DG122"/>
      <c r="DH122" s="766">
        <v>121</v>
      </c>
      <c r="DI122" s="767" t="str">
        <f t="shared" si="26"/>
        <v>DILIP UPADHYAY [U]</v>
      </c>
      <c r="DJ122" s="767" t="s">
        <v>42</v>
      </c>
      <c r="DK122" s="768">
        <f>+Scoresheet!BF165</f>
        <v>0</v>
      </c>
      <c r="DL122" s="769">
        <f t="shared" si="21"/>
        <v>0</v>
      </c>
      <c r="DM122"/>
      <c r="DN122" s="762">
        <v>121</v>
      </c>
      <c r="DO122" s="763" t="str">
        <f t="shared" si="27"/>
        <v>DILIP UPADHYAY [U]</v>
      </c>
      <c r="DP122" s="763" t="s">
        <v>42</v>
      </c>
      <c r="DQ122" s="429">
        <f t="shared" si="22"/>
        <v>1</v>
      </c>
    </row>
    <row r="123" spans="2:121" s="19" customFormat="1">
      <c r="H123" s="460">
        <v>122</v>
      </c>
      <c r="I123" s="313" t="s">
        <v>332</v>
      </c>
      <c r="J123" s="313" t="s">
        <v>39</v>
      </c>
      <c r="K123" s="477">
        <v>0.5</v>
      </c>
      <c r="L123" s="470"/>
      <c r="M123" s="460">
        <v>122</v>
      </c>
      <c r="N123" s="313" t="s">
        <v>113</v>
      </c>
      <c r="O123" s="313" t="s">
        <v>38</v>
      </c>
      <c r="P123" s="465">
        <v>0</v>
      </c>
      <c r="Q123" s="671">
        <v>0</v>
      </c>
      <c r="R123" s="10"/>
      <c r="S123" s="460">
        <v>122</v>
      </c>
      <c r="T123" s="313" t="s">
        <v>113</v>
      </c>
      <c r="U123" s="313" t="s">
        <v>38</v>
      </c>
      <c r="V123" s="465">
        <v>0</v>
      </c>
      <c r="W123" s="475">
        <v>0</v>
      </c>
      <c r="X123" s="10"/>
      <c r="Y123" s="460">
        <v>122</v>
      </c>
      <c r="Z123" s="313" t="s">
        <v>113</v>
      </c>
      <c r="AA123" s="313" t="s">
        <v>49</v>
      </c>
      <c r="AB123" s="465">
        <v>0</v>
      </c>
      <c r="AC123" s="475">
        <v>0</v>
      </c>
      <c r="AD123" s="10"/>
      <c r="AE123" s="460">
        <v>122</v>
      </c>
      <c r="AF123" s="313" t="s">
        <v>113</v>
      </c>
      <c r="AG123" s="313" t="s">
        <v>42</v>
      </c>
      <c r="AH123" s="465">
        <v>0</v>
      </c>
      <c r="AI123" s="475">
        <v>0</v>
      </c>
      <c r="AK123" s="460">
        <v>122</v>
      </c>
      <c r="AL123" s="324" t="s">
        <v>113</v>
      </c>
      <c r="AM123" s="324" t="s">
        <v>39</v>
      </c>
      <c r="AN123" s="468">
        <v>0</v>
      </c>
      <c r="AO123" s="478">
        <v>0</v>
      </c>
      <c r="AP123" s="10"/>
      <c r="AQ123" s="460">
        <v>122</v>
      </c>
      <c r="AR123" s="313" t="s">
        <v>113</v>
      </c>
      <c r="AS123" s="313" t="s">
        <v>48</v>
      </c>
      <c r="AT123" s="475">
        <v>0</v>
      </c>
      <c r="AU123" s="470"/>
      <c r="AV123" s="10"/>
      <c r="AW123" s="10"/>
      <c r="AX123" s="10"/>
      <c r="AY123" s="10"/>
      <c r="AZ123" s="10"/>
      <c r="BA123" s="10"/>
      <c r="BB123" s="10"/>
      <c r="BC123" s="10"/>
      <c r="BD123" s="10"/>
      <c r="BE123" s="10"/>
      <c r="BF123" s="10"/>
      <c r="BG123" s="10"/>
      <c r="BH123" s="10"/>
      <c r="BI123" s="10"/>
      <c r="BJ123" s="10"/>
      <c r="BK123" s="10"/>
      <c r="BL123" s="10"/>
      <c r="BM123" s="10"/>
      <c r="BN123" s="10"/>
      <c r="BO123" s="10"/>
      <c r="BP123" s="10"/>
      <c r="CE123" s="781">
        <v>122</v>
      </c>
      <c r="CF123" s="782" t="str">
        <f t="shared" si="14"/>
        <v>KAMLESH RAVAL [U]</v>
      </c>
      <c r="CG123" s="782" t="s">
        <v>42</v>
      </c>
      <c r="CH123" s="783">
        <f t="shared" si="15"/>
        <v>0</v>
      </c>
      <c r="CI123"/>
      <c r="CJ123" s="418">
        <v>122</v>
      </c>
      <c r="CK123" s="419" t="str">
        <f t="shared" si="16"/>
        <v>KAMLESH RAVAL [U]</v>
      </c>
      <c r="CL123" s="419" t="s">
        <v>42</v>
      </c>
      <c r="CM123" s="421">
        <f>+Scoresheet!J166</f>
        <v>2</v>
      </c>
      <c r="CN123" s="420">
        <f t="shared" si="17"/>
        <v>0</v>
      </c>
      <c r="CO123"/>
      <c r="CP123" s="750">
        <v>122</v>
      </c>
      <c r="CQ123" s="751" t="str">
        <f t="shared" si="23"/>
        <v>KAMLESH RAVAL [U]</v>
      </c>
      <c r="CR123" s="751" t="s">
        <v>42</v>
      </c>
      <c r="CS123" s="756">
        <f>+Scoresheet!AH166</f>
        <v>0</v>
      </c>
      <c r="CT123" s="752">
        <f t="shared" si="18"/>
        <v>0</v>
      </c>
      <c r="CU123"/>
      <c r="CV123" s="762">
        <v>122</v>
      </c>
      <c r="CW123" s="763" t="str">
        <f t="shared" si="24"/>
        <v>KAMLESH RAVAL [U]</v>
      </c>
      <c r="CX123" s="763" t="s">
        <v>42</v>
      </c>
      <c r="CY123" s="787">
        <f>+Scoresheet!AP166</f>
        <v>0</v>
      </c>
      <c r="CZ123" s="429">
        <f t="shared" si="19"/>
        <v>0</v>
      </c>
      <c r="DA123"/>
      <c r="DB123" s="418">
        <v>122</v>
      </c>
      <c r="DC123" s="419" t="str">
        <f t="shared" si="25"/>
        <v>KAMLESH RAVAL [U]</v>
      </c>
      <c r="DD123" s="419" t="s">
        <v>42</v>
      </c>
      <c r="DE123" s="421">
        <f>+Scoresheet!AX166</f>
        <v>0</v>
      </c>
      <c r="DF123" s="420">
        <f t="shared" si="20"/>
        <v>0</v>
      </c>
      <c r="DG123"/>
      <c r="DH123" s="766">
        <v>122</v>
      </c>
      <c r="DI123" s="767" t="str">
        <f t="shared" si="26"/>
        <v>KAMLESH RAVAL [U]</v>
      </c>
      <c r="DJ123" s="767" t="s">
        <v>42</v>
      </c>
      <c r="DK123" s="768">
        <f>+Scoresheet!BF166</f>
        <v>0</v>
      </c>
      <c r="DL123" s="769">
        <f t="shared" si="21"/>
        <v>0</v>
      </c>
      <c r="DM123"/>
      <c r="DN123" s="762">
        <v>122</v>
      </c>
      <c r="DO123" s="763" t="str">
        <f t="shared" si="27"/>
        <v>KAMLESH RAVAL [U]</v>
      </c>
      <c r="DP123" s="763" t="s">
        <v>42</v>
      </c>
      <c r="DQ123" s="429">
        <f t="shared" si="22"/>
        <v>0</v>
      </c>
    </row>
    <row r="124" spans="2:121" s="19" customFormat="1">
      <c r="H124" s="460">
        <v>123</v>
      </c>
      <c r="I124" s="313" t="s">
        <v>437</v>
      </c>
      <c r="J124" s="313" t="s">
        <v>42</v>
      </c>
      <c r="K124" s="475">
        <v>0.5</v>
      </c>
      <c r="L124" s="470"/>
      <c r="M124" s="460">
        <v>123</v>
      </c>
      <c r="N124" s="324" t="s">
        <v>113</v>
      </c>
      <c r="O124" s="324" t="s">
        <v>38</v>
      </c>
      <c r="P124" s="468">
        <v>0</v>
      </c>
      <c r="Q124" s="671">
        <v>0</v>
      </c>
      <c r="R124" s="10"/>
      <c r="S124" s="460">
        <v>123</v>
      </c>
      <c r="T124" s="313" t="s">
        <v>113</v>
      </c>
      <c r="U124" s="313" t="s">
        <v>38</v>
      </c>
      <c r="V124" s="465">
        <v>0</v>
      </c>
      <c r="W124" s="475">
        <v>0</v>
      </c>
      <c r="X124" s="10"/>
      <c r="Y124" s="460">
        <v>123</v>
      </c>
      <c r="Z124" s="313" t="s">
        <v>113</v>
      </c>
      <c r="AA124" s="313" t="s">
        <v>49</v>
      </c>
      <c r="AB124" s="465">
        <v>0</v>
      </c>
      <c r="AC124" s="475">
        <v>0</v>
      </c>
      <c r="AD124" s="10"/>
      <c r="AE124" s="460">
        <v>123</v>
      </c>
      <c r="AF124" s="313" t="s">
        <v>113</v>
      </c>
      <c r="AG124" s="313" t="s">
        <v>42</v>
      </c>
      <c r="AH124" s="465">
        <v>0</v>
      </c>
      <c r="AI124" s="475">
        <v>0</v>
      </c>
      <c r="AK124" s="460">
        <v>123</v>
      </c>
      <c r="AL124" s="313" t="s">
        <v>113</v>
      </c>
      <c r="AM124" s="313" t="s">
        <v>39</v>
      </c>
      <c r="AN124" s="337">
        <v>0</v>
      </c>
      <c r="AO124" s="475">
        <v>0</v>
      </c>
      <c r="AP124" s="10"/>
      <c r="AQ124" s="460">
        <v>123</v>
      </c>
      <c r="AR124" s="324" t="s">
        <v>113</v>
      </c>
      <c r="AS124" s="324" t="s">
        <v>48</v>
      </c>
      <c r="AT124" s="478">
        <v>0</v>
      </c>
      <c r="AU124" s="470"/>
      <c r="AV124" s="10"/>
      <c r="AW124" s="10"/>
      <c r="AX124" s="10"/>
      <c r="AY124" s="10"/>
      <c r="AZ124" s="10"/>
      <c r="BA124" s="10"/>
      <c r="BB124" s="10"/>
      <c r="BC124" s="10"/>
      <c r="BD124" s="10"/>
      <c r="BE124" s="10"/>
      <c r="BF124" s="10"/>
      <c r="BG124" s="10"/>
      <c r="BH124" s="10"/>
      <c r="BI124" s="10"/>
      <c r="BJ124" s="10"/>
      <c r="BK124" s="10"/>
      <c r="BL124" s="10"/>
      <c r="BM124" s="10"/>
      <c r="BN124" s="10"/>
      <c r="BO124" s="10"/>
      <c r="BP124" s="10"/>
      <c r="CE124" s="781">
        <v>123</v>
      </c>
      <c r="CF124" s="782" t="str">
        <f t="shared" si="14"/>
        <v>DIPESH RAVAL [U]</v>
      </c>
      <c r="CG124" s="782" t="s">
        <v>42</v>
      </c>
      <c r="CH124" s="783">
        <f t="shared" si="15"/>
        <v>6.4</v>
      </c>
      <c r="CI124"/>
      <c r="CJ124" s="418">
        <v>123</v>
      </c>
      <c r="CK124" s="419" t="str">
        <f t="shared" si="16"/>
        <v>DIPESH RAVAL [U]</v>
      </c>
      <c r="CL124" s="419" t="s">
        <v>42</v>
      </c>
      <c r="CM124" s="421">
        <f>+Scoresheet!J167</f>
        <v>74</v>
      </c>
      <c r="CN124" s="420">
        <f t="shared" si="17"/>
        <v>5.9</v>
      </c>
      <c r="CO124"/>
      <c r="CP124" s="750">
        <v>123</v>
      </c>
      <c r="CQ124" s="751" t="str">
        <f t="shared" si="23"/>
        <v>DIPESH RAVAL [U]</v>
      </c>
      <c r="CR124" s="751" t="s">
        <v>42</v>
      </c>
      <c r="CS124" s="756">
        <f>+Scoresheet!AH167</f>
        <v>0</v>
      </c>
      <c r="CT124" s="752">
        <f t="shared" si="18"/>
        <v>0</v>
      </c>
      <c r="CU124"/>
      <c r="CV124" s="762">
        <v>123</v>
      </c>
      <c r="CW124" s="763" t="str">
        <f t="shared" si="24"/>
        <v>DIPESH RAVAL [U]</v>
      </c>
      <c r="CX124" s="763" t="s">
        <v>42</v>
      </c>
      <c r="CY124" s="787">
        <f>+Scoresheet!AP167</f>
        <v>0</v>
      </c>
      <c r="CZ124" s="429">
        <f t="shared" si="19"/>
        <v>0</v>
      </c>
      <c r="DA124"/>
      <c r="DB124" s="418">
        <v>123</v>
      </c>
      <c r="DC124" s="419" t="str">
        <f t="shared" si="25"/>
        <v>DIPESH RAVAL [U]</v>
      </c>
      <c r="DD124" s="419" t="s">
        <v>42</v>
      </c>
      <c r="DE124" s="421" t="str">
        <f>+Scoresheet!AX167</f>
        <v>1d</v>
      </c>
      <c r="DF124" s="420">
        <f t="shared" si="20"/>
        <v>0.5</v>
      </c>
      <c r="DG124"/>
      <c r="DH124" s="766">
        <v>123</v>
      </c>
      <c r="DI124" s="767" t="str">
        <f t="shared" si="26"/>
        <v>DIPESH RAVAL [U]</v>
      </c>
      <c r="DJ124" s="767" t="s">
        <v>42</v>
      </c>
      <c r="DK124" s="768">
        <f>+Scoresheet!BF167</f>
        <v>0</v>
      </c>
      <c r="DL124" s="769">
        <f t="shared" si="21"/>
        <v>0</v>
      </c>
      <c r="DM124"/>
      <c r="DN124" s="762">
        <v>123</v>
      </c>
      <c r="DO124" s="763" t="str">
        <f t="shared" si="27"/>
        <v>DIPESH RAVAL [U]</v>
      </c>
      <c r="DP124" s="763" t="s">
        <v>42</v>
      </c>
      <c r="DQ124" s="429">
        <f t="shared" si="22"/>
        <v>0.5</v>
      </c>
    </row>
    <row r="125" spans="2:121" s="19" customFormat="1">
      <c r="H125" s="460">
        <v>124</v>
      </c>
      <c r="I125" s="313" t="s">
        <v>448</v>
      </c>
      <c r="J125" s="313" t="s">
        <v>46</v>
      </c>
      <c r="K125" s="475">
        <v>0.5</v>
      </c>
      <c r="L125" s="470"/>
      <c r="M125" s="460">
        <v>124</v>
      </c>
      <c r="N125" s="313" t="s">
        <v>113</v>
      </c>
      <c r="O125" s="313" t="s">
        <v>38</v>
      </c>
      <c r="P125" s="465">
        <v>0</v>
      </c>
      <c r="Q125" s="671">
        <v>0</v>
      </c>
      <c r="R125" s="10"/>
      <c r="S125" s="460">
        <v>124</v>
      </c>
      <c r="T125" s="324" t="s">
        <v>113</v>
      </c>
      <c r="U125" s="324" t="s">
        <v>49</v>
      </c>
      <c r="V125" s="468">
        <v>0</v>
      </c>
      <c r="W125" s="478">
        <v>0</v>
      </c>
      <c r="X125" s="10"/>
      <c r="Y125" s="460">
        <v>124</v>
      </c>
      <c r="Z125" s="313" t="s">
        <v>113</v>
      </c>
      <c r="AA125" s="313" t="s">
        <v>49</v>
      </c>
      <c r="AB125" s="465">
        <v>0</v>
      </c>
      <c r="AC125" s="475">
        <v>0</v>
      </c>
      <c r="AD125" s="10"/>
      <c r="AE125" s="460">
        <v>124</v>
      </c>
      <c r="AF125" s="313" t="s">
        <v>113</v>
      </c>
      <c r="AG125" s="313" t="s">
        <v>50</v>
      </c>
      <c r="AH125" s="465">
        <v>0</v>
      </c>
      <c r="AI125" s="475">
        <v>0</v>
      </c>
      <c r="AK125" s="460">
        <v>124</v>
      </c>
      <c r="AL125" s="313" t="s">
        <v>113</v>
      </c>
      <c r="AM125" s="313" t="s">
        <v>39</v>
      </c>
      <c r="AN125" s="337">
        <v>0</v>
      </c>
      <c r="AO125" s="475">
        <v>0</v>
      </c>
      <c r="AP125" s="10"/>
      <c r="AQ125" s="460">
        <v>124</v>
      </c>
      <c r="AR125" s="313" t="s">
        <v>113</v>
      </c>
      <c r="AS125" s="313" t="s">
        <v>48</v>
      </c>
      <c r="AT125" s="475">
        <v>0</v>
      </c>
      <c r="AU125" s="470"/>
      <c r="AV125" s="10"/>
      <c r="AW125" s="10"/>
      <c r="AX125" s="10"/>
      <c r="AY125" s="10"/>
      <c r="AZ125" s="10"/>
      <c r="BA125" s="10"/>
      <c r="BB125" s="10"/>
      <c r="BC125" s="10"/>
      <c r="BD125" s="10"/>
      <c r="BE125" s="10"/>
      <c r="BF125" s="10"/>
      <c r="BG125" s="10"/>
      <c r="BH125" s="10"/>
      <c r="BI125" s="10"/>
      <c r="BJ125" s="10"/>
      <c r="BK125" s="10"/>
      <c r="BL125" s="10"/>
      <c r="BM125" s="10"/>
      <c r="BN125" s="10"/>
      <c r="BO125" s="10"/>
      <c r="BP125" s="10"/>
      <c r="CE125" s="781">
        <v>124</v>
      </c>
      <c r="CF125" s="782" t="str">
        <f t="shared" si="14"/>
        <v>SANJAY JOSHI [U]</v>
      </c>
      <c r="CG125" s="782" t="s">
        <v>42</v>
      </c>
      <c r="CH125" s="783">
        <f t="shared" si="15"/>
        <v>6.6</v>
      </c>
      <c r="CI125"/>
      <c r="CJ125" s="418">
        <v>124</v>
      </c>
      <c r="CK125" s="419" t="str">
        <f t="shared" si="16"/>
        <v>SANJAY JOSHI [U]</v>
      </c>
      <c r="CL125" s="419" t="s">
        <v>42</v>
      </c>
      <c r="CM125" s="421">
        <f>+Scoresheet!J168</f>
        <v>58</v>
      </c>
      <c r="CN125" s="420">
        <f t="shared" si="17"/>
        <v>4.5999999999999996</v>
      </c>
      <c r="CO125"/>
      <c r="CP125" s="750">
        <v>124</v>
      </c>
      <c r="CQ125" s="751" t="str">
        <f t="shared" si="23"/>
        <v>SANJAY JOSHI [U]</v>
      </c>
      <c r="CR125" s="751" t="s">
        <v>42</v>
      </c>
      <c r="CS125" s="756">
        <f>+Scoresheet!AH168</f>
        <v>0</v>
      </c>
      <c r="CT125" s="752">
        <f t="shared" si="18"/>
        <v>0</v>
      </c>
      <c r="CU125"/>
      <c r="CV125" s="762">
        <v>124</v>
      </c>
      <c r="CW125" s="763" t="str">
        <f t="shared" si="24"/>
        <v>SANJAY JOSHI [U]</v>
      </c>
      <c r="CX125" s="763" t="s">
        <v>42</v>
      </c>
      <c r="CY125" s="787">
        <f>+Scoresheet!AP168</f>
        <v>3</v>
      </c>
      <c r="CZ125" s="429">
        <f t="shared" si="19"/>
        <v>1.5</v>
      </c>
      <c r="DA125"/>
      <c r="DB125" s="418">
        <v>124</v>
      </c>
      <c r="DC125" s="419" t="str">
        <f t="shared" si="25"/>
        <v>SANJAY JOSHI [U]</v>
      </c>
      <c r="DD125" s="419" t="s">
        <v>42</v>
      </c>
      <c r="DE125" s="421">
        <f>+Scoresheet!AX168</f>
        <v>0</v>
      </c>
      <c r="DF125" s="420">
        <f t="shared" si="20"/>
        <v>0</v>
      </c>
      <c r="DG125"/>
      <c r="DH125" s="766">
        <v>124</v>
      </c>
      <c r="DI125" s="767" t="str">
        <f t="shared" si="26"/>
        <v>SANJAY JOSHI [U]</v>
      </c>
      <c r="DJ125" s="767" t="s">
        <v>42</v>
      </c>
      <c r="DK125" s="768">
        <f>+Scoresheet!BF168</f>
        <v>1</v>
      </c>
      <c r="DL125" s="769">
        <f t="shared" si="21"/>
        <v>0.5</v>
      </c>
      <c r="DM125"/>
      <c r="DN125" s="762">
        <v>124</v>
      </c>
      <c r="DO125" s="763" t="str">
        <f t="shared" si="27"/>
        <v>SANJAY JOSHI [U]</v>
      </c>
      <c r="DP125" s="763" t="s">
        <v>42</v>
      </c>
      <c r="DQ125" s="429">
        <f t="shared" si="22"/>
        <v>2</v>
      </c>
    </row>
    <row r="126" spans="2:121" s="19" customFormat="1">
      <c r="B126" s="431"/>
      <c r="C126" s="432"/>
      <c r="H126" s="460">
        <v>125</v>
      </c>
      <c r="I126" s="313" t="s">
        <v>316</v>
      </c>
      <c r="J126" s="313" t="s">
        <v>50</v>
      </c>
      <c r="K126" s="475">
        <v>0.5</v>
      </c>
      <c r="L126" s="470"/>
      <c r="M126" s="460">
        <v>125</v>
      </c>
      <c r="N126" s="313" t="s">
        <v>113</v>
      </c>
      <c r="O126" s="313" t="s">
        <v>38</v>
      </c>
      <c r="P126" s="465">
        <v>0</v>
      </c>
      <c r="Q126" s="671">
        <v>0</v>
      </c>
      <c r="R126" s="10"/>
      <c r="S126" s="460">
        <v>125</v>
      </c>
      <c r="T126" s="313" t="s">
        <v>113</v>
      </c>
      <c r="U126" s="313" t="s">
        <v>49</v>
      </c>
      <c r="V126" s="465">
        <v>0</v>
      </c>
      <c r="W126" s="475">
        <v>0</v>
      </c>
      <c r="X126" s="10"/>
      <c r="Y126" s="460">
        <v>125</v>
      </c>
      <c r="Z126" s="313" t="s">
        <v>113</v>
      </c>
      <c r="AA126" s="313" t="s">
        <v>49</v>
      </c>
      <c r="AB126" s="468">
        <v>0</v>
      </c>
      <c r="AC126" s="478">
        <v>0</v>
      </c>
      <c r="AD126" s="10"/>
      <c r="AE126" s="460">
        <v>125</v>
      </c>
      <c r="AF126" s="313" t="s">
        <v>113</v>
      </c>
      <c r="AG126" s="313" t="s">
        <v>50</v>
      </c>
      <c r="AH126" s="465">
        <v>0</v>
      </c>
      <c r="AI126" s="475">
        <v>0</v>
      </c>
      <c r="AK126" s="460">
        <v>125</v>
      </c>
      <c r="AL126" s="313" t="s">
        <v>113</v>
      </c>
      <c r="AM126" s="313" t="s">
        <v>39</v>
      </c>
      <c r="AN126" s="337">
        <v>0</v>
      </c>
      <c r="AO126" s="475">
        <v>0</v>
      </c>
      <c r="AP126" s="10"/>
      <c r="AQ126" s="460">
        <v>125</v>
      </c>
      <c r="AR126" s="313" t="s">
        <v>113</v>
      </c>
      <c r="AS126" s="313" t="s">
        <v>48</v>
      </c>
      <c r="AT126" s="475">
        <v>0</v>
      </c>
      <c r="AU126" s="470"/>
      <c r="AV126" s="10"/>
      <c r="AW126" s="10"/>
      <c r="AX126" s="10"/>
      <c r="AY126" s="10"/>
      <c r="AZ126" s="10"/>
      <c r="BA126" s="10"/>
      <c r="BB126" s="10"/>
      <c r="BC126" s="10"/>
      <c r="BD126" s="10"/>
      <c r="BE126" s="10"/>
      <c r="BF126" s="10"/>
      <c r="BG126" s="10"/>
      <c r="BH126" s="10"/>
      <c r="BI126" s="10"/>
      <c r="BJ126" s="10"/>
      <c r="BK126" s="10"/>
      <c r="BL126" s="10"/>
      <c r="BM126" s="10"/>
      <c r="BN126" s="10"/>
      <c r="BO126" s="10"/>
      <c r="BP126" s="10"/>
      <c r="CE126" s="781">
        <v>125</v>
      </c>
      <c r="CF126" s="782" t="str">
        <f t="shared" si="14"/>
        <v>VIMAL UPADHYAY [U]</v>
      </c>
      <c r="CG126" s="782" t="s">
        <v>42</v>
      </c>
      <c r="CH126" s="783">
        <f t="shared" si="15"/>
        <v>19.799999999999997</v>
      </c>
      <c r="CI126"/>
      <c r="CJ126" s="418">
        <v>125</v>
      </c>
      <c r="CK126" s="419" t="str">
        <f t="shared" si="16"/>
        <v>VIMAL UPADHYAY [U]</v>
      </c>
      <c r="CL126" s="419" t="s">
        <v>42</v>
      </c>
      <c r="CM126" s="421">
        <f>+Scoresheet!J169</f>
        <v>111</v>
      </c>
      <c r="CN126" s="420">
        <f t="shared" si="17"/>
        <v>12.299999999999999</v>
      </c>
      <c r="CO126"/>
      <c r="CP126" s="750">
        <v>125</v>
      </c>
      <c r="CQ126" s="751" t="str">
        <f t="shared" si="23"/>
        <v>VIMAL UPADHYAY [U]</v>
      </c>
      <c r="CR126" s="751" t="s">
        <v>42</v>
      </c>
      <c r="CS126" s="756">
        <f>+Scoresheet!AH169</f>
        <v>5</v>
      </c>
      <c r="CT126" s="752">
        <f t="shared" si="18"/>
        <v>7</v>
      </c>
      <c r="CU126"/>
      <c r="CV126" s="762">
        <v>125</v>
      </c>
      <c r="CW126" s="763" t="str">
        <f t="shared" si="24"/>
        <v>VIMAL UPADHYAY [U]</v>
      </c>
      <c r="CX126" s="763" t="s">
        <v>42</v>
      </c>
      <c r="CY126" s="787">
        <f>+Scoresheet!AP169</f>
        <v>0</v>
      </c>
      <c r="CZ126" s="429">
        <f t="shared" si="19"/>
        <v>0</v>
      </c>
      <c r="DA126"/>
      <c r="DB126" s="418">
        <v>125</v>
      </c>
      <c r="DC126" s="419" t="str">
        <f t="shared" si="25"/>
        <v>VIMAL UPADHYAY [U]</v>
      </c>
      <c r="DD126" s="419" t="s">
        <v>42</v>
      </c>
      <c r="DE126" s="421" t="str">
        <f>+Scoresheet!AX169</f>
        <v>1d</v>
      </c>
      <c r="DF126" s="420">
        <f t="shared" si="20"/>
        <v>0.5</v>
      </c>
      <c r="DG126"/>
      <c r="DH126" s="766">
        <v>125</v>
      </c>
      <c r="DI126" s="767" t="str">
        <f t="shared" si="26"/>
        <v>VIMAL UPADHYAY [U]</v>
      </c>
      <c r="DJ126" s="767" t="s">
        <v>42</v>
      </c>
      <c r="DK126" s="768">
        <f>+Scoresheet!BF169</f>
        <v>0</v>
      </c>
      <c r="DL126" s="769">
        <f t="shared" si="21"/>
        <v>0</v>
      </c>
      <c r="DM126"/>
      <c r="DN126" s="762">
        <v>125</v>
      </c>
      <c r="DO126" s="763" t="str">
        <f t="shared" si="27"/>
        <v>VIMAL UPADHYAY [U]</v>
      </c>
      <c r="DP126" s="763" t="s">
        <v>42</v>
      </c>
      <c r="DQ126" s="429">
        <f t="shared" si="22"/>
        <v>0.5</v>
      </c>
    </row>
    <row r="127" spans="2:121" s="19" customFormat="1">
      <c r="H127" s="460">
        <v>126</v>
      </c>
      <c r="I127" s="313" t="s">
        <v>378</v>
      </c>
      <c r="J127" s="313" t="s">
        <v>45</v>
      </c>
      <c r="K127" s="475">
        <v>0.5</v>
      </c>
      <c r="L127" s="470"/>
      <c r="M127" s="460">
        <v>126</v>
      </c>
      <c r="N127" s="313" t="s">
        <v>113</v>
      </c>
      <c r="O127" s="313" t="s">
        <v>38</v>
      </c>
      <c r="P127" s="465">
        <v>0</v>
      </c>
      <c r="Q127" s="671">
        <v>0</v>
      </c>
      <c r="R127" s="10"/>
      <c r="S127" s="460">
        <v>126</v>
      </c>
      <c r="T127" s="324" t="s">
        <v>113</v>
      </c>
      <c r="U127" s="324" t="s">
        <v>49</v>
      </c>
      <c r="V127" s="468">
        <v>0</v>
      </c>
      <c r="W127" s="478">
        <v>0</v>
      </c>
      <c r="X127" s="10"/>
      <c r="Y127" s="460">
        <v>126</v>
      </c>
      <c r="Z127" s="313" t="s">
        <v>113</v>
      </c>
      <c r="AA127" s="313" t="s">
        <v>49</v>
      </c>
      <c r="AB127" s="465">
        <v>0</v>
      </c>
      <c r="AC127" s="475">
        <v>0</v>
      </c>
      <c r="AD127" s="10"/>
      <c r="AE127" s="460">
        <v>126</v>
      </c>
      <c r="AF127" s="324" t="s">
        <v>113</v>
      </c>
      <c r="AG127" s="324" t="s">
        <v>50</v>
      </c>
      <c r="AH127" s="468">
        <v>0</v>
      </c>
      <c r="AI127" s="478">
        <v>0</v>
      </c>
      <c r="AK127" s="460">
        <v>126</v>
      </c>
      <c r="AL127" s="324" t="s">
        <v>113</v>
      </c>
      <c r="AM127" s="324" t="s">
        <v>39</v>
      </c>
      <c r="AN127" s="340">
        <v>0</v>
      </c>
      <c r="AO127" s="478">
        <v>0</v>
      </c>
      <c r="AP127" s="10"/>
      <c r="AQ127" s="460">
        <v>126</v>
      </c>
      <c r="AR127" s="324" t="s">
        <v>113</v>
      </c>
      <c r="AS127" s="324" t="s">
        <v>48</v>
      </c>
      <c r="AT127" s="478">
        <v>0</v>
      </c>
      <c r="AU127" s="470"/>
      <c r="AV127" s="10"/>
      <c r="AW127" s="10"/>
      <c r="AX127" s="10"/>
      <c r="AY127" s="10"/>
      <c r="AZ127" s="10"/>
      <c r="BA127" s="10"/>
      <c r="BB127" s="10"/>
      <c r="BC127" s="10"/>
      <c r="BD127" s="10"/>
      <c r="BE127" s="10"/>
      <c r="BF127" s="10"/>
      <c r="BG127" s="10"/>
      <c r="BH127" s="10"/>
      <c r="BI127" s="10"/>
      <c r="BJ127" s="10"/>
      <c r="BK127" s="10"/>
      <c r="BL127" s="10"/>
      <c r="BM127" s="10"/>
      <c r="BN127" s="10"/>
      <c r="BO127" s="10"/>
      <c r="BP127" s="10"/>
      <c r="CE127" s="781">
        <v>126</v>
      </c>
      <c r="CF127" s="782" t="str">
        <f t="shared" si="14"/>
        <v>AJAY RAVAL [U]</v>
      </c>
      <c r="CG127" s="782" t="s">
        <v>42</v>
      </c>
      <c r="CH127" s="783">
        <f t="shared" si="15"/>
        <v>10</v>
      </c>
      <c r="CI127"/>
      <c r="CJ127" s="418">
        <v>126</v>
      </c>
      <c r="CK127" s="419" t="str">
        <f t="shared" si="16"/>
        <v>AJAY RAVAL [U]</v>
      </c>
      <c r="CL127" s="419" t="s">
        <v>42</v>
      </c>
      <c r="CM127" s="421">
        <f>+Scoresheet!J170</f>
        <v>29</v>
      </c>
      <c r="CN127" s="420">
        <f t="shared" si="17"/>
        <v>1</v>
      </c>
      <c r="CO127"/>
      <c r="CP127" s="750">
        <v>126</v>
      </c>
      <c r="CQ127" s="751" t="str">
        <f t="shared" si="23"/>
        <v>AJAY RAVAL [U]</v>
      </c>
      <c r="CR127" s="751" t="s">
        <v>42</v>
      </c>
      <c r="CS127" s="756">
        <f>+Scoresheet!AH170</f>
        <v>6</v>
      </c>
      <c r="CT127" s="752">
        <f t="shared" si="18"/>
        <v>8</v>
      </c>
      <c r="CU127"/>
      <c r="CV127" s="762">
        <v>126</v>
      </c>
      <c r="CW127" s="763" t="str">
        <f t="shared" si="24"/>
        <v>AJAY RAVAL [U]</v>
      </c>
      <c r="CX127" s="763" t="s">
        <v>42</v>
      </c>
      <c r="CY127" s="787">
        <f>+Scoresheet!AP170</f>
        <v>2</v>
      </c>
      <c r="CZ127" s="429">
        <f t="shared" si="19"/>
        <v>1</v>
      </c>
      <c r="DA127"/>
      <c r="DB127" s="418">
        <v>126</v>
      </c>
      <c r="DC127" s="419" t="str">
        <f t="shared" si="25"/>
        <v>AJAY RAVAL [U]</v>
      </c>
      <c r="DD127" s="419" t="s">
        <v>42</v>
      </c>
      <c r="DE127" s="421">
        <f>+Scoresheet!AX170</f>
        <v>0</v>
      </c>
      <c r="DF127" s="420">
        <f t="shared" si="20"/>
        <v>0</v>
      </c>
      <c r="DG127"/>
      <c r="DH127" s="766">
        <v>126</v>
      </c>
      <c r="DI127" s="767" t="str">
        <f t="shared" si="26"/>
        <v>AJAY RAVAL [U]</v>
      </c>
      <c r="DJ127" s="767" t="s">
        <v>42</v>
      </c>
      <c r="DK127" s="768">
        <f>+Scoresheet!BF170</f>
        <v>0</v>
      </c>
      <c r="DL127" s="769">
        <f t="shared" si="21"/>
        <v>0</v>
      </c>
      <c r="DM127"/>
      <c r="DN127" s="762">
        <v>126</v>
      </c>
      <c r="DO127" s="763" t="str">
        <f t="shared" si="27"/>
        <v>AJAY RAVAL [U]</v>
      </c>
      <c r="DP127" s="763" t="s">
        <v>42</v>
      </c>
      <c r="DQ127" s="429">
        <f t="shared" si="22"/>
        <v>1</v>
      </c>
    </row>
    <row r="128" spans="2:121" s="19" customFormat="1">
      <c r="H128" s="460">
        <v>127</v>
      </c>
      <c r="I128" s="313" t="s">
        <v>364</v>
      </c>
      <c r="J128" s="313" t="s">
        <v>43</v>
      </c>
      <c r="K128" s="475">
        <v>0.5</v>
      </c>
      <c r="L128" s="470"/>
      <c r="M128" s="460">
        <v>127</v>
      </c>
      <c r="N128" s="313" t="s">
        <v>113</v>
      </c>
      <c r="O128" s="313" t="s">
        <v>49</v>
      </c>
      <c r="P128" s="465">
        <v>0</v>
      </c>
      <c r="Q128" s="671">
        <v>0</v>
      </c>
      <c r="R128" s="10"/>
      <c r="S128" s="460">
        <v>127</v>
      </c>
      <c r="T128" s="313" t="s">
        <v>113</v>
      </c>
      <c r="U128" s="313" t="s">
        <v>49</v>
      </c>
      <c r="V128" s="468">
        <v>0</v>
      </c>
      <c r="W128" s="478">
        <v>0</v>
      </c>
      <c r="X128" s="10"/>
      <c r="Y128" s="460">
        <v>127</v>
      </c>
      <c r="Z128" s="313" t="s">
        <v>113</v>
      </c>
      <c r="AA128" s="313" t="s">
        <v>49</v>
      </c>
      <c r="AB128" s="465">
        <v>0</v>
      </c>
      <c r="AC128" s="475">
        <v>0</v>
      </c>
      <c r="AD128" s="10"/>
      <c r="AE128" s="460">
        <v>127</v>
      </c>
      <c r="AF128" s="313" t="s">
        <v>113</v>
      </c>
      <c r="AG128" s="313" t="s">
        <v>50</v>
      </c>
      <c r="AH128" s="465">
        <v>0</v>
      </c>
      <c r="AI128" s="475">
        <v>0</v>
      </c>
      <c r="AK128" s="460">
        <v>127</v>
      </c>
      <c r="AL128" s="313" t="s">
        <v>113</v>
      </c>
      <c r="AM128" s="313" t="s">
        <v>39</v>
      </c>
      <c r="AN128" s="340">
        <v>0</v>
      </c>
      <c r="AO128" s="478">
        <v>0</v>
      </c>
      <c r="AP128" s="10"/>
      <c r="AQ128" s="460">
        <v>127</v>
      </c>
      <c r="AR128" s="313" t="s">
        <v>113</v>
      </c>
      <c r="AS128" s="313" t="s">
        <v>48</v>
      </c>
      <c r="AT128" s="475">
        <v>0</v>
      </c>
      <c r="AU128" s="470"/>
      <c r="AV128" s="10"/>
      <c r="AW128" s="10"/>
      <c r="AX128" s="10"/>
      <c r="AY128" s="10"/>
      <c r="AZ128" s="10"/>
      <c r="BA128" s="10"/>
      <c r="BB128" s="10"/>
      <c r="BC128" s="10"/>
      <c r="BD128" s="10"/>
      <c r="BE128" s="10"/>
      <c r="BF128" s="10"/>
      <c r="BG128" s="10"/>
      <c r="BH128" s="10"/>
      <c r="BI128" s="10"/>
      <c r="BJ128" s="10"/>
      <c r="BK128" s="10"/>
      <c r="BL128" s="10"/>
      <c r="BM128" s="10"/>
      <c r="BN128" s="10"/>
      <c r="BO128" s="10"/>
      <c r="BP128" s="10"/>
      <c r="CE128" s="781">
        <v>127</v>
      </c>
      <c r="CF128" s="782" t="str">
        <f t="shared" si="14"/>
        <v>HITESH RAVAL [U]</v>
      </c>
      <c r="CG128" s="782" t="s">
        <v>42</v>
      </c>
      <c r="CH128" s="783">
        <f t="shared" si="15"/>
        <v>16.8</v>
      </c>
      <c r="CI128"/>
      <c r="CJ128" s="418">
        <v>127</v>
      </c>
      <c r="CK128" s="419" t="str">
        <f t="shared" si="16"/>
        <v>HITESH RAVAL [U]</v>
      </c>
      <c r="CL128" s="419" t="s">
        <v>42</v>
      </c>
      <c r="CM128" s="421">
        <f>+Scoresheet!J171</f>
        <v>101</v>
      </c>
      <c r="CN128" s="420">
        <f t="shared" si="17"/>
        <v>8.8000000000000007</v>
      </c>
      <c r="CO128"/>
      <c r="CP128" s="750">
        <v>127</v>
      </c>
      <c r="CQ128" s="751" t="str">
        <f t="shared" si="23"/>
        <v>HITESH RAVAL [U]</v>
      </c>
      <c r="CR128" s="751" t="s">
        <v>42</v>
      </c>
      <c r="CS128" s="756">
        <f>+Scoresheet!AH171</f>
        <v>6</v>
      </c>
      <c r="CT128" s="752">
        <f t="shared" si="18"/>
        <v>7</v>
      </c>
      <c r="CU128"/>
      <c r="CV128" s="762">
        <v>127</v>
      </c>
      <c r="CW128" s="763" t="str">
        <f t="shared" si="24"/>
        <v>HITESH RAVAL [U]</v>
      </c>
      <c r="CX128" s="763" t="s">
        <v>42</v>
      </c>
      <c r="CY128" s="787">
        <f>+Scoresheet!AP171</f>
        <v>2</v>
      </c>
      <c r="CZ128" s="429">
        <f t="shared" si="19"/>
        <v>1</v>
      </c>
      <c r="DA128"/>
      <c r="DB128" s="418">
        <v>127</v>
      </c>
      <c r="DC128" s="419" t="str">
        <f t="shared" si="25"/>
        <v>HITESH RAVAL [U]</v>
      </c>
      <c r="DD128" s="419" t="s">
        <v>42</v>
      </c>
      <c r="DE128" s="421">
        <f>+Scoresheet!AX171</f>
        <v>0</v>
      </c>
      <c r="DF128" s="420">
        <f t="shared" si="20"/>
        <v>0</v>
      </c>
      <c r="DG128"/>
      <c r="DH128" s="766">
        <v>127</v>
      </c>
      <c r="DI128" s="767" t="str">
        <f t="shared" si="26"/>
        <v>HITESH RAVAL [U]</v>
      </c>
      <c r="DJ128" s="767" t="s">
        <v>42</v>
      </c>
      <c r="DK128" s="768">
        <f>+Scoresheet!BF171</f>
        <v>0</v>
      </c>
      <c r="DL128" s="769">
        <f t="shared" si="21"/>
        <v>0</v>
      </c>
      <c r="DM128"/>
      <c r="DN128" s="762">
        <v>127</v>
      </c>
      <c r="DO128" s="763" t="str">
        <f t="shared" si="27"/>
        <v>HITESH RAVAL [U]</v>
      </c>
      <c r="DP128" s="763" t="s">
        <v>42</v>
      </c>
      <c r="DQ128" s="429">
        <f t="shared" si="22"/>
        <v>1</v>
      </c>
    </row>
    <row r="129" spans="8:121" s="19" customFormat="1">
      <c r="H129" s="460">
        <v>128</v>
      </c>
      <c r="I129" s="313" t="s">
        <v>386</v>
      </c>
      <c r="J129" s="313" t="s">
        <v>42</v>
      </c>
      <c r="K129" s="475">
        <v>0.5</v>
      </c>
      <c r="L129" s="470"/>
      <c r="M129" s="460">
        <v>128</v>
      </c>
      <c r="N129" s="313" t="s">
        <v>113</v>
      </c>
      <c r="O129" s="313" t="s">
        <v>49</v>
      </c>
      <c r="P129" s="465">
        <v>0</v>
      </c>
      <c r="Q129" s="671">
        <v>0</v>
      </c>
      <c r="R129" s="10"/>
      <c r="S129" s="460">
        <v>128</v>
      </c>
      <c r="T129" s="313" t="s">
        <v>113</v>
      </c>
      <c r="U129" s="313" t="s">
        <v>49</v>
      </c>
      <c r="V129" s="465">
        <v>0</v>
      </c>
      <c r="W129" s="475">
        <v>0</v>
      </c>
      <c r="X129" s="10"/>
      <c r="Y129" s="460">
        <v>128</v>
      </c>
      <c r="Z129" s="324" t="s">
        <v>113</v>
      </c>
      <c r="AA129" s="324" t="s">
        <v>49</v>
      </c>
      <c r="AB129" s="468">
        <v>0</v>
      </c>
      <c r="AC129" s="478">
        <v>0</v>
      </c>
      <c r="AD129" s="10"/>
      <c r="AE129" s="460">
        <v>128</v>
      </c>
      <c r="AF129" s="313" t="s">
        <v>113</v>
      </c>
      <c r="AG129" s="313" t="s">
        <v>50</v>
      </c>
      <c r="AH129" s="465">
        <v>0</v>
      </c>
      <c r="AI129" s="475">
        <v>0</v>
      </c>
      <c r="AK129" s="460">
        <v>128</v>
      </c>
      <c r="AL129" s="313" t="s">
        <v>113</v>
      </c>
      <c r="AM129" s="313" t="s">
        <v>39</v>
      </c>
      <c r="AN129" s="337">
        <v>0</v>
      </c>
      <c r="AO129" s="475">
        <v>0</v>
      </c>
      <c r="AP129" s="10"/>
      <c r="AQ129" s="460">
        <v>128</v>
      </c>
      <c r="AR129" s="324" t="s">
        <v>113</v>
      </c>
      <c r="AS129" s="324" t="s">
        <v>48</v>
      </c>
      <c r="AT129" s="478">
        <v>0</v>
      </c>
      <c r="AU129" s="470"/>
      <c r="AV129" s="10"/>
      <c r="AW129" s="10"/>
      <c r="AX129" s="10"/>
      <c r="AY129" s="10"/>
      <c r="AZ129" s="10"/>
      <c r="BA129" s="10"/>
      <c r="BB129" s="10"/>
      <c r="BC129" s="10"/>
      <c r="BD129" s="10"/>
      <c r="BE129" s="10"/>
      <c r="BF129" s="10"/>
      <c r="BG129" s="10"/>
      <c r="BH129" s="10"/>
      <c r="BI129" s="10"/>
      <c r="BJ129" s="10"/>
      <c r="BK129" s="10"/>
      <c r="BL129" s="10"/>
      <c r="BM129" s="10"/>
      <c r="BN129" s="10"/>
      <c r="BO129" s="10"/>
      <c r="BP129" s="10"/>
      <c r="CE129" s="781">
        <v>128</v>
      </c>
      <c r="CF129" s="782" t="str">
        <f t="shared" si="14"/>
        <v>NIKUNJ JOSHI [U]</v>
      </c>
      <c r="CG129" s="782" t="s">
        <v>42</v>
      </c>
      <c r="CH129" s="783">
        <f t="shared" si="15"/>
        <v>1</v>
      </c>
      <c r="CI129"/>
      <c r="CJ129" s="418">
        <v>128</v>
      </c>
      <c r="CK129" s="419" t="str">
        <f t="shared" si="16"/>
        <v>NIKUNJ JOSHI [U]</v>
      </c>
      <c r="CL129" s="419" t="s">
        <v>42</v>
      </c>
      <c r="CM129" s="421">
        <f>+Scoresheet!J172</f>
        <v>11</v>
      </c>
      <c r="CN129" s="420">
        <f t="shared" si="17"/>
        <v>0</v>
      </c>
      <c r="CO129"/>
      <c r="CP129" s="750">
        <v>128</v>
      </c>
      <c r="CQ129" s="751" t="str">
        <f t="shared" si="23"/>
        <v>NIKUNJ JOSHI [U]</v>
      </c>
      <c r="CR129" s="751" t="s">
        <v>42</v>
      </c>
      <c r="CS129" s="756">
        <f>+Scoresheet!AH172</f>
        <v>0</v>
      </c>
      <c r="CT129" s="752">
        <f t="shared" si="18"/>
        <v>0</v>
      </c>
      <c r="CU129"/>
      <c r="CV129" s="762">
        <v>128</v>
      </c>
      <c r="CW129" s="763" t="str">
        <f t="shared" si="24"/>
        <v>NIKUNJ JOSHI [U]</v>
      </c>
      <c r="CX129" s="763" t="s">
        <v>42</v>
      </c>
      <c r="CY129" s="787">
        <f>+Scoresheet!AP172</f>
        <v>0</v>
      </c>
      <c r="CZ129" s="429">
        <f t="shared" si="19"/>
        <v>0</v>
      </c>
      <c r="DA129"/>
      <c r="DB129" s="418">
        <v>128</v>
      </c>
      <c r="DC129" s="419" t="str">
        <f t="shared" si="25"/>
        <v>NIKUNJ JOSHI [U]</v>
      </c>
      <c r="DD129" s="419" t="s">
        <v>42</v>
      </c>
      <c r="DE129" s="421" t="str">
        <f>+Scoresheet!AX172</f>
        <v>2d</v>
      </c>
      <c r="DF129" s="420">
        <f t="shared" si="20"/>
        <v>1</v>
      </c>
      <c r="DG129"/>
      <c r="DH129" s="766">
        <v>128</v>
      </c>
      <c r="DI129" s="767" t="str">
        <f t="shared" si="26"/>
        <v>NIKUNJ JOSHI [U]</v>
      </c>
      <c r="DJ129" s="767" t="s">
        <v>42</v>
      </c>
      <c r="DK129" s="768">
        <f>+Scoresheet!BF172</f>
        <v>0</v>
      </c>
      <c r="DL129" s="769">
        <f t="shared" si="21"/>
        <v>0</v>
      </c>
      <c r="DM129"/>
      <c r="DN129" s="762">
        <v>128</v>
      </c>
      <c r="DO129" s="763" t="str">
        <f t="shared" si="27"/>
        <v>NIKUNJ JOSHI [U]</v>
      </c>
      <c r="DP129" s="763" t="s">
        <v>42</v>
      </c>
      <c r="DQ129" s="429">
        <f t="shared" si="22"/>
        <v>1</v>
      </c>
    </row>
    <row r="130" spans="8:121" s="19" customFormat="1">
      <c r="H130" s="460">
        <v>129</v>
      </c>
      <c r="I130" s="313" t="s">
        <v>447</v>
      </c>
      <c r="J130" s="313" t="s">
        <v>39</v>
      </c>
      <c r="K130" s="478">
        <v>0.5</v>
      </c>
      <c r="L130" s="470"/>
      <c r="M130" s="460">
        <v>129</v>
      </c>
      <c r="N130" s="313" t="s">
        <v>113</v>
      </c>
      <c r="O130" s="313" t="s">
        <v>49</v>
      </c>
      <c r="P130" s="465">
        <v>0</v>
      </c>
      <c r="Q130" s="671">
        <v>0</v>
      </c>
      <c r="R130" s="10"/>
      <c r="S130" s="460">
        <v>129</v>
      </c>
      <c r="T130" s="324" t="s">
        <v>113</v>
      </c>
      <c r="U130" s="324" t="s">
        <v>49</v>
      </c>
      <c r="V130" s="468">
        <v>0</v>
      </c>
      <c r="W130" s="478">
        <v>0</v>
      </c>
      <c r="X130" s="10"/>
      <c r="Y130" s="460">
        <v>129</v>
      </c>
      <c r="Z130" s="313" t="s">
        <v>113</v>
      </c>
      <c r="AA130" s="313" t="s">
        <v>49</v>
      </c>
      <c r="AB130" s="465">
        <v>0</v>
      </c>
      <c r="AC130" s="475">
        <v>0</v>
      </c>
      <c r="AD130" s="10"/>
      <c r="AE130" s="460">
        <v>129</v>
      </c>
      <c r="AF130" s="313" t="s">
        <v>113</v>
      </c>
      <c r="AG130" s="313" t="s">
        <v>50</v>
      </c>
      <c r="AH130" s="465">
        <v>0</v>
      </c>
      <c r="AI130" s="475">
        <v>0</v>
      </c>
      <c r="AK130" s="460">
        <v>129</v>
      </c>
      <c r="AL130" s="313" t="s">
        <v>113</v>
      </c>
      <c r="AM130" s="313" t="s">
        <v>39</v>
      </c>
      <c r="AN130" s="340">
        <v>0</v>
      </c>
      <c r="AO130" s="478">
        <v>0</v>
      </c>
      <c r="AP130" s="10"/>
      <c r="AQ130" s="460">
        <v>129</v>
      </c>
      <c r="AR130" s="313" t="s">
        <v>113</v>
      </c>
      <c r="AS130" s="313" t="s">
        <v>48</v>
      </c>
      <c r="AT130" s="475">
        <v>0</v>
      </c>
      <c r="AU130" s="470"/>
      <c r="AV130" s="10"/>
      <c r="AW130" s="10"/>
      <c r="AX130" s="10"/>
      <c r="AY130" s="10"/>
      <c r="AZ130" s="10"/>
      <c r="BA130" s="10"/>
      <c r="BB130" s="10"/>
      <c r="BC130" s="10"/>
      <c r="BD130" s="10"/>
      <c r="BE130" s="10"/>
      <c r="BF130" s="10"/>
      <c r="BG130" s="10"/>
      <c r="BH130" s="10"/>
      <c r="BI130" s="10"/>
      <c r="BJ130" s="10"/>
      <c r="BK130" s="10"/>
      <c r="BL130" s="10"/>
      <c r="BM130" s="10"/>
      <c r="BN130" s="10"/>
      <c r="BO130" s="10"/>
      <c r="BP130" s="10"/>
      <c r="CE130" s="781">
        <v>129</v>
      </c>
      <c r="CF130" s="782" t="str">
        <f t="shared" ref="CF130:CF193" si="28">+DI130</f>
        <v>RUPESH UPADHYAY [U]</v>
      </c>
      <c r="CG130" s="782" t="s">
        <v>42</v>
      </c>
      <c r="CH130" s="783">
        <f t="shared" ref="CH130:CH193" si="29">CN130+CT130+CZ130+DF130+DL130</f>
        <v>0</v>
      </c>
      <c r="CI130"/>
      <c r="CJ130" s="418">
        <v>129</v>
      </c>
      <c r="CK130" s="419" t="str">
        <f t="shared" ref="CK130:CK193" si="30">+X532</f>
        <v>RUPESH UPADHYAY [U]</v>
      </c>
      <c r="CL130" s="419" t="s">
        <v>42</v>
      </c>
      <c r="CM130" s="421">
        <f>+Scoresheet!J173</f>
        <v>8</v>
      </c>
      <c r="CN130" s="420">
        <f t="shared" ref="CN130:CN193" si="31">+AF532</f>
        <v>0</v>
      </c>
      <c r="CO130"/>
      <c r="CP130" s="750">
        <v>129</v>
      </c>
      <c r="CQ130" s="751" t="str">
        <f t="shared" si="23"/>
        <v>RUPESH UPADHYAY [U]</v>
      </c>
      <c r="CR130" s="751" t="s">
        <v>42</v>
      </c>
      <c r="CS130" s="756">
        <f>+Scoresheet!AH173</f>
        <v>0</v>
      </c>
      <c r="CT130" s="752">
        <f t="shared" ref="CT130:CT193" si="32">+AN532</f>
        <v>0</v>
      </c>
      <c r="CU130"/>
      <c r="CV130" s="762">
        <v>129</v>
      </c>
      <c r="CW130" s="763" t="str">
        <f t="shared" si="24"/>
        <v>RUPESH UPADHYAY [U]</v>
      </c>
      <c r="CX130" s="763" t="s">
        <v>42</v>
      </c>
      <c r="CY130" s="787">
        <f>+Scoresheet!AP173</f>
        <v>0</v>
      </c>
      <c r="CZ130" s="429">
        <f t="shared" ref="CZ130:CZ193" si="33">+BM532</f>
        <v>0</v>
      </c>
      <c r="DA130"/>
      <c r="DB130" s="418">
        <v>129</v>
      </c>
      <c r="DC130" s="419" t="str">
        <f t="shared" si="25"/>
        <v>RUPESH UPADHYAY [U]</v>
      </c>
      <c r="DD130" s="419" t="s">
        <v>42</v>
      </c>
      <c r="DE130" s="421">
        <f>+Scoresheet!AX173</f>
        <v>0</v>
      </c>
      <c r="DF130" s="420">
        <f t="shared" ref="DF130:DF193" si="34">+BE532</f>
        <v>0</v>
      </c>
      <c r="DG130"/>
      <c r="DH130" s="766">
        <v>129</v>
      </c>
      <c r="DI130" s="767" t="str">
        <f t="shared" si="26"/>
        <v>RUPESH UPADHYAY [U]</v>
      </c>
      <c r="DJ130" s="767" t="s">
        <v>42</v>
      </c>
      <c r="DK130" s="768">
        <f>+Scoresheet!BF173</f>
        <v>0</v>
      </c>
      <c r="DL130" s="769">
        <f t="shared" ref="DL130:DL193" si="35">+AV532</f>
        <v>0</v>
      </c>
      <c r="DM130"/>
      <c r="DN130" s="762">
        <v>129</v>
      </c>
      <c r="DO130" s="763" t="str">
        <f t="shared" si="27"/>
        <v>RUPESH UPADHYAY [U]</v>
      </c>
      <c r="DP130" s="763" t="s">
        <v>42</v>
      </c>
      <c r="DQ130" s="429">
        <f t="shared" ref="DQ130:DQ193" si="36">CZ130+DF130+DL130</f>
        <v>0</v>
      </c>
    </row>
    <row r="131" spans="8:121" s="19" customFormat="1">
      <c r="H131" s="460">
        <v>130</v>
      </c>
      <c r="I131" s="313" t="s">
        <v>297</v>
      </c>
      <c r="J131" s="313" t="s">
        <v>38</v>
      </c>
      <c r="K131" s="475">
        <v>0.5</v>
      </c>
      <c r="L131" s="470"/>
      <c r="M131" s="460">
        <v>130</v>
      </c>
      <c r="N131" s="313" t="s">
        <v>113</v>
      </c>
      <c r="O131" s="313" t="s">
        <v>49</v>
      </c>
      <c r="P131" s="465">
        <v>0</v>
      </c>
      <c r="Q131" s="671">
        <v>0</v>
      </c>
      <c r="R131" s="10"/>
      <c r="S131" s="460">
        <v>130</v>
      </c>
      <c r="T131" s="324" t="s">
        <v>113</v>
      </c>
      <c r="U131" s="324" t="s">
        <v>49</v>
      </c>
      <c r="V131" s="468">
        <v>0</v>
      </c>
      <c r="W131" s="478">
        <v>0</v>
      </c>
      <c r="X131" s="10"/>
      <c r="Y131" s="460">
        <v>130</v>
      </c>
      <c r="Z131" s="313" t="s">
        <v>113</v>
      </c>
      <c r="AA131" s="313" t="s">
        <v>49</v>
      </c>
      <c r="AB131" s="465">
        <v>0</v>
      </c>
      <c r="AC131" s="475">
        <v>0</v>
      </c>
      <c r="AD131" s="10"/>
      <c r="AE131" s="460">
        <v>130</v>
      </c>
      <c r="AF131" s="313" t="s">
        <v>113</v>
      </c>
      <c r="AG131" s="313" t="s">
        <v>50</v>
      </c>
      <c r="AH131" s="465">
        <v>0</v>
      </c>
      <c r="AI131" s="475">
        <v>0</v>
      </c>
      <c r="AK131" s="460">
        <v>130</v>
      </c>
      <c r="AL131" s="313" t="s">
        <v>113</v>
      </c>
      <c r="AM131" s="313" t="s">
        <v>46</v>
      </c>
      <c r="AN131" s="337">
        <v>0</v>
      </c>
      <c r="AO131" s="475">
        <v>0</v>
      </c>
      <c r="AP131" s="10"/>
      <c r="AQ131" s="460">
        <v>130</v>
      </c>
      <c r="AR131" s="313" t="s">
        <v>113</v>
      </c>
      <c r="AS131" s="313" t="s">
        <v>48</v>
      </c>
      <c r="AT131" s="475">
        <v>0</v>
      </c>
      <c r="AU131" s="470"/>
      <c r="AV131" s="10"/>
      <c r="AW131" s="10"/>
      <c r="AX131" s="10"/>
      <c r="AY131" s="10"/>
      <c r="AZ131" s="10"/>
      <c r="BA131" s="10"/>
      <c r="BB131" s="10"/>
      <c r="BC131" s="10"/>
      <c r="BD131" s="10"/>
      <c r="BE131" s="10"/>
      <c r="BF131" s="10"/>
      <c r="BG131" s="10"/>
      <c r="BH131" s="10"/>
      <c r="BI131" s="10"/>
      <c r="BJ131" s="10"/>
      <c r="BK131" s="10"/>
      <c r="BL131" s="10"/>
      <c r="BM131" s="10"/>
      <c r="BN131" s="10"/>
      <c r="BO131" s="10"/>
      <c r="BP131" s="10"/>
      <c r="CE131" s="781">
        <v>130</v>
      </c>
      <c r="CF131" s="782" t="str">
        <f t="shared" si="28"/>
        <v>MAHESH JOSHI [U]</v>
      </c>
      <c r="CG131" s="782" t="s">
        <v>42</v>
      </c>
      <c r="CH131" s="783">
        <f t="shared" si="29"/>
        <v>17</v>
      </c>
      <c r="CI131"/>
      <c r="CJ131" s="418">
        <v>130</v>
      </c>
      <c r="CK131" s="419" t="str">
        <f t="shared" si="30"/>
        <v>MAHESH JOSHI [U]</v>
      </c>
      <c r="CL131" s="419" t="s">
        <v>42</v>
      </c>
      <c r="CM131" s="421">
        <f>+Scoresheet!J174</f>
        <v>6</v>
      </c>
      <c r="CN131" s="420">
        <f t="shared" si="31"/>
        <v>0</v>
      </c>
      <c r="CO131"/>
      <c r="CP131" s="750">
        <v>130</v>
      </c>
      <c r="CQ131" s="751" t="str">
        <f t="shared" ref="CQ131:CQ194" si="37">+CK131</f>
        <v>MAHESH JOSHI [U]</v>
      </c>
      <c r="CR131" s="751" t="s">
        <v>42</v>
      </c>
      <c r="CS131" s="756">
        <f>+Scoresheet!AH174</f>
        <v>9</v>
      </c>
      <c r="CT131" s="752">
        <f t="shared" si="32"/>
        <v>17</v>
      </c>
      <c r="CU131"/>
      <c r="CV131" s="762">
        <v>130</v>
      </c>
      <c r="CW131" s="763" t="str">
        <f t="shared" ref="CW131:CW194" si="38">+CQ131</f>
        <v>MAHESH JOSHI [U]</v>
      </c>
      <c r="CX131" s="763" t="s">
        <v>42</v>
      </c>
      <c r="CY131" s="787">
        <f>+Scoresheet!AP174</f>
        <v>0</v>
      </c>
      <c r="CZ131" s="429">
        <f t="shared" si="33"/>
        <v>0</v>
      </c>
      <c r="DA131"/>
      <c r="DB131" s="418">
        <v>130</v>
      </c>
      <c r="DC131" s="419" t="str">
        <f t="shared" ref="DC131:DC194" si="39">+CW131</f>
        <v>MAHESH JOSHI [U]</v>
      </c>
      <c r="DD131" s="419" t="s">
        <v>42</v>
      </c>
      <c r="DE131" s="421">
        <f>+Scoresheet!AX174</f>
        <v>0</v>
      </c>
      <c r="DF131" s="420">
        <f t="shared" si="34"/>
        <v>0</v>
      </c>
      <c r="DG131"/>
      <c r="DH131" s="766">
        <v>130</v>
      </c>
      <c r="DI131" s="767" t="str">
        <f t="shared" ref="DI131:DI194" si="40">+DC131</f>
        <v>MAHESH JOSHI [U]</v>
      </c>
      <c r="DJ131" s="767" t="s">
        <v>42</v>
      </c>
      <c r="DK131" s="768">
        <f>+Scoresheet!BF174</f>
        <v>0</v>
      </c>
      <c r="DL131" s="769">
        <f t="shared" si="35"/>
        <v>0</v>
      </c>
      <c r="DM131"/>
      <c r="DN131" s="762">
        <v>130</v>
      </c>
      <c r="DO131" s="763" t="str">
        <f t="shared" ref="DO131:DO194" si="41">+DI131</f>
        <v>MAHESH JOSHI [U]</v>
      </c>
      <c r="DP131" s="763" t="s">
        <v>42</v>
      </c>
      <c r="DQ131" s="429">
        <f t="shared" si="36"/>
        <v>0</v>
      </c>
    </row>
    <row r="132" spans="8:121" s="19" customFormat="1">
      <c r="H132" s="460">
        <v>131</v>
      </c>
      <c r="I132" s="313" t="s">
        <v>410</v>
      </c>
      <c r="J132" s="313" t="s">
        <v>45</v>
      </c>
      <c r="K132" s="475">
        <v>0.5</v>
      </c>
      <c r="L132" s="470"/>
      <c r="M132" s="460">
        <v>131</v>
      </c>
      <c r="N132" s="313" t="s">
        <v>113</v>
      </c>
      <c r="O132" s="313" t="s">
        <v>49</v>
      </c>
      <c r="P132" s="465">
        <v>0</v>
      </c>
      <c r="Q132" s="671">
        <v>0</v>
      </c>
      <c r="R132" s="10"/>
      <c r="S132" s="460">
        <v>131</v>
      </c>
      <c r="T132" s="324" t="s">
        <v>113</v>
      </c>
      <c r="U132" s="324" t="s">
        <v>49</v>
      </c>
      <c r="V132" s="468">
        <v>0</v>
      </c>
      <c r="W132" s="478">
        <v>0</v>
      </c>
      <c r="X132" s="10"/>
      <c r="Y132" s="460">
        <v>131</v>
      </c>
      <c r="Z132" s="313" t="s">
        <v>113</v>
      </c>
      <c r="AA132" s="313" t="s">
        <v>49</v>
      </c>
      <c r="AB132" s="465">
        <v>0</v>
      </c>
      <c r="AC132" s="475">
        <v>0</v>
      </c>
      <c r="AD132" s="10"/>
      <c r="AE132" s="460">
        <v>131</v>
      </c>
      <c r="AF132" s="313" t="s">
        <v>113</v>
      </c>
      <c r="AG132" s="313" t="s">
        <v>50</v>
      </c>
      <c r="AH132" s="465">
        <v>0</v>
      </c>
      <c r="AI132" s="475">
        <v>0</v>
      </c>
      <c r="AK132" s="460">
        <v>131</v>
      </c>
      <c r="AL132" s="313" t="s">
        <v>113</v>
      </c>
      <c r="AM132" s="313" t="s">
        <v>46</v>
      </c>
      <c r="AN132" s="337">
        <v>0</v>
      </c>
      <c r="AO132" s="475">
        <v>0</v>
      </c>
      <c r="AP132" s="10"/>
      <c r="AQ132" s="460">
        <v>131</v>
      </c>
      <c r="AR132" s="313" t="s">
        <v>113</v>
      </c>
      <c r="AS132" s="313" t="s">
        <v>48</v>
      </c>
      <c r="AT132" s="475">
        <v>0</v>
      </c>
      <c r="AU132" s="470"/>
      <c r="AV132" s="10"/>
      <c r="AW132" s="10"/>
      <c r="AX132" s="10"/>
      <c r="AY132" s="10"/>
      <c r="AZ132" s="10"/>
      <c r="BA132" s="10"/>
      <c r="BB132" s="10"/>
      <c r="BC132" s="10"/>
      <c r="BD132" s="10"/>
      <c r="BE132" s="10"/>
      <c r="BF132" s="10"/>
      <c r="BG132" s="10"/>
      <c r="BH132" s="10"/>
      <c r="BI132" s="10"/>
      <c r="BJ132" s="10"/>
      <c r="BK132" s="10"/>
      <c r="BL132" s="10"/>
      <c r="BM132" s="10"/>
      <c r="BN132" s="10"/>
      <c r="BO132" s="10"/>
      <c r="BP132" s="10"/>
      <c r="CE132" s="781">
        <v>131</v>
      </c>
      <c r="CF132" s="782" t="str">
        <f t="shared" si="28"/>
        <v>AMIT [U]</v>
      </c>
      <c r="CG132" s="782" t="s">
        <v>42</v>
      </c>
      <c r="CH132" s="783">
        <f t="shared" si="29"/>
        <v>1.5</v>
      </c>
      <c r="CI132"/>
      <c r="CJ132" s="418">
        <v>131</v>
      </c>
      <c r="CK132" s="419" t="str">
        <f t="shared" si="30"/>
        <v>AMIT [U]</v>
      </c>
      <c r="CL132" s="419" t="s">
        <v>42</v>
      </c>
      <c r="CM132" s="421">
        <f>+Scoresheet!J175</f>
        <v>0</v>
      </c>
      <c r="CN132" s="420">
        <f t="shared" si="31"/>
        <v>0</v>
      </c>
      <c r="CO132"/>
      <c r="CP132" s="750">
        <v>131</v>
      </c>
      <c r="CQ132" s="751" t="str">
        <f t="shared" si="37"/>
        <v>AMIT [U]</v>
      </c>
      <c r="CR132" s="751" t="s">
        <v>42</v>
      </c>
      <c r="CS132" s="756">
        <f>+Scoresheet!AH175</f>
        <v>1</v>
      </c>
      <c r="CT132" s="752">
        <f t="shared" si="32"/>
        <v>1</v>
      </c>
      <c r="CU132"/>
      <c r="CV132" s="762">
        <v>131</v>
      </c>
      <c r="CW132" s="763" t="str">
        <f t="shared" si="38"/>
        <v>AMIT [U]</v>
      </c>
      <c r="CX132" s="763" t="s">
        <v>42</v>
      </c>
      <c r="CY132" s="787">
        <f>+Scoresheet!AP175</f>
        <v>0</v>
      </c>
      <c r="CZ132" s="429">
        <f t="shared" si="33"/>
        <v>0</v>
      </c>
      <c r="DA132"/>
      <c r="DB132" s="418">
        <v>131</v>
      </c>
      <c r="DC132" s="419" t="str">
        <f t="shared" si="39"/>
        <v>AMIT [U]</v>
      </c>
      <c r="DD132" s="419" t="s">
        <v>42</v>
      </c>
      <c r="DE132" s="421" t="str">
        <f>+Scoresheet!AX175</f>
        <v>1i</v>
      </c>
      <c r="DF132" s="420">
        <f t="shared" si="34"/>
        <v>0.5</v>
      </c>
      <c r="DG132"/>
      <c r="DH132" s="766">
        <v>131</v>
      </c>
      <c r="DI132" s="767" t="str">
        <f t="shared" si="40"/>
        <v>AMIT [U]</v>
      </c>
      <c r="DJ132" s="767" t="s">
        <v>42</v>
      </c>
      <c r="DK132" s="768">
        <f>+Scoresheet!BF175</f>
        <v>0</v>
      </c>
      <c r="DL132" s="769">
        <f t="shared" si="35"/>
        <v>0</v>
      </c>
      <c r="DM132"/>
      <c r="DN132" s="762">
        <v>131</v>
      </c>
      <c r="DO132" s="763" t="str">
        <f t="shared" si="41"/>
        <v>AMIT [U]</v>
      </c>
      <c r="DP132" s="763" t="s">
        <v>42</v>
      </c>
      <c r="DQ132" s="429">
        <f t="shared" si="36"/>
        <v>0.5</v>
      </c>
    </row>
    <row r="133" spans="8:121" s="19" customFormat="1">
      <c r="H133" s="460">
        <v>132</v>
      </c>
      <c r="I133" s="313" t="s">
        <v>113</v>
      </c>
      <c r="J133" s="313" t="s">
        <v>45</v>
      </c>
      <c r="K133" s="475">
        <v>0</v>
      </c>
      <c r="L133" s="470"/>
      <c r="M133" s="460">
        <v>132</v>
      </c>
      <c r="N133" s="313" t="s">
        <v>113</v>
      </c>
      <c r="O133" s="313" t="s">
        <v>49</v>
      </c>
      <c r="P133" s="465">
        <v>0</v>
      </c>
      <c r="Q133" s="671">
        <v>0</v>
      </c>
      <c r="R133" s="10"/>
      <c r="S133" s="460">
        <v>132</v>
      </c>
      <c r="T133" s="324" t="s">
        <v>113</v>
      </c>
      <c r="U133" s="324" t="s">
        <v>49</v>
      </c>
      <c r="V133" s="465">
        <v>0</v>
      </c>
      <c r="W133" s="475">
        <v>0</v>
      </c>
      <c r="X133" s="10"/>
      <c r="Y133" s="460">
        <v>132</v>
      </c>
      <c r="Z133" s="313" t="s">
        <v>113</v>
      </c>
      <c r="AA133" s="313" t="s">
        <v>49</v>
      </c>
      <c r="AB133" s="465">
        <v>0</v>
      </c>
      <c r="AC133" s="475">
        <v>0</v>
      </c>
      <c r="AD133" s="10"/>
      <c r="AE133" s="460">
        <v>132</v>
      </c>
      <c r="AF133" s="313" t="s">
        <v>113</v>
      </c>
      <c r="AG133" s="313" t="s">
        <v>50</v>
      </c>
      <c r="AH133" s="465">
        <v>0</v>
      </c>
      <c r="AI133" s="475">
        <v>0</v>
      </c>
      <c r="AK133" s="460">
        <v>132</v>
      </c>
      <c r="AL133" s="313" t="s">
        <v>113</v>
      </c>
      <c r="AM133" s="313" t="s">
        <v>46</v>
      </c>
      <c r="AN133" s="337">
        <v>0</v>
      </c>
      <c r="AO133" s="475">
        <v>0</v>
      </c>
      <c r="AP133" s="10"/>
      <c r="AQ133" s="460">
        <v>132</v>
      </c>
      <c r="AR133" s="313" t="s">
        <v>113</v>
      </c>
      <c r="AS133" s="313" t="s">
        <v>48</v>
      </c>
      <c r="AT133" s="475">
        <v>0</v>
      </c>
      <c r="AU133" s="470"/>
      <c r="AV133" s="10"/>
      <c r="AW133" s="10"/>
      <c r="AX133" s="10"/>
      <c r="AY133" s="10"/>
      <c r="AZ133" s="10"/>
      <c r="BA133" s="10"/>
      <c r="BB133" s="10"/>
      <c r="BC133" s="10"/>
      <c r="BD133" s="10"/>
      <c r="BE133" s="10"/>
      <c r="BF133" s="10"/>
      <c r="BG133" s="10"/>
      <c r="BH133" s="10"/>
      <c r="BI133" s="10"/>
      <c r="BJ133" s="10"/>
      <c r="BK133" s="10"/>
      <c r="BL133" s="10"/>
      <c r="BM133" s="10"/>
      <c r="BN133" s="10"/>
      <c r="BO133" s="10"/>
      <c r="BP133" s="10"/>
      <c r="CE133" s="781">
        <v>132</v>
      </c>
      <c r="CF133" s="782" t="str">
        <f t="shared" si="28"/>
        <v>NIRMAL JOSHI [U]</v>
      </c>
      <c r="CG133" s="782" t="s">
        <v>42</v>
      </c>
      <c r="CH133" s="783">
        <f t="shared" si="29"/>
        <v>0.5</v>
      </c>
      <c r="CI133"/>
      <c r="CJ133" s="418">
        <v>132</v>
      </c>
      <c r="CK133" s="419" t="str">
        <f t="shared" si="30"/>
        <v>NIRMAL JOSHI [U]</v>
      </c>
      <c r="CL133" s="419" t="s">
        <v>42</v>
      </c>
      <c r="CM133" s="421">
        <f>+Scoresheet!J176</f>
        <v>0</v>
      </c>
      <c r="CN133" s="420">
        <f t="shared" si="31"/>
        <v>0</v>
      </c>
      <c r="CO133"/>
      <c r="CP133" s="750">
        <v>132</v>
      </c>
      <c r="CQ133" s="751" t="str">
        <f t="shared" si="37"/>
        <v>NIRMAL JOSHI [U]</v>
      </c>
      <c r="CR133" s="751" t="s">
        <v>42</v>
      </c>
      <c r="CS133" s="756">
        <f>+Scoresheet!AH176</f>
        <v>0</v>
      </c>
      <c r="CT133" s="752">
        <f t="shared" si="32"/>
        <v>0</v>
      </c>
      <c r="CU133"/>
      <c r="CV133" s="762">
        <v>132</v>
      </c>
      <c r="CW133" s="763" t="str">
        <f t="shared" si="38"/>
        <v>NIRMAL JOSHI [U]</v>
      </c>
      <c r="CX133" s="763" t="s">
        <v>42</v>
      </c>
      <c r="CY133" s="787">
        <f>+Scoresheet!AP176</f>
        <v>0</v>
      </c>
      <c r="CZ133" s="429">
        <f t="shared" si="33"/>
        <v>0</v>
      </c>
      <c r="DA133"/>
      <c r="DB133" s="418">
        <v>132</v>
      </c>
      <c r="DC133" s="419" t="str">
        <f t="shared" si="39"/>
        <v>NIRMAL JOSHI [U]</v>
      </c>
      <c r="DD133" s="419" t="s">
        <v>42</v>
      </c>
      <c r="DE133" s="421" t="str">
        <f>+Scoresheet!AX176</f>
        <v>1d</v>
      </c>
      <c r="DF133" s="420">
        <f t="shared" si="34"/>
        <v>0.5</v>
      </c>
      <c r="DG133"/>
      <c r="DH133" s="766">
        <v>132</v>
      </c>
      <c r="DI133" s="767" t="str">
        <f t="shared" si="40"/>
        <v>NIRMAL JOSHI [U]</v>
      </c>
      <c r="DJ133" s="767" t="s">
        <v>42</v>
      </c>
      <c r="DK133" s="768">
        <f>+Scoresheet!BF176</f>
        <v>0</v>
      </c>
      <c r="DL133" s="769">
        <f t="shared" si="35"/>
        <v>0</v>
      </c>
      <c r="DM133"/>
      <c r="DN133" s="762">
        <v>132</v>
      </c>
      <c r="DO133" s="763" t="str">
        <f t="shared" si="41"/>
        <v>NIRMAL JOSHI [U]</v>
      </c>
      <c r="DP133" s="763" t="s">
        <v>42</v>
      </c>
      <c r="DQ133" s="429">
        <f t="shared" si="36"/>
        <v>0.5</v>
      </c>
    </row>
    <row r="134" spans="8:121" s="19" customFormat="1">
      <c r="H134" s="460">
        <v>133</v>
      </c>
      <c r="I134" s="313" t="s">
        <v>113</v>
      </c>
      <c r="J134" s="313" t="s">
        <v>45</v>
      </c>
      <c r="K134" s="475">
        <v>0</v>
      </c>
      <c r="L134" s="470"/>
      <c r="M134" s="460">
        <v>133</v>
      </c>
      <c r="N134" s="324" t="s">
        <v>113</v>
      </c>
      <c r="O134" s="324" t="s">
        <v>49</v>
      </c>
      <c r="P134" s="468">
        <v>0</v>
      </c>
      <c r="Q134" s="671">
        <v>0</v>
      </c>
      <c r="R134" s="10"/>
      <c r="S134" s="460">
        <v>133</v>
      </c>
      <c r="T134" s="324" t="s">
        <v>113</v>
      </c>
      <c r="U134" s="324" t="s">
        <v>49</v>
      </c>
      <c r="V134" s="468">
        <v>0</v>
      </c>
      <c r="W134" s="478">
        <v>0</v>
      </c>
      <c r="X134" s="10"/>
      <c r="Y134" s="460">
        <v>133</v>
      </c>
      <c r="Z134" s="313" t="s">
        <v>113</v>
      </c>
      <c r="AA134" s="313" t="s">
        <v>49</v>
      </c>
      <c r="AB134" s="465">
        <v>0</v>
      </c>
      <c r="AC134" s="475">
        <v>0</v>
      </c>
      <c r="AD134" s="10"/>
      <c r="AE134" s="460">
        <v>133</v>
      </c>
      <c r="AF134" s="313" t="s">
        <v>113</v>
      </c>
      <c r="AG134" s="313" t="s">
        <v>50</v>
      </c>
      <c r="AH134" s="465">
        <v>0</v>
      </c>
      <c r="AI134" s="475">
        <v>0</v>
      </c>
      <c r="AK134" s="460">
        <v>133</v>
      </c>
      <c r="AL134" s="313" t="s">
        <v>113</v>
      </c>
      <c r="AM134" s="313" t="s">
        <v>46</v>
      </c>
      <c r="AN134" s="337">
        <v>0</v>
      </c>
      <c r="AO134" s="475">
        <v>0</v>
      </c>
      <c r="AP134" s="10"/>
      <c r="AQ134" s="460">
        <v>133</v>
      </c>
      <c r="AR134" s="313" t="s">
        <v>113</v>
      </c>
      <c r="AS134" s="313" t="s">
        <v>48</v>
      </c>
      <c r="AT134" s="475">
        <v>0</v>
      </c>
      <c r="AU134" s="470"/>
      <c r="AV134" s="10"/>
      <c r="AW134" s="10"/>
      <c r="AX134" s="10"/>
      <c r="AY134" s="10"/>
      <c r="AZ134" s="10"/>
      <c r="BA134" s="10"/>
      <c r="BB134" s="10"/>
      <c r="BC134" s="10"/>
      <c r="BD134" s="10"/>
      <c r="BE134" s="10"/>
      <c r="BF134" s="10"/>
      <c r="BG134" s="10"/>
      <c r="BH134" s="10"/>
      <c r="BI134" s="10"/>
      <c r="BJ134" s="10"/>
      <c r="BK134" s="10"/>
      <c r="BL134" s="10"/>
      <c r="BM134" s="10"/>
      <c r="BN134" s="10"/>
      <c r="BO134" s="10"/>
      <c r="BP134" s="10"/>
      <c r="CE134" s="781">
        <v>133</v>
      </c>
      <c r="CF134" s="782" t="str">
        <f t="shared" si="28"/>
        <v>JESAL UPADHYAY [U]</v>
      </c>
      <c r="CG134" s="782" t="s">
        <v>42</v>
      </c>
      <c r="CH134" s="783">
        <f t="shared" si="29"/>
        <v>0.5</v>
      </c>
      <c r="CI134"/>
      <c r="CJ134" s="418">
        <v>133</v>
      </c>
      <c r="CK134" s="419" t="str">
        <f t="shared" si="30"/>
        <v>JESAL UPADHYAY [U]</v>
      </c>
      <c r="CL134" s="419" t="s">
        <v>42</v>
      </c>
      <c r="CM134" s="421">
        <f>+Scoresheet!J177</f>
        <v>0</v>
      </c>
      <c r="CN134" s="420">
        <f t="shared" si="31"/>
        <v>0</v>
      </c>
      <c r="CO134"/>
      <c r="CP134" s="750">
        <v>133</v>
      </c>
      <c r="CQ134" s="751" t="str">
        <f t="shared" si="37"/>
        <v>JESAL UPADHYAY [U]</v>
      </c>
      <c r="CR134" s="751" t="s">
        <v>42</v>
      </c>
      <c r="CS134" s="756">
        <f>+Scoresheet!AH177</f>
        <v>0</v>
      </c>
      <c r="CT134" s="752">
        <f t="shared" si="32"/>
        <v>0</v>
      </c>
      <c r="CU134"/>
      <c r="CV134" s="762">
        <v>133</v>
      </c>
      <c r="CW134" s="763" t="str">
        <f t="shared" si="38"/>
        <v>JESAL UPADHYAY [U]</v>
      </c>
      <c r="CX134" s="763" t="s">
        <v>42</v>
      </c>
      <c r="CY134" s="787">
        <f>+Scoresheet!AP177</f>
        <v>0</v>
      </c>
      <c r="CZ134" s="429">
        <f t="shared" si="33"/>
        <v>0</v>
      </c>
      <c r="DA134"/>
      <c r="DB134" s="418">
        <v>133</v>
      </c>
      <c r="DC134" s="419" t="str">
        <f t="shared" si="39"/>
        <v>JESAL UPADHYAY [U]</v>
      </c>
      <c r="DD134" s="419" t="s">
        <v>42</v>
      </c>
      <c r="DE134" s="421" t="str">
        <f>+Scoresheet!AX177</f>
        <v>1d</v>
      </c>
      <c r="DF134" s="420">
        <f t="shared" si="34"/>
        <v>0.5</v>
      </c>
      <c r="DG134"/>
      <c r="DH134" s="766">
        <v>133</v>
      </c>
      <c r="DI134" s="767" t="str">
        <f t="shared" si="40"/>
        <v>JESAL UPADHYAY [U]</v>
      </c>
      <c r="DJ134" s="767" t="s">
        <v>42</v>
      </c>
      <c r="DK134" s="768">
        <f>+Scoresheet!BF177</f>
        <v>0</v>
      </c>
      <c r="DL134" s="769">
        <f t="shared" si="35"/>
        <v>0</v>
      </c>
      <c r="DM134"/>
      <c r="DN134" s="762">
        <v>133</v>
      </c>
      <c r="DO134" s="763" t="str">
        <f t="shared" si="41"/>
        <v>JESAL UPADHYAY [U]</v>
      </c>
      <c r="DP134" s="763" t="s">
        <v>42</v>
      </c>
      <c r="DQ134" s="429">
        <f t="shared" si="36"/>
        <v>0.5</v>
      </c>
    </row>
    <row r="135" spans="8:121" s="19" customFormat="1">
      <c r="H135" s="460">
        <v>134</v>
      </c>
      <c r="I135" s="313" t="s">
        <v>113</v>
      </c>
      <c r="J135" s="313" t="s">
        <v>45</v>
      </c>
      <c r="K135" s="475">
        <v>0</v>
      </c>
      <c r="L135" s="470"/>
      <c r="M135" s="460">
        <v>134</v>
      </c>
      <c r="N135" s="313" t="s">
        <v>113</v>
      </c>
      <c r="O135" s="313" t="s">
        <v>49</v>
      </c>
      <c r="P135" s="465">
        <v>0</v>
      </c>
      <c r="Q135" s="671">
        <v>0</v>
      </c>
      <c r="R135" s="10"/>
      <c r="S135" s="460">
        <v>134</v>
      </c>
      <c r="T135" s="324" t="s">
        <v>113</v>
      </c>
      <c r="U135" s="324" t="s">
        <v>49</v>
      </c>
      <c r="V135" s="466">
        <v>0</v>
      </c>
      <c r="W135" s="476">
        <v>0</v>
      </c>
      <c r="X135" s="10"/>
      <c r="Y135" s="460">
        <v>134</v>
      </c>
      <c r="Z135" s="313" t="s">
        <v>113</v>
      </c>
      <c r="AA135" s="313" t="s">
        <v>49</v>
      </c>
      <c r="AB135" s="465">
        <v>0</v>
      </c>
      <c r="AC135" s="475">
        <v>0</v>
      </c>
      <c r="AD135" s="10"/>
      <c r="AE135" s="460">
        <v>134</v>
      </c>
      <c r="AF135" s="313" t="s">
        <v>113</v>
      </c>
      <c r="AG135" s="313" t="s">
        <v>50</v>
      </c>
      <c r="AH135" s="465">
        <v>0</v>
      </c>
      <c r="AI135" s="475">
        <v>0</v>
      </c>
      <c r="AK135" s="460">
        <v>134</v>
      </c>
      <c r="AL135" s="313" t="s">
        <v>113</v>
      </c>
      <c r="AM135" s="313" t="s">
        <v>46</v>
      </c>
      <c r="AN135" s="337">
        <v>0</v>
      </c>
      <c r="AO135" s="475">
        <v>0</v>
      </c>
      <c r="AP135" s="10"/>
      <c r="AQ135" s="460">
        <v>134</v>
      </c>
      <c r="AR135" s="324" t="s">
        <v>113</v>
      </c>
      <c r="AS135" s="324" t="s">
        <v>48</v>
      </c>
      <c r="AT135" s="478">
        <v>0</v>
      </c>
      <c r="AU135" s="470"/>
      <c r="AV135" s="10"/>
      <c r="AW135" s="10"/>
      <c r="AX135" s="10"/>
      <c r="AY135" s="10"/>
      <c r="AZ135" s="10"/>
      <c r="BA135" s="10"/>
      <c r="BB135" s="10"/>
      <c r="BC135" s="10"/>
      <c r="BD135" s="10"/>
      <c r="BE135" s="10"/>
      <c r="BF135" s="10"/>
      <c r="BG135" s="10"/>
      <c r="BH135" s="10"/>
      <c r="BI135" s="10"/>
      <c r="BJ135" s="10"/>
      <c r="BK135" s="10"/>
      <c r="BL135" s="10"/>
      <c r="BM135" s="10"/>
      <c r="BN135" s="10"/>
      <c r="BO135" s="10"/>
      <c r="BP135" s="10"/>
      <c r="CE135" s="781">
        <v>134</v>
      </c>
      <c r="CF135" s="782" t="str">
        <f t="shared" si="28"/>
        <v>NEEL RAVAL [U]</v>
      </c>
      <c r="CG135" s="782" t="s">
        <v>42</v>
      </c>
      <c r="CH135" s="783">
        <f t="shared" si="29"/>
        <v>1</v>
      </c>
      <c r="CI135"/>
      <c r="CJ135" s="418">
        <v>134</v>
      </c>
      <c r="CK135" s="419" t="str">
        <f t="shared" si="30"/>
        <v>NEEL RAVAL [U]</v>
      </c>
      <c r="CL135" s="419" t="s">
        <v>42</v>
      </c>
      <c r="CM135" s="421">
        <f>+Scoresheet!J178</f>
        <v>7</v>
      </c>
      <c r="CN135" s="420">
        <f t="shared" si="31"/>
        <v>0</v>
      </c>
      <c r="CO135"/>
      <c r="CP135" s="750">
        <v>134</v>
      </c>
      <c r="CQ135" s="751" t="str">
        <f t="shared" si="37"/>
        <v>NEEL RAVAL [U]</v>
      </c>
      <c r="CR135" s="751" t="s">
        <v>42</v>
      </c>
      <c r="CS135" s="756">
        <f>+Scoresheet!AH178</f>
        <v>0</v>
      </c>
      <c r="CT135" s="752">
        <f t="shared" si="32"/>
        <v>0</v>
      </c>
      <c r="CU135"/>
      <c r="CV135" s="762">
        <v>134</v>
      </c>
      <c r="CW135" s="763" t="str">
        <f t="shared" si="38"/>
        <v>NEEL RAVAL [U]</v>
      </c>
      <c r="CX135" s="763" t="s">
        <v>42</v>
      </c>
      <c r="CY135" s="787">
        <f>+Scoresheet!AP178</f>
        <v>1</v>
      </c>
      <c r="CZ135" s="429">
        <f t="shared" si="33"/>
        <v>0.5</v>
      </c>
      <c r="DA135"/>
      <c r="DB135" s="418">
        <v>134</v>
      </c>
      <c r="DC135" s="419" t="str">
        <f t="shared" si="39"/>
        <v>NEEL RAVAL [U]</v>
      </c>
      <c r="DD135" s="419" t="s">
        <v>42</v>
      </c>
      <c r="DE135" s="421" t="str">
        <f>+Scoresheet!AX178</f>
        <v>1d</v>
      </c>
      <c r="DF135" s="420">
        <f t="shared" si="34"/>
        <v>0.5</v>
      </c>
      <c r="DG135"/>
      <c r="DH135" s="766">
        <v>134</v>
      </c>
      <c r="DI135" s="767" t="str">
        <f t="shared" si="40"/>
        <v>NEEL RAVAL [U]</v>
      </c>
      <c r="DJ135" s="767" t="s">
        <v>42</v>
      </c>
      <c r="DK135" s="768">
        <f>+Scoresheet!BF178</f>
        <v>0</v>
      </c>
      <c r="DL135" s="769">
        <f t="shared" si="35"/>
        <v>0</v>
      </c>
      <c r="DM135"/>
      <c r="DN135" s="762">
        <v>134</v>
      </c>
      <c r="DO135" s="763" t="str">
        <f t="shared" si="41"/>
        <v>NEEL RAVAL [U]</v>
      </c>
      <c r="DP135" s="763" t="s">
        <v>42</v>
      </c>
      <c r="DQ135" s="429">
        <f t="shared" si="36"/>
        <v>1</v>
      </c>
    </row>
    <row r="136" spans="8:121" s="19" customFormat="1">
      <c r="H136" s="460">
        <v>135</v>
      </c>
      <c r="I136" s="313" t="s">
        <v>113</v>
      </c>
      <c r="J136" s="313" t="s">
        <v>45</v>
      </c>
      <c r="K136" s="475">
        <v>0</v>
      </c>
      <c r="L136" s="470"/>
      <c r="M136" s="460">
        <v>135</v>
      </c>
      <c r="N136" s="324" t="s">
        <v>113</v>
      </c>
      <c r="O136" s="324" t="s">
        <v>49</v>
      </c>
      <c r="P136" s="468">
        <v>0</v>
      </c>
      <c r="Q136" s="671">
        <v>0</v>
      </c>
      <c r="R136" s="10"/>
      <c r="S136" s="460">
        <v>135</v>
      </c>
      <c r="T136" s="313" t="s">
        <v>113</v>
      </c>
      <c r="U136" s="313" t="s">
        <v>49</v>
      </c>
      <c r="V136" s="465">
        <v>0</v>
      </c>
      <c r="W136" s="475">
        <v>0</v>
      </c>
      <c r="X136" s="10"/>
      <c r="Y136" s="460">
        <v>135</v>
      </c>
      <c r="Z136" s="313" t="s">
        <v>113</v>
      </c>
      <c r="AA136" s="313" t="s">
        <v>49</v>
      </c>
      <c r="AB136" s="465">
        <v>0</v>
      </c>
      <c r="AC136" s="475">
        <v>0</v>
      </c>
      <c r="AD136" s="10"/>
      <c r="AE136" s="460">
        <v>135</v>
      </c>
      <c r="AF136" s="313" t="s">
        <v>113</v>
      </c>
      <c r="AG136" s="313" t="s">
        <v>50</v>
      </c>
      <c r="AH136" s="465">
        <v>0</v>
      </c>
      <c r="AI136" s="475">
        <v>0</v>
      </c>
      <c r="AK136" s="460">
        <v>135</v>
      </c>
      <c r="AL136" s="313" t="s">
        <v>113</v>
      </c>
      <c r="AM136" s="313" t="s">
        <v>46</v>
      </c>
      <c r="AN136" s="337">
        <v>0</v>
      </c>
      <c r="AO136" s="475">
        <v>0</v>
      </c>
      <c r="AP136" s="10"/>
      <c r="AQ136" s="460">
        <v>135</v>
      </c>
      <c r="AR136" s="313" t="s">
        <v>113</v>
      </c>
      <c r="AS136" s="313" t="s">
        <v>48</v>
      </c>
      <c r="AT136" s="475">
        <v>0</v>
      </c>
      <c r="AU136" s="470"/>
      <c r="AV136" s="10"/>
      <c r="AW136" s="10"/>
      <c r="AX136" s="10"/>
      <c r="AY136" s="10"/>
      <c r="AZ136" s="10"/>
      <c r="BA136" s="10"/>
      <c r="BB136" s="10"/>
      <c r="BC136" s="10"/>
      <c r="BD136" s="10"/>
      <c r="BE136" s="10"/>
      <c r="BF136" s="10"/>
      <c r="BG136" s="10"/>
      <c r="BH136" s="10"/>
      <c r="BI136" s="10"/>
      <c r="BJ136" s="10"/>
      <c r="BK136" s="10"/>
      <c r="BL136" s="10"/>
      <c r="BM136" s="10"/>
      <c r="BN136" s="10"/>
      <c r="BO136" s="10"/>
      <c r="BP136" s="10"/>
      <c r="CE136" s="781">
        <v>135</v>
      </c>
      <c r="CF136" s="782" t="str">
        <f t="shared" si="28"/>
        <v>MAHARSHI UPADHYAY [U]</v>
      </c>
      <c r="CG136" s="782" t="s">
        <v>42</v>
      </c>
      <c r="CH136" s="783">
        <f t="shared" si="29"/>
        <v>0</v>
      </c>
      <c r="CI136"/>
      <c r="CJ136" s="418">
        <v>135</v>
      </c>
      <c r="CK136" s="419" t="str">
        <f t="shared" si="30"/>
        <v>MAHARSHI UPADHYAY [U]</v>
      </c>
      <c r="CL136" s="419" t="s">
        <v>42</v>
      </c>
      <c r="CM136" s="421">
        <f>+Scoresheet!J179</f>
        <v>0</v>
      </c>
      <c r="CN136" s="420">
        <f t="shared" si="31"/>
        <v>0</v>
      </c>
      <c r="CO136"/>
      <c r="CP136" s="750">
        <v>135</v>
      </c>
      <c r="CQ136" s="751" t="str">
        <f t="shared" si="37"/>
        <v>MAHARSHI UPADHYAY [U]</v>
      </c>
      <c r="CR136" s="751" t="s">
        <v>42</v>
      </c>
      <c r="CS136" s="756">
        <f>+Scoresheet!AH179</f>
        <v>0</v>
      </c>
      <c r="CT136" s="752">
        <f t="shared" si="32"/>
        <v>0</v>
      </c>
      <c r="CU136"/>
      <c r="CV136" s="762">
        <v>135</v>
      </c>
      <c r="CW136" s="763" t="str">
        <f t="shared" si="38"/>
        <v>MAHARSHI UPADHYAY [U]</v>
      </c>
      <c r="CX136" s="763" t="s">
        <v>42</v>
      </c>
      <c r="CY136" s="787">
        <f>+Scoresheet!AP179</f>
        <v>0</v>
      </c>
      <c r="CZ136" s="429">
        <f t="shared" si="33"/>
        <v>0</v>
      </c>
      <c r="DA136"/>
      <c r="DB136" s="418">
        <v>135</v>
      </c>
      <c r="DC136" s="419" t="str">
        <f t="shared" si="39"/>
        <v>MAHARSHI UPADHYAY [U]</v>
      </c>
      <c r="DD136" s="419" t="s">
        <v>42</v>
      </c>
      <c r="DE136" s="421">
        <f>+Scoresheet!AX179</f>
        <v>0</v>
      </c>
      <c r="DF136" s="420">
        <f t="shared" si="34"/>
        <v>0</v>
      </c>
      <c r="DG136"/>
      <c r="DH136" s="766">
        <v>135</v>
      </c>
      <c r="DI136" s="767" t="str">
        <f t="shared" si="40"/>
        <v>MAHARSHI UPADHYAY [U]</v>
      </c>
      <c r="DJ136" s="767" t="s">
        <v>42</v>
      </c>
      <c r="DK136" s="768">
        <f>+Scoresheet!BF179</f>
        <v>0</v>
      </c>
      <c r="DL136" s="769">
        <f t="shared" si="35"/>
        <v>0</v>
      </c>
      <c r="DM136"/>
      <c r="DN136" s="762">
        <v>135</v>
      </c>
      <c r="DO136" s="763" t="str">
        <f t="shared" si="41"/>
        <v>MAHARSHI UPADHYAY [U]</v>
      </c>
      <c r="DP136" s="763" t="s">
        <v>42</v>
      </c>
      <c r="DQ136" s="429">
        <f t="shared" si="36"/>
        <v>0</v>
      </c>
    </row>
    <row r="137" spans="8:121" s="19" customFormat="1">
      <c r="H137" s="460">
        <v>136</v>
      </c>
      <c r="I137" s="313" t="s">
        <v>113</v>
      </c>
      <c r="J137" s="313" t="s">
        <v>45</v>
      </c>
      <c r="K137" s="475">
        <v>0</v>
      </c>
      <c r="L137" s="470"/>
      <c r="M137" s="460">
        <v>136</v>
      </c>
      <c r="N137" s="313" t="s">
        <v>113</v>
      </c>
      <c r="O137" s="313" t="s">
        <v>49</v>
      </c>
      <c r="P137" s="465">
        <v>0</v>
      </c>
      <c r="Q137" s="671">
        <v>0</v>
      </c>
      <c r="R137" s="10"/>
      <c r="S137" s="460">
        <v>136</v>
      </c>
      <c r="T137" s="313" t="s">
        <v>113</v>
      </c>
      <c r="U137" s="313" t="s">
        <v>49</v>
      </c>
      <c r="V137" s="465">
        <v>0</v>
      </c>
      <c r="W137" s="475">
        <v>0</v>
      </c>
      <c r="X137" s="10"/>
      <c r="Y137" s="460">
        <v>136</v>
      </c>
      <c r="Z137" s="313" t="s">
        <v>113</v>
      </c>
      <c r="AA137" s="313" t="s">
        <v>49</v>
      </c>
      <c r="AB137" s="465">
        <v>0</v>
      </c>
      <c r="AC137" s="475">
        <v>0</v>
      </c>
      <c r="AD137" s="10"/>
      <c r="AE137" s="460">
        <v>136</v>
      </c>
      <c r="AF137" s="313" t="s">
        <v>113</v>
      </c>
      <c r="AG137" s="313" t="s">
        <v>50</v>
      </c>
      <c r="AH137" s="465">
        <v>0</v>
      </c>
      <c r="AI137" s="475">
        <v>0</v>
      </c>
      <c r="AK137" s="460">
        <v>136</v>
      </c>
      <c r="AL137" s="313" t="s">
        <v>113</v>
      </c>
      <c r="AM137" s="313" t="s">
        <v>46</v>
      </c>
      <c r="AN137" s="337">
        <v>0</v>
      </c>
      <c r="AO137" s="475">
        <v>0</v>
      </c>
      <c r="AP137" s="10"/>
      <c r="AQ137" s="460">
        <v>136</v>
      </c>
      <c r="AR137" s="313" t="s">
        <v>113</v>
      </c>
      <c r="AS137" s="313" t="s">
        <v>48</v>
      </c>
      <c r="AT137" s="475">
        <v>0</v>
      </c>
      <c r="AU137" s="470"/>
      <c r="AV137" s="10"/>
      <c r="AW137" s="10"/>
      <c r="AX137" s="10"/>
      <c r="AY137" s="10"/>
      <c r="AZ137" s="10"/>
      <c r="BA137" s="10"/>
      <c r="BB137" s="10"/>
      <c r="BC137" s="10"/>
      <c r="BD137" s="10"/>
      <c r="BE137" s="10"/>
      <c r="BF137" s="10"/>
      <c r="BG137" s="10"/>
      <c r="BH137" s="10"/>
      <c r="BI137" s="10"/>
      <c r="BJ137" s="10"/>
      <c r="BK137" s="10"/>
      <c r="BL137" s="10"/>
      <c r="BM137" s="10"/>
      <c r="BN137" s="10"/>
      <c r="BO137" s="10"/>
      <c r="BP137" s="10"/>
      <c r="CE137" s="781">
        <v>136</v>
      </c>
      <c r="CF137" s="782" t="str">
        <f t="shared" si="28"/>
        <v>-</v>
      </c>
      <c r="CG137" s="782" t="s">
        <v>42</v>
      </c>
      <c r="CH137" s="783">
        <f t="shared" si="29"/>
        <v>0</v>
      </c>
      <c r="CI137"/>
      <c r="CJ137" s="418">
        <v>136</v>
      </c>
      <c r="CK137" s="419" t="str">
        <f t="shared" si="30"/>
        <v>-</v>
      </c>
      <c r="CL137" s="419" t="s">
        <v>42</v>
      </c>
      <c r="CM137" s="421">
        <f>+Scoresheet!J180</f>
        <v>0</v>
      </c>
      <c r="CN137" s="420">
        <f t="shared" si="31"/>
        <v>0</v>
      </c>
      <c r="CO137"/>
      <c r="CP137" s="750">
        <v>136</v>
      </c>
      <c r="CQ137" s="751" t="str">
        <f t="shared" si="37"/>
        <v>-</v>
      </c>
      <c r="CR137" s="751" t="s">
        <v>42</v>
      </c>
      <c r="CS137" s="756">
        <f>+Scoresheet!AH180</f>
        <v>0</v>
      </c>
      <c r="CT137" s="752">
        <f t="shared" si="32"/>
        <v>0</v>
      </c>
      <c r="CU137"/>
      <c r="CV137" s="762">
        <v>136</v>
      </c>
      <c r="CW137" s="763" t="str">
        <f t="shared" si="38"/>
        <v>-</v>
      </c>
      <c r="CX137" s="763" t="s">
        <v>42</v>
      </c>
      <c r="CY137" s="787">
        <f>+Scoresheet!AP180</f>
        <v>0</v>
      </c>
      <c r="CZ137" s="429">
        <f t="shared" si="33"/>
        <v>0</v>
      </c>
      <c r="DA137"/>
      <c r="DB137" s="418">
        <v>136</v>
      </c>
      <c r="DC137" s="419" t="str">
        <f t="shared" si="39"/>
        <v>-</v>
      </c>
      <c r="DD137" s="419" t="s">
        <v>42</v>
      </c>
      <c r="DE137" s="421">
        <f>+Scoresheet!AX180</f>
        <v>0</v>
      </c>
      <c r="DF137" s="420">
        <f t="shared" si="34"/>
        <v>0</v>
      </c>
      <c r="DG137"/>
      <c r="DH137" s="766">
        <v>136</v>
      </c>
      <c r="DI137" s="767" t="str">
        <f t="shared" si="40"/>
        <v>-</v>
      </c>
      <c r="DJ137" s="767" t="s">
        <v>42</v>
      </c>
      <c r="DK137" s="768">
        <f>+Scoresheet!BF180</f>
        <v>0</v>
      </c>
      <c r="DL137" s="769">
        <f t="shared" si="35"/>
        <v>0</v>
      </c>
      <c r="DM137"/>
      <c r="DN137" s="762">
        <v>136</v>
      </c>
      <c r="DO137" s="763" t="str">
        <f t="shared" si="41"/>
        <v>-</v>
      </c>
      <c r="DP137" s="763" t="s">
        <v>42</v>
      </c>
      <c r="DQ137" s="429">
        <f t="shared" si="36"/>
        <v>0</v>
      </c>
    </row>
    <row r="138" spans="8:121" s="19" customFormat="1">
      <c r="H138" s="460">
        <v>137</v>
      </c>
      <c r="I138" s="313" t="s">
        <v>113</v>
      </c>
      <c r="J138" s="313" t="s">
        <v>45</v>
      </c>
      <c r="K138" s="475">
        <v>0</v>
      </c>
      <c r="L138" s="470"/>
      <c r="M138" s="460">
        <v>137</v>
      </c>
      <c r="N138" s="324" t="s">
        <v>113</v>
      </c>
      <c r="O138" s="324" t="s">
        <v>49</v>
      </c>
      <c r="P138" s="468">
        <v>0</v>
      </c>
      <c r="Q138" s="671">
        <v>0</v>
      </c>
      <c r="R138" s="10"/>
      <c r="S138" s="460">
        <v>137</v>
      </c>
      <c r="T138" s="313" t="s">
        <v>113</v>
      </c>
      <c r="U138" s="313" t="s">
        <v>49</v>
      </c>
      <c r="V138" s="465">
        <v>0</v>
      </c>
      <c r="W138" s="475">
        <v>0</v>
      </c>
      <c r="X138" s="10"/>
      <c r="Y138" s="460">
        <v>137</v>
      </c>
      <c r="Z138" s="324" t="s">
        <v>113</v>
      </c>
      <c r="AA138" s="324" t="s">
        <v>49</v>
      </c>
      <c r="AB138" s="465">
        <v>0</v>
      </c>
      <c r="AC138" s="475">
        <v>0</v>
      </c>
      <c r="AD138" s="10"/>
      <c r="AE138" s="460">
        <v>137</v>
      </c>
      <c r="AF138" s="313" t="s">
        <v>113</v>
      </c>
      <c r="AG138" s="313" t="s">
        <v>50</v>
      </c>
      <c r="AH138" s="465">
        <v>0</v>
      </c>
      <c r="AI138" s="475">
        <v>0</v>
      </c>
      <c r="AK138" s="460">
        <v>137</v>
      </c>
      <c r="AL138" s="313" t="s">
        <v>113</v>
      </c>
      <c r="AM138" s="313" t="s">
        <v>46</v>
      </c>
      <c r="AN138" s="337">
        <v>0</v>
      </c>
      <c r="AO138" s="475">
        <v>0</v>
      </c>
      <c r="AP138" s="10"/>
      <c r="AQ138" s="460">
        <v>137</v>
      </c>
      <c r="AR138" s="313" t="s">
        <v>113</v>
      </c>
      <c r="AS138" s="313" t="s">
        <v>38</v>
      </c>
      <c r="AT138" s="475">
        <v>0</v>
      </c>
      <c r="AU138" s="470"/>
      <c r="AV138" s="10"/>
      <c r="AW138" s="10"/>
      <c r="AX138" s="10"/>
      <c r="AY138" s="10"/>
      <c r="AZ138" s="10"/>
      <c r="BA138" s="10"/>
      <c r="BB138" s="10"/>
      <c r="BC138" s="10"/>
      <c r="BD138" s="10"/>
      <c r="BE138" s="10"/>
      <c r="BF138" s="10"/>
      <c r="BG138" s="10"/>
      <c r="BH138" s="10"/>
      <c r="BI138" s="10"/>
      <c r="BJ138" s="10"/>
      <c r="BK138" s="10"/>
      <c r="BL138" s="10"/>
      <c r="BM138" s="10"/>
      <c r="BN138" s="10"/>
      <c r="BO138" s="10"/>
      <c r="BP138" s="10"/>
      <c r="CE138" s="781">
        <v>137</v>
      </c>
      <c r="CF138" s="782" t="str">
        <f t="shared" si="28"/>
        <v>-</v>
      </c>
      <c r="CG138" s="782" t="s">
        <v>42</v>
      </c>
      <c r="CH138" s="783">
        <f t="shared" si="29"/>
        <v>0</v>
      </c>
      <c r="CI138"/>
      <c r="CJ138" s="418">
        <v>137</v>
      </c>
      <c r="CK138" s="419" t="str">
        <f t="shared" si="30"/>
        <v>-</v>
      </c>
      <c r="CL138" s="419" t="s">
        <v>42</v>
      </c>
      <c r="CM138" s="421">
        <f>+Scoresheet!J181</f>
        <v>0</v>
      </c>
      <c r="CN138" s="420">
        <f t="shared" si="31"/>
        <v>0</v>
      </c>
      <c r="CO138"/>
      <c r="CP138" s="750">
        <v>137</v>
      </c>
      <c r="CQ138" s="751" t="str">
        <f t="shared" si="37"/>
        <v>-</v>
      </c>
      <c r="CR138" s="751" t="s">
        <v>42</v>
      </c>
      <c r="CS138" s="756">
        <f>+Scoresheet!AH181</f>
        <v>0</v>
      </c>
      <c r="CT138" s="752">
        <f t="shared" si="32"/>
        <v>0</v>
      </c>
      <c r="CU138"/>
      <c r="CV138" s="762">
        <v>137</v>
      </c>
      <c r="CW138" s="763" t="str">
        <f t="shared" si="38"/>
        <v>-</v>
      </c>
      <c r="CX138" s="763" t="s">
        <v>42</v>
      </c>
      <c r="CY138" s="787">
        <f>+Scoresheet!AP181</f>
        <v>0</v>
      </c>
      <c r="CZ138" s="429">
        <f t="shared" si="33"/>
        <v>0</v>
      </c>
      <c r="DA138"/>
      <c r="DB138" s="418">
        <v>137</v>
      </c>
      <c r="DC138" s="419" t="str">
        <f t="shared" si="39"/>
        <v>-</v>
      </c>
      <c r="DD138" s="419" t="s">
        <v>42</v>
      </c>
      <c r="DE138" s="421">
        <f>+Scoresheet!AX181</f>
        <v>0</v>
      </c>
      <c r="DF138" s="420">
        <f t="shared" si="34"/>
        <v>0</v>
      </c>
      <c r="DG138"/>
      <c r="DH138" s="766">
        <v>137</v>
      </c>
      <c r="DI138" s="767" t="str">
        <f t="shared" si="40"/>
        <v>-</v>
      </c>
      <c r="DJ138" s="767" t="s">
        <v>42</v>
      </c>
      <c r="DK138" s="768">
        <f>+Scoresheet!BF181</f>
        <v>0</v>
      </c>
      <c r="DL138" s="769">
        <f t="shared" si="35"/>
        <v>0</v>
      </c>
      <c r="DM138"/>
      <c r="DN138" s="762">
        <v>137</v>
      </c>
      <c r="DO138" s="763" t="str">
        <f t="shared" si="41"/>
        <v>-</v>
      </c>
      <c r="DP138" s="763" t="s">
        <v>42</v>
      </c>
      <c r="DQ138" s="429">
        <f t="shared" si="36"/>
        <v>0</v>
      </c>
    </row>
    <row r="139" spans="8:121" s="19" customFormat="1">
      <c r="H139" s="460">
        <v>138</v>
      </c>
      <c r="I139" s="313" t="s">
        <v>113</v>
      </c>
      <c r="J139" s="313" t="s">
        <v>45</v>
      </c>
      <c r="K139" s="475">
        <v>0</v>
      </c>
      <c r="L139" s="470"/>
      <c r="M139" s="460">
        <v>138</v>
      </c>
      <c r="N139" s="313" t="s">
        <v>113</v>
      </c>
      <c r="O139" s="313" t="s">
        <v>49</v>
      </c>
      <c r="P139" s="465">
        <v>0</v>
      </c>
      <c r="Q139" s="671">
        <v>0</v>
      </c>
      <c r="R139" s="10"/>
      <c r="S139" s="460">
        <v>138</v>
      </c>
      <c r="T139" s="313" t="s">
        <v>113</v>
      </c>
      <c r="U139" s="313" t="s">
        <v>49</v>
      </c>
      <c r="V139" s="465">
        <v>0</v>
      </c>
      <c r="W139" s="475">
        <v>0</v>
      </c>
      <c r="X139" s="10"/>
      <c r="Y139" s="460">
        <v>138</v>
      </c>
      <c r="Z139" s="313" t="s">
        <v>113</v>
      </c>
      <c r="AA139" s="313" t="s">
        <v>42</v>
      </c>
      <c r="AB139" s="465">
        <v>0</v>
      </c>
      <c r="AC139" s="475">
        <v>0</v>
      </c>
      <c r="AD139" s="10"/>
      <c r="AE139" s="460">
        <v>138</v>
      </c>
      <c r="AF139" s="313" t="s">
        <v>113</v>
      </c>
      <c r="AG139" s="313" t="s">
        <v>41</v>
      </c>
      <c r="AH139" s="465">
        <v>0</v>
      </c>
      <c r="AI139" s="475">
        <v>0</v>
      </c>
      <c r="AK139" s="460">
        <v>138</v>
      </c>
      <c r="AL139" s="313" t="s">
        <v>113</v>
      </c>
      <c r="AM139" s="313" t="s">
        <v>46</v>
      </c>
      <c r="AN139" s="337">
        <v>0</v>
      </c>
      <c r="AO139" s="475">
        <v>0</v>
      </c>
      <c r="AP139" s="10"/>
      <c r="AQ139" s="460">
        <v>138</v>
      </c>
      <c r="AR139" s="313" t="s">
        <v>113</v>
      </c>
      <c r="AS139" s="313" t="s">
        <v>38</v>
      </c>
      <c r="AT139" s="475">
        <v>0</v>
      </c>
      <c r="AU139" s="470"/>
      <c r="AV139" s="10"/>
      <c r="AW139" s="10"/>
      <c r="AX139" s="10"/>
      <c r="AY139" s="10"/>
      <c r="AZ139" s="10"/>
      <c r="BA139" s="10"/>
      <c r="BB139" s="10"/>
      <c r="BC139" s="10"/>
      <c r="BD139" s="10"/>
      <c r="BE139" s="10"/>
      <c r="BF139" s="10"/>
      <c r="BG139" s="10"/>
      <c r="BH139" s="10"/>
      <c r="BI139" s="10"/>
      <c r="BJ139" s="10"/>
      <c r="BK139" s="10"/>
      <c r="BL139" s="10"/>
      <c r="BM139" s="10"/>
      <c r="BN139" s="10"/>
      <c r="BO139" s="10"/>
      <c r="BP139" s="10"/>
      <c r="CE139" s="781">
        <v>138</v>
      </c>
      <c r="CF139" s="782" t="str">
        <f t="shared" si="28"/>
        <v>-</v>
      </c>
      <c r="CG139" s="782" t="s">
        <v>42</v>
      </c>
      <c r="CH139" s="783">
        <f t="shared" si="29"/>
        <v>0</v>
      </c>
      <c r="CI139"/>
      <c r="CJ139" s="418">
        <v>138</v>
      </c>
      <c r="CK139" s="419" t="str">
        <f t="shared" si="30"/>
        <v>-</v>
      </c>
      <c r="CL139" s="419" t="s">
        <v>42</v>
      </c>
      <c r="CM139" s="421">
        <f>+Scoresheet!J182</f>
        <v>0</v>
      </c>
      <c r="CN139" s="420">
        <f t="shared" si="31"/>
        <v>0</v>
      </c>
      <c r="CO139"/>
      <c r="CP139" s="750">
        <v>138</v>
      </c>
      <c r="CQ139" s="751" t="str">
        <f t="shared" si="37"/>
        <v>-</v>
      </c>
      <c r="CR139" s="751" t="s">
        <v>42</v>
      </c>
      <c r="CS139" s="756">
        <f>+Scoresheet!AH182</f>
        <v>0</v>
      </c>
      <c r="CT139" s="752">
        <f t="shared" si="32"/>
        <v>0</v>
      </c>
      <c r="CU139"/>
      <c r="CV139" s="762">
        <v>138</v>
      </c>
      <c r="CW139" s="763" t="str">
        <f t="shared" si="38"/>
        <v>-</v>
      </c>
      <c r="CX139" s="763" t="s">
        <v>42</v>
      </c>
      <c r="CY139" s="787">
        <f>+Scoresheet!AP182</f>
        <v>0</v>
      </c>
      <c r="CZ139" s="429">
        <f t="shared" si="33"/>
        <v>0</v>
      </c>
      <c r="DA139"/>
      <c r="DB139" s="418">
        <v>138</v>
      </c>
      <c r="DC139" s="419" t="str">
        <f t="shared" si="39"/>
        <v>-</v>
      </c>
      <c r="DD139" s="419" t="s">
        <v>42</v>
      </c>
      <c r="DE139" s="421">
        <f>+Scoresheet!AX182</f>
        <v>0</v>
      </c>
      <c r="DF139" s="420">
        <f t="shared" si="34"/>
        <v>0</v>
      </c>
      <c r="DG139"/>
      <c r="DH139" s="766">
        <v>138</v>
      </c>
      <c r="DI139" s="767" t="str">
        <f t="shared" si="40"/>
        <v>-</v>
      </c>
      <c r="DJ139" s="767" t="s">
        <v>42</v>
      </c>
      <c r="DK139" s="768">
        <f>+Scoresheet!BF182</f>
        <v>0</v>
      </c>
      <c r="DL139" s="769">
        <f t="shared" si="35"/>
        <v>0</v>
      </c>
      <c r="DM139"/>
      <c r="DN139" s="762">
        <v>138</v>
      </c>
      <c r="DO139" s="763" t="str">
        <f t="shared" si="41"/>
        <v>-</v>
      </c>
      <c r="DP139" s="763" t="s">
        <v>42</v>
      </c>
      <c r="DQ139" s="429">
        <f t="shared" si="36"/>
        <v>0</v>
      </c>
    </row>
    <row r="140" spans="8:121" s="19" customFormat="1">
      <c r="H140" s="460">
        <v>139</v>
      </c>
      <c r="I140" s="313" t="s">
        <v>113</v>
      </c>
      <c r="J140" s="313" t="s">
        <v>45</v>
      </c>
      <c r="K140" s="475">
        <v>0</v>
      </c>
      <c r="L140" s="470"/>
      <c r="M140" s="460">
        <v>139</v>
      </c>
      <c r="N140" s="324" t="s">
        <v>113</v>
      </c>
      <c r="O140" s="324" t="s">
        <v>49</v>
      </c>
      <c r="P140" s="468">
        <v>0</v>
      </c>
      <c r="Q140" s="671">
        <v>0</v>
      </c>
      <c r="R140" s="10"/>
      <c r="S140" s="460">
        <v>139</v>
      </c>
      <c r="T140" s="313" t="s">
        <v>113</v>
      </c>
      <c r="U140" s="313" t="s">
        <v>49</v>
      </c>
      <c r="V140" s="465">
        <v>0</v>
      </c>
      <c r="W140" s="475">
        <v>0</v>
      </c>
      <c r="X140" s="10"/>
      <c r="Y140" s="460">
        <v>139</v>
      </c>
      <c r="Z140" s="324" t="s">
        <v>113</v>
      </c>
      <c r="AA140" s="324" t="s">
        <v>42</v>
      </c>
      <c r="AB140" s="468">
        <v>0</v>
      </c>
      <c r="AC140" s="478">
        <v>0</v>
      </c>
      <c r="AD140" s="10"/>
      <c r="AE140" s="460">
        <v>139</v>
      </c>
      <c r="AF140" s="313" t="s">
        <v>113</v>
      </c>
      <c r="AG140" s="313" t="s">
        <v>41</v>
      </c>
      <c r="AH140" s="465">
        <v>0</v>
      </c>
      <c r="AI140" s="475">
        <v>0</v>
      </c>
      <c r="AK140" s="460">
        <v>139</v>
      </c>
      <c r="AL140" s="313" t="s">
        <v>113</v>
      </c>
      <c r="AM140" s="313" t="s">
        <v>46</v>
      </c>
      <c r="AN140" s="337">
        <v>0</v>
      </c>
      <c r="AO140" s="475">
        <v>0</v>
      </c>
      <c r="AP140" s="10"/>
      <c r="AQ140" s="460">
        <v>139</v>
      </c>
      <c r="AR140" s="313" t="s">
        <v>113</v>
      </c>
      <c r="AS140" s="313" t="s">
        <v>38</v>
      </c>
      <c r="AT140" s="475">
        <v>0</v>
      </c>
      <c r="AU140" s="470"/>
      <c r="AV140" s="10"/>
      <c r="AW140" s="10"/>
      <c r="AX140" s="10"/>
      <c r="AY140" s="10"/>
      <c r="AZ140" s="10"/>
      <c r="BA140" s="10"/>
      <c r="BB140" s="10"/>
      <c r="BC140" s="10"/>
      <c r="BD140" s="10"/>
      <c r="BE140" s="10"/>
      <c r="BF140" s="10"/>
      <c r="BG140" s="10"/>
      <c r="BH140" s="10"/>
      <c r="BI140" s="10"/>
      <c r="BJ140" s="10"/>
      <c r="BK140" s="10"/>
      <c r="BL140" s="10"/>
      <c r="BM140" s="10"/>
      <c r="BN140" s="10"/>
      <c r="BO140" s="10"/>
      <c r="BP140" s="10"/>
      <c r="CE140" s="781">
        <v>139</v>
      </c>
      <c r="CF140" s="782" t="str">
        <f t="shared" si="28"/>
        <v>-</v>
      </c>
      <c r="CG140" s="782" t="s">
        <v>42</v>
      </c>
      <c r="CH140" s="783">
        <f t="shared" si="29"/>
        <v>0</v>
      </c>
      <c r="CI140"/>
      <c r="CJ140" s="418">
        <v>139</v>
      </c>
      <c r="CK140" s="419" t="str">
        <f t="shared" si="30"/>
        <v>-</v>
      </c>
      <c r="CL140" s="419" t="s">
        <v>42</v>
      </c>
      <c r="CM140" s="421">
        <f>+Scoresheet!J183</f>
        <v>0</v>
      </c>
      <c r="CN140" s="420">
        <f t="shared" si="31"/>
        <v>0</v>
      </c>
      <c r="CO140"/>
      <c r="CP140" s="750">
        <v>139</v>
      </c>
      <c r="CQ140" s="751" t="str">
        <f t="shared" si="37"/>
        <v>-</v>
      </c>
      <c r="CR140" s="751" t="s">
        <v>42</v>
      </c>
      <c r="CS140" s="756">
        <f>+Scoresheet!AH183</f>
        <v>0</v>
      </c>
      <c r="CT140" s="752">
        <f t="shared" si="32"/>
        <v>0</v>
      </c>
      <c r="CU140"/>
      <c r="CV140" s="762">
        <v>139</v>
      </c>
      <c r="CW140" s="763" t="str">
        <f t="shared" si="38"/>
        <v>-</v>
      </c>
      <c r="CX140" s="763" t="s">
        <v>42</v>
      </c>
      <c r="CY140" s="787">
        <f>+Scoresheet!AP183</f>
        <v>0</v>
      </c>
      <c r="CZ140" s="429">
        <f t="shared" si="33"/>
        <v>0</v>
      </c>
      <c r="DA140"/>
      <c r="DB140" s="418">
        <v>139</v>
      </c>
      <c r="DC140" s="419" t="str">
        <f t="shared" si="39"/>
        <v>-</v>
      </c>
      <c r="DD140" s="419" t="s">
        <v>42</v>
      </c>
      <c r="DE140" s="421">
        <f>+Scoresheet!AX183</f>
        <v>0</v>
      </c>
      <c r="DF140" s="420">
        <f t="shared" si="34"/>
        <v>0</v>
      </c>
      <c r="DG140"/>
      <c r="DH140" s="766">
        <v>139</v>
      </c>
      <c r="DI140" s="767" t="str">
        <f t="shared" si="40"/>
        <v>-</v>
      </c>
      <c r="DJ140" s="767" t="s">
        <v>42</v>
      </c>
      <c r="DK140" s="768">
        <f>+Scoresheet!BF183</f>
        <v>0</v>
      </c>
      <c r="DL140" s="769">
        <f t="shared" si="35"/>
        <v>0</v>
      </c>
      <c r="DM140"/>
      <c r="DN140" s="762">
        <v>139</v>
      </c>
      <c r="DO140" s="763" t="str">
        <f t="shared" si="41"/>
        <v>-</v>
      </c>
      <c r="DP140" s="763" t="s">
        <v>42</v>
      </c>
      <c r="DQ140" s="429">
        <f t="shared" si="36"/>
        <v>0</v>
      </c>
    </row>
    <row r="141" spans="8:121" s="19" customFormat="1">
      <c r="H141" s="460">
        <v>140</v>
      </c>
      <c r="I141" s="313" t="s">
        <v>113</v>
      </c>
      <c r="J141" s="313" t="s">
        <v>45</v>
      </c>
      <c r="K141" s="475">
        <v>0</v>
      </c>
      <c r="L141" s="470"/>
      <c r="M141" s="460">
        <v>140</v>
      </c>
      <c r="N141" s="313" t="s">
        <v>113</v>
      </c>
      <c r="O141" s="313" t="s">
        <v>49</v>
      </c>
      <c r="P141" s="465">
        <v>0</v>
      </c>
      <c r="Q141" s="671">
        <v>0</v>
      </c>
      <c r="R141" s="10"/>
      <c r="S141" s="460">
        <v>140</v>
      </c>
      <c r="T141" s="313" t="s">
        <v>113</v>
      </c>
      <c r="U141" s="313" t="s">
        <v>49</v>
      </c>
      <c r="V141" s="465">
        <v>0</v>
      </c>
      <c r="W141" s="475">
        <v>0</v>
      </c>
      <c r="X141" s="10"/>
      <c r="Y141" s="460">
        <v>140</v>
      </c>
      <c r="Z141" s="324" t="s">
        <v>113</v>
      </c>
      <c r="AA141" s="324" t="s">
        <v>42</v>
      </c>
      <c r="AB141" s="468">
        <v>0</v>
      </c>
      <c r="AC141" s="478">
        <v>0</v>
      </c>
      <c r="AD141" s="10"/>
      <c r="AE141" s="460">
        <v>140</v>
      </c>
      <c r="AF141" s="313" t="s">
        <v>113</v>
      </c>
      <c r="AG141" s="313" t="s">
        <v>41</v>
      </c>
      <c r="AH141" s="465">
        <v>0</v>
      </c>
      <c r="AI141" s="475">
        <v>0</v>
      </c>
      <c r="AK141" s="460">
        <v>140</v>
      </c>
      <c r="AL141" s="313" t="s">
        <v>113</v>
      </c>
      <c r="AM141" s="313" t="s">
        <v>46</v>
      </c>
      <c r="AN141" s="337">
        <v>0</v>
      </c>
      <c r="AO141" s="475">
        <v>0</v>
      </c>
      <c r="AP141" s="10"/>
      <c r="AQ141" s="460">
        <v>140</v>
      </c>
      <c r="AR141" s="313" t="s">
        <v>113</v>
      </c>
      <c r="AS141" s="313" t="s">
        <v>38</v>
      </c>
      <c r="AT141" s="475">
        <v>0</v>
      </c>
      <c r="AU141" s="470"/>
      <c r="AV141" s="10"/>
      <c r="AW141" s="10"/>
      <c r="AX141" s="10"/>
      <c r="AY141" s="10"/>
      <c r="AZ141" s="10"/>
      <c r="BA141" s="10"/>
      <c r="BB141" s="10"/>
      <c r="BC141" s="10"/>
      <c r="BD141" s="10"/>
      <c r="BE141" s="10"/>
      <c r="BF141" s="10"/>
      <c r="BG141" s="10"/>
      <c r="BH141" s="10"/>
      <c r="BI141" s="10"/>
      <c r="BJ141" s="10"/>
      <c r="BK141" s="10"/>
      <c r="BL141" s="10"/>
      <c r="BM141" s="10"/>
      <c r="BN141" s="10"/>
      <c r="BO141" s="10"/>
      <c r="BP141" s="10"/>
      <c r="CE141" s="781">
        <v>140</v>
      </c>
      <c r="CF141" s="782" t="str">
        <f t="shared" si="28"/>
        <v>-</v>
      </c>
      <c r="CG141" s="782" t="s">
        <v>42</v>
      </c>
      <c r="CH141" s="783">
        <f t="shared" si="29"/>
        <v>0</v>
      </c>
      <c r="CI141"/>
      <c r="CJ141" s="418">
        <v>140</v>
      </c>
      <c r="CK141" s="419" t="str">
        <f t="shared" si="30"/>
        <v>-</v>
      </c>
      <c r="CL141" s="419" t="s">
        <v>42</v>
      </c>
      <c r="CM141" s="421">
        <f>+Scoresheet!J184</f>
        <v>0</v>
      </c>
      <c r="CN141" s="420">
        <f t="shared" si="31"/>
        <v>0</v>
      </c>
      <c r="CO141"/>
      <c r="CP141" s="750">
        <v>140</v>
      </c>
      <c r="CQ141" s="751" t="str">
        <f t="shared" si="37"/>
        <v>-</v>
      </c>
      <c r="CR141" s="751" t="s">
        <v>42</v>
      </c>
      <c r="CS141" s="756">
        <f>+Scoresheet!AH184</f>
        <v>0</v>
      </c>
      <c r="CT141" s="752">
        <f t="shared" si="32"/>
        <v>0</v>
      </c>
      <c r="CU141"/>
      <c r="CV141" s="762">
        <v>140</v>
      </c>
      <c r="CW141" s="763" t="str">
        <f t="shared" si="38"/>
        <v>-</v>
      </c>
      <c r="CX141" s="763" t="s">
        <v>42</v>
      </c>
      <c r="CY141" s="787">
        <f>+Scoresheet!AP184</f>
        <v>0</v>
      </c>
      <c r="CZ141" s="429">
        <f t="shared" si="33"/>
        <v>0</v>
      </c>
      <c r="DA141"/>
      <c r="DB141" s="418">
        <v>140</v>
      </c>
      <c r="DC141" s="419" t="str">
        <f t="shared" si="39"/>
        <v>-</v>
      </c>
      <c r="DD141" s="419" t="s">
        <v>42</v>
      </c>
      <c r="DE141" s="421">
        <f>+Scoresheet!AX184</f>
        <v>0</v>
      </c>
      <c r="DF141" s="420">
        <f t="shared" si="34"/>
        <v>0</v>
      </c>
      <c r="DG141"/>
      <c r="DH141" s="766">
        <v>140</v>
      </c>
      <c r="DI141" s="767" t="str">
        <f t="shared" si="40"/>
        <v>-</v>
      </c>
      <c r="DJ141" s="767" t="s">
        <v>42</v>
      </c>
      <c r="DK141" s="768">
        <f>+Scoresheet!BF184</f>
        <v>0</v>
      </c>
      <c r="DL141" s="769">
        <f t="shared" si="35"/>
        <v>0</v>
      </c>
      <c r="DM141"/>
      <c r="DN141" s="762">
        <v>140</v>
      </c>
      <c r="DO141" s="763" t="str">
        <f t="shared" si="41"/>
        <v>-</v>
      </c>
      <c r="DP141" s="763" t="s">
        <v>42</v>
      </c>
      <c r="DQ141" s="429">
        <f t="shared" si="36"/>
        <v>0</v>
      </c>
    </row>
    <row r="142" spans="8:121" s="19" customFormat="1">
      <c r="H142" s="460">
        <v>141</v>
      </c>
      <c r="I142" s="313" t="s">
        <v>113</v>
      </c>
      <c r="J142" s="313" t="s">
        <v>45</v>
      </c>
      <c r="K142" s="475">
        <v>0</v>
      </c>
      <c r="L142" s="470"/>
      <c r="M142" s="460">
        <v>141</v>
      </c>
      <c r="N142" s="313" t="s">
        <v>113</v>
      </c>
      <c r="O142" s="313" t="s">
        <v>49</v>
      </c>
      <c r="P142" s="465">
        <v>0</v>
      </c>
      <c r="Q142" s="671">
        <v>0</v>
      </c>
      <c r="R142" s="10"/>
      <c r="S142" s="460">
        <v>141</v>
      </c>
      <c r="T142" s="313" t="s">
        <v>113</v>
      </c>
      <c r="U142" s="313" t="s">
        <v>42</v>
      </c>
      <c r="V142" s="465">
        <v>0</v>
      </c>
      <c r="W142" s="475">
        <v>0</v>
      </c>
      <c r="X142" s="10"/>
      <c r="Y142" s="460">
        <v>141</v>
      </c>
      <c r="Z142" s="324" t="s">
        <v>113</v>
      </c>
      <c r="AA142" s="324" t="s">
        <v>42</v>
      </c>
      <c r="AB142" s="468">
        <v>0</v>
      </c>
      <c r="AC142" s="478">
        <v>0</v>
      </c>
      <c r="AD142" s="10"/>
      <c r="AE142" s="460">
        <v>141</v>
      </c>
      <c r="AF142" s="313" t="s">
        <v>113</v>
      </c>
      <c r="AG142" s="313" t="s">
        <v>41</v>
      </c>
      <c r="AH142" s="465">
        <v>0</v>
      </c>
      <c r="AI142" s="475">
        <v>0</v>
      </c>
      <c r="AK142" s="460">
        <v>141</v>
      </c>
      <c r="AL142" s="324" t="s">
        <v>113</v>
      </c>
      <c r="AM142" s="324" t="s">
        <v>46</v>
      </c>
      <c r="AN142" s="468">
        <v>0</v>
      </c>
      <c r="AO142" s="478">
        <v>0</v>
      </c>
      <c r="AP142" s="10"/>
      <c r="AQ142" s="460">
        <v>141</v>
      </c>
      <c r="AR142" s="313" t="s">
        <v>113</v>
      </c>
      <c r="AS142" s="313" t="s">
        <v>38</v>
      </c>
      <c r="AT142" s="475">
        <v>0</v>
      </c>
      <c r="AU142" s="470"/>
      <c r="AV142" s="10"/>
      <c r="AW142" s="10"/>
      <c r="AX142" s="10"/>
      <c r="AY142" s="10"/>
      <c r="AZ142" s="10"/>
      <c r="BA142" s="10"/>
      <c r="BB142" s="10"/>
      <c r="BC142" s="10"/>
      <c r="BD142" s="10"/>
      <c r="BE142" s="10"/>
      <c r="BF142" s="10"/>
      <c r="BG142" s="10"/>
      <c r="BH142" s="10"/>
      <c r="BI142" s="10"/>
      <c r="BJ142" s="10"/>
      <c r="BK142" s="10"/>
      <c r="BL142" s="10"/>
      <c r="BM142" s="10"/>
      <c r="BN142" s="10"/>
      <c r="BO142" s="10"/>
      <c r="BP142" s="10"/>
      <c r="CE142" s="781">
        <v>141</v>
      </c>
      <c r="CF142" s="782" t="str">
        <f t="shared" si="28"/>
        <v>-</v>
      </c>
      <c r="CG142" s="782" t="s">
        <v>42</v>
      </c>
      <c r="CH142" s="783">
        <f t="shared" si="29"/>
        <v>0</v>
      </c>
      <c r="CI142"/>
      <c r="CJ142" s="418">
        <v>141</v>
      </c>
      <c r="CK142" s="419" t="str">
        <f t="shared" si="30"/>
        <v>-</v>
      </c>
      <c r="CL142" s="419" t="s">
        <v>42</v>
      </c>
      <c r="CM142" s="421">
        <f>+Scoresheet!J185</f>
        <v>0</v>
      </c>
      <c r="CN142" s="420">
        <f t="shared" si="31"/>
        <v>0</v>
      </c>
      <c r="CO142"/>
      <c r="CP142" s="750">
        <v>141</v>
      </c>
      <c r="CQ142" s="751" t="str">
        <f t="shared" si="37"/>
        <v>-</v>
      </c>
      <c r="CR142" s="751" t="s">
        <v>42</v>
      </c>
      <c r="CS142" s="756">
        <f>+Scoresheet!AH185</f>
        <v>0</v>
      </c>
      <c r="CT142" s="752">
        <f t="shared" si="32"/>
        <v>0</v>
      </c>
      <c r="CU142"/>
      <c r="CV142" s="762">
        <v>141</v>
      </c>
      <c r="CW142" s="763" t="str">
        <f t="shared" si="38"/>
        <v>-</v>
      </c>
      <c r="CX142" s="763" t="s">
        <v>42</v>
      </c>
      <c r="CY142" s="787">
        <f>+Scoresheet!AP185</f>
        <v>0</v>
      </c>
      <c r="CZ142" s="429">
        <f t="shared" si="33"/>
        <v>0</v>
      </c>
      <c r="DA142"/>
      <c r="DB142" s="418">
        <v>141</v>
      </c>
      <c r="DC142" s="419" t="str">
        <f t="shared" si="39"/>
        <v>-</v>
      </c>
      <c r="DD142" s="419" t="s">
        <v>42</v>
      </c>
      <c r="DE142" s="421">
        <f>+Scoresheet!AX185</f>
        <v>0</v>
      </c>
      <c r="DF142" s="420">
        <f t="shared" si="34"/>
        <v>0</v>
      </c>
      <c r="DG142"/>
      <c r="DH142" s="766">
        <v>141</v>
      </c>
      <c r="DI142" s="767" t="str">
        <f t="shared" si="40"/>
        <v>-</v>
      </c>
      <c r="DJ142" s="767" t="s">
        <v>42</v>
      </c>
      <c r="DK142" s="768">
        <f>+Scoresheet!BF185</f>
        <v>0</v>
      </c>
      <c r="DL142" s="769">
        <f t="shared" si="35"/>
        <v>0</v>
      </c>
      <c r="DM142"/>
      <c r="DN142" s="762">
        <v>141</v>
      </c>
      <c r="DO142" s="763" t="str">
        <f t="shared" si="41"/>
        <v>-</v>
      </c>
      <c r="DP142" s="763" t="s">
        <v>42</v>
      </c>
      <c r="DQ142" s="429">
        <f t="shared" si="36"/>
        <v>0</v>
      </c>
    </row>
    <row r="143" spans="8:121" s="19" customFormat="1">
      <c r="H143" s="460">
        <v>142</v>
      </c>
      <c r="I143" s="313" t="s">
        <v>113</v>
      </c>
      <c r="J143" s="313" t="s">
        <v>45</v>
      </c>
      <c r="K143" s="475">
        <v>0</v>
      </c>
      <c r="L143" s="470"/>
      <c r="M143" s="460">
        <v>142</v>
      </c>
      <c r="N143" s="324" t="s">
        <v>113</v>
      </c>
      <c r="O143" s="324" t="s">
        <v>49</v>
      </c>
      <c r="P143" s="468">
        <v>0</v>
      </c>
      <c r="Q143" s="671">
        <v>0</v>
      </c>
      <c r="R143" s="10"/>
      <c r="S143" s="460">
        <v>142</v>
      </c>
      <c r="T143" s="323" t="s">
        <v>113</v>
      </c>
      <c r="U143" s="323" t="s">
        <v>42</v>
      </c>
      <c r="V143" s="465">
        <v>0</v>
      </c>
      <c r="W143" s="475">
        <v>0</v>
      </c>
      <c r="X143" s="10"/>
      <c r="Y143" s="460">
        <v>142</v>
      </c>
      <c r="Z143" s="324" t="s">
        <v>113</v>
      </c>
      <c r="AA143" s="324" t="s">
        <v>42</v>
      </c>
      <c r="AB143" s="468">
        <v>0</v>
      </c>
      <c r="AC143" s="478">
        <v>0</v>
      </c>
      <c r="AD143" s="10"/>
      <c r="AE143" s="460">
        <v>142</v>
      </c>
      <c r="AF143" s="324" t="s">
        <v>113</v>
      </c>
      <c r="AG143" s="324" t="s">
        <v>41</v>
      </c>
      <c r="AH143" s="468">
        <v>0</v>
      </c>
      <c r="AI143" s="478">
        <v>0</v>
      </c>
      <c r="AK143" s="460">
        <v>142</v>
      </c>
      <c r="AL143" s="313" t="s">
        <v>113</v>
      </c>
      <c r="AM143" s="313" t="s">
        <v>46</v>
      </c>
      <c r="AN143" s="337">
        <v>0</v>
      </c>
      <c r="AO143" s="475">
        <v>0</v>
      </c>
      <c r="AP143" s="10"/>
      <c r="AQ143" s="460">
        <v>142</v>
      </c>
      <c r="AR143" s="313" t="s">
        <v>113</v>
      </c>
      <c r="AS143" s="313" t="s">
        <v>38</v>
      </c>
      <c r="AT143" s="475">
        <v>0</v>
      </c>
      <c r="AU143" s="470"/>
      <c r="AV143" s="10"/>
      <c r="AW143" s="10"/>
      <c r="AX143" s="10"/>
      <c r="AY143" s="10"/>
      <c r="AZ143" s="10"/>
      <c r="BA143" s="10"/>
      <c r="BB143" s="10"/>
      <c r="BC143" s="10"/>
      <c r="BD143" s="10"/>
      <c r="BE143" s="10"/>
      <c r="BF143" s="10"/>
      <c r="BG143" s="10"/>
      <c r="BH143" s="10"/>
      <c r="BI143" s="10"/>
      <c r="BJ143" s="10"/>
      <c r="BK143" s="10"/>
      <c r="BL143" s="10"/>
      <c r="BM143" s="10"/>
      <c r="BN143" s="10"/>
      <c r="BO143" s="10"/>
      <c r="BP143" s="10"/>
      <c r="CE143" s="781">
        <v>142</v>
      </c>
      <c r="CF143" s="782" t="str">
        <f t="shared" si="28"/>
        <v>-</v>
      </c>
      <c r="CG143" s="782" t="s">
        <v>42</v>
      </c>
      <c r="CH143" s="783">
        <f t="shared" si="29"/>
        <v>0</v>
      </c>
      <c r="CI143"/>
      <c r="CJ143" s="418">
        <v>142</v>
      </c>
      <c r="CK143" s="419" t="str">
        <f t="shared" si="30"/>
        <v>-</v>
      </c>
      <c r="CL143" s="419" t="s">
        <v>42</v>
      </c>
      <c r="CM143" s="421">
        <f>+Scoresheet!J186</f>
        <v>0</v>
      </c>
      <c r="CN143" s="420">
        <f t="shared" si="31"/>
        <v>0</v>
      </c>
      <c r="CO143"/>
      <c r="CP143" s="750">
        <v>142</v>
      </c>
      <c r="CQ143" s="751" t="str">
        <f t="shared" si="37"/>
        <v>-</v>
      </c>
      <c r="CR143" s="751" t="s">
        <v>42</v>
      </c>
      <c r="CS143" s="756">
        <f>+Scoresheet!AH186</f>
        <v>0</v>
      </c>
      <c r="CT143" s="752">
        <f t="shared" si="32"/>
        <v>0</v>
      </c>
      <c r="CU143"/>
      <c r="CV143" s="762">
        <v>142</v>
      </c>
      <c r="CW143" s="763" t="str">
        <f t="shared" si="38"/>
        <v>-</v>
      </c>
      <c r="CX143" s="763" t="s">
        <v>42</v>
      </c>
      <c r="CY143" s="787">
        <f>+Scoresheet!AP186</f>
        <v>0</v>
      </c>
      <c r="CZ143" s="429">
        <f t="shared" si="33"/>
        <v>0</v>
      </c>
      <c r="DA143"/>
      <c r="DB143" s="418">
        <v>142</v>
      </c>
      <c r="DC143" s="419" t="str">
        <f t="shared" si="39"/>
        <v>-</v>
      </c>
      <c r="DD143" s="419" t="s">
        <v>42</v>
      </c>
      <c r="DE143" s="421">
        <f>+Scoresheet!AX186</f>
        <v>0</v>
      </c>
      <c r="DF143" s="420">
        <f t="shared" si="34"/>
        <v>0</v>
      </c>
      <c r="DG143"/>
      <c r="DH143" s="766">
        <v>142</v>
      </c>
      <c r="DI143" s="767" t="str">
        <f t="shared" si="40"/>
        <v>-</v>
      </c>
      <c r="DJ143" s="767" t="s">
        <v>42</v>
      </c>
      <c r="DK143" s="768">
        <f>+Scoresheet!BF186</f>
        <v>0</v>
      </c>
      <c r="DL143" s="769">
        <f t="shared" si="35"/>
        <v>0</v>
      </c>
      <c r="DM143"/>
      <c r="DN143" s="762">
        <v>142</v>
      </c>
      <c r="DO143" s="763" t="str">
        <f t="shared" si="41"/>
        <v>-</v>
      </c>
      <c r="DP143" s="763" t="s">
        <v>42</v>
      </c>
      <c r="DQ143" s="429">
        <f t="shared" si="36"/>
        <v>0</v>
      </c>
    </row>
    <row r="144" spans="8:121" s="19" customFormat="1">
      <c r="H144" s="460">
        <v>143</v>
      </c>
      <c r="I144" s="313" t="s">
        <v>113</v>
      </c>
      <c r="J144" s="313" t="s">
        <v>45</v>
      </c>
      <c r="K144" s="475">
        <v>0</v>
      </c>
      <c r="L144" s="470"/>
      <c r="M144" s="460">
        <v>143</v>
      </c>
      <c r="N144" s="313" t="s">
        <v>113</v>
      </c>
      <c r="O144" s="313" t="s">
        <v>49</v>
      </c>
      <c r="P144" s="465">
        <v>0</v>
      </c>
      <c r="Q144" s="671">
        <v>0</v>
      </c>
      <c r="R144" s="10"/>
      <c r="S144" s="460">
        <v>143</v>
      </c>
      <c r="T144" s="313" t="s">
        <v>113</v>
      </c>
      <c r="U144" s="313" t="s">
        <v>42</v>
      </c>
      <c r="V144" s="465">
        <v>0</v>
      </c>
      <c r="W144" s="475">
        <v>0</v>
      </c>
      <c r="X144" s="10"/>
      <c r="Y144" s="460">
        <v>143</v>
      </c>
      <c r="Z144" s="324" t="s">
        <v>113</v>
      </c>
      <c r="AA144" s="324" t="s">
        <v>42</v>
      </c>
      <c r="AB144" s="468">
        <v>0</v>
      </c>
      <c r="AC144" s="478">
        <v>0</v>
      </c>
      <c r="AD144" s="10"/>
      <c r="AE144" s="460">
        <v>143</v>
      </c>
      <c r="AF144" s="313" t="s">
        <v>113</v>
      </c>
      <c r="AG144" s="313" t="s">
        <v>41</v>
      </c>
      <c r="AH144" s="465">
        <v>0</v>
      </c>
      <c r="AI144" s="475">
        <v>0</v>
      </c>
      <c r="AK144" s="460">
        <v>143</v>
      </c>
      <c r="AL144" s="313" t="s">
        <v>113</v>
      </c>
      <c r="AM144" s="313" t="s">
        <v>46</v>
      </c>
      <c r="AN144" s="337">
        <v>0</v>
      </c>
      <c r="AO144" s="475">
        <v>0</v>
      </c>
      <c r="AP144" s="10"/>
      <c r="AQ144" s="460">
        <v>143</v>
      </c>
      <c r="AR144" s="313" t="s">
        <v>113</v>
      </c>
      <c r="AS144" s="313" t="s">
        <v>38</v>
      </c>
      <c r="AT144" s="475">
        <v>0</v>
      </c>
      <c r="AU144" s="470"/>
      <c r="AV144" s="10"/>
      <c r="AW144" s="10"/>
      <c r="AX144" s="10"/>
      <c r="AY144" s="10"/>
      <c r="AZ144" s="10"/>
      <c r="BA144" s="10"/>
      <c r="BB144" s="10"/>
      <c r="BC144" s="10"/>
      <c r="BD144" s="10"/>
      <c r="BE144" s="10"/>
      <c r="BF144" s="10"/>
      <c r="BG144" s="10"/>
      <c r="BH144" s="10"/>
      <c r="BI144" s="10"/>
      <c r="BJ144" s="10"/>
      <c r="BK144" s="10"/>
      <c r="BL144" s="10"/>
      <c r="BM144" s="10"/>
      <c r="BN144" s="10"/>
      <c r="BO144" s="10"/>
      <c r="BP144" s="10"/>
      <c r="CE144" s="781">
        <v>143</v>
      </c>
      <c r="CF144" s="782" t="str">
        <f t="shared" si="28"/>
        <v>-</v>
      </c>
      <c r="CG144" s="782" t="s">
        <v>42</v>
      </c>
      <c r="CH144" s="783">
        <f t="shared" si="29"/>
        <v>0</v>
      </c>
      <c r="CI144"/>
      <c r="CJ144" s="418">
        <v>143</v>
      </c>
      <c r="CK144" s="419" t="str">
        <f t="shared" si="30"/>
        <v>-</v>
      </c>
      <c r="CL144" s="419" t="s">
        <v>42</v>
      </c>
      <c r="CM144" s="421">
        <f>+Scoresheet!J187</f>
        <v>0</v>
      </c>
      <c r="CN144" s="420">
        <f t="shared" si="31"/>
        <v>0</v>
      </c>
      <c r="CO144"/>
      <c r="CP144" s="750">
        <v>143</v>
      </c>
      <c r="CQ144" s="751" t="str">
        <f t="shared" si="37"/>
        <v>-</v>
      </c>
      <c r="CR144" s="751" t="s">
        <v>42</v>
      </c>
      <c r="CS144" s="756">
        <f>+Scoresheet!AH187</f>
        <v>0</v>
      </c>
      <c r="CT144" s="752">
        <f t="shared" si="32"/>
        <v>0</v>
      </c>
      <c r="CU144"/>
      <c r="CV144" s="762">
        <v>143</v>
      </c>
      <c r="CW144" s="763" t="str">
        <f t="shared" si="38"/>
        <v>-</v>
      </c>
      <c r="CX144" s="763" t="s">
        <v>42</v>
      </c>
      <c r="CY144" s="787">
        <f>+Scoresheet!AP187</f>
        <v>0</v>
      </c>
      <c r="CZ144" s="429">
        <f t="shared" si="33"/>
        <v>0</v>
      </c>
      <c r="DA144"/>
      <c r="DB144" s="418">
        <v>143</v>
      </c>
      <c r="DC144" s="419" t="str">
        <f t="shared" si="39"/>
        <v>-</v>
      </c>
      <c r="DD144" s="419" t="s">
        <v>42</v>
      </c>
      <c r="DE144" s="421">
        <f>+Scoresheet!AX187</f>
        <v>0</v>
      </c>
      <c r="DF144" s="420">
        <f t="shared" si="34"/>
        <v>0</v>
      </c>
      <c r="DG144"/>
      <c r="DH144" s="766">
        <v>143</v>
      </c>
      <c r="DI144" s="767" t="str">
        <f t="shared" si="40"/>
        <v>-</v>
      </c>
      <c r="DJ144" s="767" t="s">
        <v>42</v>
      </c>
      <c r="DK144" s="768">
        <f>+Scoresheet!BF187</f>
        <v>0</v>
      </c>
      <c r="DL144" s="769">
        <f t="shared" si="35"/>
        <v>0</v>
      </c>
      <c r="DM144"/>
      <c r="DN144" s="762">
        <v>143</v>
      </c>
      <c r="DO144" s="763" t="str">
        <f t="shared" si="41"/>
        <v>-</v>
      </c>
      <c r="DP144" s="763" t="s">
        <v>42</v>
      </c>
      <c r="DQ144" s="429">
        <f t="shared" si="36"/>
        <v>0</v>
      </c>
    </row>
    <row r="145" spans="8:121" s="19" customFormat="1">
      <c r="H145" s="460">
        <v>144</v>
      </c>
      <c r="I145" s="324" t="s">
        <v>113</v>
      </c>
      <c r="J145" s="324" t="s">
        <v>45</v>
      </c>
      <c r="K145" s="478">
        <v>0</v>
      </c>
      <c r="L145" s="470"/>
      <c r="M145" s="460">
        <v>144</v>
      </c>
      <c r="N145" s="313" t="s">
        <v>113</v>
      </c>
      <c r="O145" s="313" t="s">
        <v>42</v>
      </c>
      <c r="P145" s="465">
        <v>0</v>
      </c>
      <c r="Q145" s="671">
        <v>0</v>
      </c>
      <c r="R145" s="10"/>
      <c r="S145" s="460">
        <v>144</v>
      </c>
      <c r="T145" s="313" t="s">
        <v>113</v>
      </c>
      <c r="U145" s="313" t="s">
        <v>42</v>
      </c>
      <c r="V145" s="465">
        <v>0</v>
      </c>
      <c r="W145" s="475">
        <v>0</v>
      </c>
      <c r="X145" s="10"/>
      <c r="Y145" s="460">
        <v>144</v>
      </c>
      <c r="Z145" s="324" t="s">
        <v>113</v>
      </c>
      <c r="AA145" s="324" t="s">
        <v>42</v>
      </c>
      <c r="AB145" s="468">
        <v>0</v>
      </c>
      <c r="AC145" s="478">
        <v>0</v>
      </c>
      <c r="AD145" s="10"/>
      <c r="AE145" s="460">
        <v>144</v>
      </c>
      <c r="AF145" s="313" t="s">
        <v>113</v>
      </c>
      <c r="AG145" s="313" t="s">
        <v>41</v>
      </c>
      <c r="AH145" s="465">
        <v>0</v>
      </c>
      <c r="AI145" s="475">
        <v>0</v>
      </c>
      <c r="AK145" s="460">
        <v>144</v>
      </c>
      <c r="AL145" s="313" t="s">
        <v>113</v>
      </c>
      <c r="AM145" s="313" t="s">
        <v>46</v>
      </c>
      <c r="AN145" s="337">
        <v>0</v>
      </c>
      <c r="AO145" s="475">
        <v>0</v>
      </c>
      <c r="AP145" s="10"/>
      <c r="AQ145" s="460">
        <v>144</v>
      </c>
      <c r="AR145" s="313" t="s">
        <v>113</v>
      </c>
      <c r="AS145" s="313" t="s">
        <v>38</v>
      </c>
      <c r="AT145" s="475">
        <v>0</v>
      </c>
      <c r="AU145" s="470"/>
      <c r="AV145" s="10"/>
      <c r="AW145" s="10"/>
      <c r="AX145" s="10"/>
      <c r="AY145" s="10"/>
      <c r="AZ145" s="10"/>
      <c r="BA145" s="10"/>
      <c r="BB145" s="10"/>
      <c r="BC145" s="10"/>
      <c r="BD145" s="10"/>
      <c r="BE145" s="10"/>
      <c r="BF145" s="10"/>
      <c r="BG145" s="10"/>
      <c r="BH145" s="10"/>
      <c r="BI145" s="10"/>
      <c r="BJ145" s="10"/>
      <c r="BK145" s="10"/>
      <c r="BL145" s="10"/>
      <c r="BM145" s="10"/>
      <c r="BN145" s="10"/>
      <c r="BO145" s="10"/>
      <c r="BP145" s="10"/>
      <c r="CE145" s="781">
        <v>144</v>
      </c>
      <c r="CF145" s="782" t="str">
        <f t="shared" si="28"/>
        <v>-</v>
      </c>
      <c r="CG145" s="782" t="s">
        <v>42</v>
      </c>
      <c r="CH145" s="783">
        <f t="shared" si="29"/>
        <v>0</v>
      </c>
      <c r="CI145"/>
      <c r="CJ145" s="418">
        <v>144</v>
      </c>
      <c r="CK145" s="419" t="str">
        <f t="shared" si="30"/>
        <v>-</v>
      </c>
      <c r="CL145" s="419" t="s">
        <v>42</v>
      </c>
      <c r="CM145" s="421">
        <f>+Scoresheet!J188</f>
        <v>0</v>
      </c>
      <c r="CN145" s="420">
        <f t="shared" si="31"/>
        <v>0</v>
      </c>
      <c r="CO145"/>
      <c r="CP145" s="750">
        <v>144</v>
      </c>
      <c r="CQ145" s="751" t="str">
        <f t="shared" si="37"/>
        <v>-</v>
      </c>
      <c r="CR145" s="751" t="s">
        <v>42</v>
      </c>
      <c r="CS145" s="756">
        <f>+Scoresheet!AH188</f>
        <v>0</v>
      </c>
      <c r="CT145" s="752">
        <f t="shared" si="32"/>
        <v>0</v>
      </c>
      <c r="CU145"/>
      <c r="CV145" s="762">
        <v>144</v>
      </c>
      <c r="CW145" s="763" t="str">
        <f t="shared" si="38"/>
        <v>-</v>
      </c>
      <c r="CX145" s="763" t="s">
        <v>42</v>
      </c>
      <c r="CY145" s="787">
        <f>+Scoresheet!AP188</f>
        <v>0</v>
      </c>
      <c r="CZ145" s="429">
        <f t="shared" si="33"/>
        <v>0</v>
      </c>
      <c r="DA145"/>
      <c r="DB145" s="418">
        <v>144</v>
      </c>
      <c r="DC145" s="419" t="str">
        <f t="shared" si="39"/>
        <v>-</v>
      </c>
      <c r="DD145" s="419" t="s">
        <v>42</v>
      </c>
      <c r="DE145" s="421">
        <f>+Scoresheet!AX188</f>
        <v>0</v>
      </c>
      <c r="DF145" s="420">
        <f t="shared" si="34"/>
        <v>0</v>
      </c>
      <c r="DG145"/>
      <c r="DH145" s="766">
        <v>144</v>
      </c>
      <c r="DI145" s="767" t="str">
        <f t="shared" si="40"/>
        <v>-</v>
      </c>
      <c r="DJ145" s="767" t="s">
        <v>42</v>
      </c>
      <c r="DK145" s="768">
        <f>+Scoresheet!BF188</f>
        <v>0</v>
      </c>
      <c r="DL145" s="769">
        <f t="shared" si="35"/>
        <v>0</v>
      </c>
      <c r="DM145"/>
      <c r="DN145" s="762">
        <v>144</v>
      </c>
      <c r="DO145" s="763" t="str">
        <f t="shared" si="41"/>
        <v>-</v>
      </c>
      <c r="DP145" s="763" t="s">
        <v>42</v>
      </c>
      <c r="DQ145" s="429">
        <f t="shared" si="36"/>
        <v>0</v>
      </c>
    </row>
    <row r="146" spans="8:121" s="19" customFormat="1">
      <c r="H146" s="460">
        <v>145</v>
      </c>
      <c r="I146" s="313" t="s">
        <v>113</v>
      </c>
      <c r="J146" s="313" t="s">
        <v>45</v>
      </c>
      <c r="K146" s="475">
        <v>0</v>
      </c>
      <c r="L146" s="470"/>
      <c r="M146" s="460">
        <v>145</v>
      </c>
      <c r="N146" s="313" t="s">
        <v>113</v>
      </c>
      <c r="O146" s="313" t="s">
        <v>42</v>
      </c>
      <c r="P146" s="465">
        <v>0</v>
      </c>
      <c r="Q146" s="671">
        <v>0</v>
      </c>
      <c r="R146" s="10"/>
      <c r="S146" s="460">
        <v>145</v>
      </c>
      <c r="T146" s="313" t="s">
        <v>113</v>
      </c>
      <c r="U146" s="313" t="s">
        <v>42</v>
      </c>
      <c r="V146" s="465">
        <v>0</v>
      </c>
      <c r="W146" s="475">
        <v>0</v>
      </c>
      <c r="X146" s="10"/>
      <c r="Y146" s="460">
        <v>145</v>
      </c>
      <c r="Z146" s="324" t="s">
        <v>113</v>
      </c>
      <c r="AA146" s="324" t="s">
        <v>42</v>
      </c>
      <c r="AB146" s="468">
        <v>0</v>
      </c>
      <c r="AC146" s="478">
        <v>0</v>
      </c>
      <c r="AD146" s="10"/>
      <c r="AE146" s="460">
        <v>145</v>
      </c>
      <c r="AF146" s="324" t="s">
        <v>113</v>
      </c>
      <c r="AG146" s="324" t="s">
        <v>41</v>
      </c>
      <c r="AH146" s="468">
        <v>0</v>
      </c>
      <c r="AI146" s="478">
        <v>0</v>
      </c>
      <c r="AK146" s="460">
        <v>145</v>
      </c>
      <c r="AL146" s="324" t="s">
        <v>113</v>
      </c>
      <c r="AM146" s="324" t="s">
        <v>46</v>
      </c>
      <c r="AN146" s="337">
        <v>0</v>
      </c>
      <c r="AO146" s="475">
        <v>0</v>
      </c>
      <c r="AP146" s="10"/>
      <c r="AQ146" s="460">
        <v>145</v>
      </c>
      <c r="AR146" s="313" t="s">
        <v>113</v>
      </c>
      <c r="AS146" s="313" t="s">
        <v>38</v>
      </c>
      <c r="AT146" s="475">
        <v>0</v>
      </c>
      <c r="AU146" s="470"/>
      <c r="AV146" s="10"/>
      <c r="AW146" s="10"/>
      <c r="AX146" s="10"/>
      <c r="AY146" s="10"/>
      <c r="AZ146" s="10"/>
      <c r="BA146" s="10"/>
      <c r="BB146" s="10"/>
      <c r="BC146" s="10"/>
      <c r="BD146" s="10"/>
      <c r="BE146" s="10"/>
      <c r="BF146" s="10"/>
      <c r="BG146" s="10"/>
      <c r="BH146" s="10"/>
      <c r="BI146" s="10"/>
      <c r="BJ146" s="10"/>
      <c r="BK146" s="10"/>
      <c r="BL146" s="10"/>
      <c r="BM146" s="10"/>
      <c r="BN146" s="10"/>
      <c r="BO146" s="10"/>
      <c r="BP146" s="10"/>
      <c r="CE146" s="781">
        <v>145</v>
      </c>
      <c r="CF146" s="782" t="str">
        <f t="shared" si="28"/>
        <v>-</v>
      </c>
      <c r="CG146" s="782" t="s">
        <v>42</v>
      </c>
      <c r="CH146" s="783">
        <f t="shared" si="29"/>
        <v>0</v>
      </c>
      <c r="CI146"/>
      <c r="CJ146" s="418">
        <v>145</v>
      </c>
      <c r="CK146" s="419" t="str">
        <f t="shared" si="30"/>
        <v>-</v>
      </c>
      <c r="CL146" s="419" t="s">
        <v>42</v>
      </c>
      <c r="CM146" s="421">
        <f>+Scoresheet!J189</f>
        <v>0</v>
      </c>
      <c r="CN146" s="420">
        <f t="shared" si="31"/>
        <v>0</v>
      </c>
      <c r="CO146"/>
      <c r="CP146" s="750">
        <v>145</v>
      </c>
      <c r="CQ146" s="751" t="str">
        <f t="shared" si="37"/>
        <v>-</v>
      </c>
      <c r="CR146" s="751" t="s">
        <v>42</v>
      </c>
      <c r="CS146" s="756">
        <f>+Scoresheet!AH189</f>
        <v>0</v>
      </c>
      <c r="CT146" s="752">
        <f t="shared" si="32"/>
        <v>0</v>
      </c>
      <c r="CU146"/>
      <c r="CV146" s="762">
        <v>145</v>
      </c>
      <c r="CW146" s="763" t="str">
        <f t="shared" si="38"/>
        <v>-</v>
      </c>
      <c r="CX146" s="763" t="s">
        <v>42</v>
      </c>
      <c r="CY146" s="787">
        <f>+Scoresheet!AP189</f>
        <v>0</v>
      </c>
      <c r="CZ146" s="429">
        <f t="shared" si="33"/>
        <v>0</v>
      </c>
      <c r="DA146"/>
      <c r="DB146" s="418">
        <v>145</v>
      </c>
      <c r="DC146" s="419" t="str">
        <f t="shared" si="39"/>
        <v>-</v>
      </c>
      <c r="DD146" s="419" t="s">
        <v>42</v>
      </c>
      <c r="DE146" s="421">
        <f>+Scoresheet!AX189</f>
        <v>0</v>
      </c>
      <c r="DF146" s="420">
        <f t="shared" si="34"/>
        <v>0</v>
      </c>
      <c r="DG146"/>
      <c r="DH146" s="766">
        <v>145</v>
      </c>
      <c r="DI146" s="767" t="str">
        <f t="shared" si="40"/>
        <v>-</v>
      </c>
      <c r="DJ146" s="767" t="s">
        <v>42</v>
      </c>
      <c r="DK146" s="768">
        <f>+Scoresheet!BF189</f>
        <v>0</v>
      </c>
      <c r="DL146" s="769">
        <f t="shared" si="35"/>
        <v>0</v>
      </c>
      <c r="DM146"/>
      <c r="DN146" s="762">
        <v>145</v>
      </c>
      <c r="DO146" s="763" t="str">
        <f t="shared" si="41"/>
        <v>-</v>
      </c>
      <c r="DP146" s="763" t="s">
        <v>42</v>
      </c>
      <c r="DQ146" s="429">
        <f t="shared" si="36"/>
        <v>0</v>
      </c>
    </row>
    <row r="147" spans="8:121" s="19" customFormat="1">
      <c r="H147" s="460">
        <v>146</v>
      </c>
      <c r="I147" s="323" t="s">
        <v>113</v>
      </c>
      <c r="J147" s="323" t="s">
        <v>45</v>
      </c>
      <c r="K147" s="475">
        <v>0</v>
      </c>
      <c r="L147" s="470"/>
      <c r="M147" s="460">
        <v>146</v>
      </c>
      <c r="N147" s="313" t="s">
        <v>113</v>
      </c>
      <c r="O147" s="313" t="s">
        <v>42</v>
      </c>
      <c r="P147" s="465">
        <v>0</v>
      </c>
      <c r="Q147" s="671">
        <v>0</v>
      </c>
      <c r="R147" s="10"/>
      <c r="S147" s="460">
        <v>146</v>
      </c>
      <c r="T147" s="313" t="s">
        <v>113</v>
      </c>
      <c r="U147" s="313" t="s">
        <v>42</v>
      </c>
      <c r="V147" s="465">
        <v>0</v>
      </c>
      <c r="W147" s="475">
        <v>0</v>
      </c>
      <c r="X147" s="10"/>
      <c r="Y147" s="460">
        <v>146</v>
      </c>
      <c r="Z147" s="324" t="s">
        <v>113</v>
      </c>
      <c r="AA147" s="324" t="s">
        <v>42</v>
      </c>
      <c r="AB147" s="468">
        <v>0</v>
      </c>
      <c r="AC147" s="478">
        <v>0</v>
      </c>
      <c r="AD147" s="10"/>
      <c r="AE147" s="460">
        <v>146</v>
      </c>
      <c r="AF147" s="313" t="s">
        <v>113</v>
      </c>
      <c r="AG147" s="313" t="s">
        <v>41</v>
      </c>
      <c r="AH147" s="465">
        <v>0</v>
      </c>
      <c r="AI147" s="475">
        <v>0</v>
      </c>
      <c r="AK147" s="460">
        <v>146</v>
      </c>
      <c r="AL147" s="313" t="s">
        <v>113</v>
      </c>
      <c r="AM147" s="313" t="s">
        <v>46</v>
      </c>
      <c r="AN147" s="337">
        <v>0</v>
      </c>
      <c r="AO147" s="475">
        <v>0</v>
      </c>
      <c r="AP147" s="10"/>
      <c r="AQ147" s="460">
        <v>146</v>
      </c>
      <c r="AR147" s="313" t="s">
        <v>113</v>
      </c>
      <c r="AS147" s="313" t="s">
        <v>38</v>
      </c>
      <c r="AT147" s="475">
        <v>0</v>
      </c>
      <c r="AU147" s="470"/>
      <c r="AV147" s="10"/>
      <c r="AW147" s="10"/>
      <c r="AX147" s="10"/>
      <c r="AY147" s="10"/>
      <c r="AZ147" s="10"/>
      <c r="BA147" s="10"/>
      <c r="BB147" s="10"/>
      <c r="BC147" s="10"/>
      <c r="BD147" s="10"/>
      <c r="BE147" s="10"/>
      <c r="BF147" s="10"/>
      <c r="BG147" s="10"/>
      <c r="BH147" s="10"/>
      <c r="BI147" s="10"/>
      <c r="BJ147" s="10"/>
      <c r="BK147" s="10"/>
      <c r="BL147" s="10"/>
      <c r="BM147" s="10"/>
      <c r="BN147" s="10"/>
      <c r="BO147" s="10"/>
      <c r="BP147" s="10"/>
      <c r="CE147" s="781">
        <v>146</v>
      </c>
      <c r="CF147" s="782" t="str">
        <f t="shared" si="28"/>
        <v>-</v>
      </c>
      <c r="CG147" s="782" t="s">
        <v>42</v>
      </c>
      <c r="CH147" s="783">
        <f t="shared" si="29"/>
        <v>0</v>
      </c>
      <c r="CI147"/>
      <c r="CJ147" s="418">
        <v>146</v>
      </c>
      <c r="CK147" s="419" t="str">
        <f t="shared" si="30"/>
        <v>-</v>
      </c>
      <c r="CL147" s="419" t="s">
        <v>42</v>
      </c>
      <c r="CM147" s="421">
        <f>+Scoresheet!J190</f>
        <v>0</v>
      </c>
      <c r="CN147" s="420">
        <f t="shared" si="31"/>
        <v>0</v>
      </c>
      <c r="CO147"/>
      <c r="CP147" s="750">
        <v>146</v>
      </c>
      <c r="CQ147" s="751" t="str">
        <f t="shared" si="37"/>
        <v>-</v>
      </c>
      <c r="CR147" s="751" t="s">
        <v>42</v>
      </c>
      <c r="CS147" s="756">
        <f>+Scoresheet!AH190</f>
        <v>0</v>
      </c>
      <c r="CT147" s="752">
        <f t="shared" si="32"/>
        <v>0</v>
      </c>
      <c r="CU147"/>
      <c r="CV147" s="762">
        <v>146</v>
      </c>
      <c r="CW147" s="763" t="str">
        <f t="shared" si="38"/>
        <v>-</v>
      </c>
      <c r="CX147" s="763" t="s">
        <v>42</v>
      </c>
      <c r="CY147" s="787">
        <f>+Scoresheet!AP190</f>
        <v>0</v>
      </c>
      <c r="CZ147" s="429">
        <f t="shared" si="33"/>
        <v>0</v>
      </c>
      <c r="DA147"/>
      <c r="DB147" s="418">
        <v>146</v>
      </c>
      <c r="DC147" s="419" t="str">
        <f t="shared" si="39"/>
        <v>-</v>
      </c>
      <c r="DD147" s="419" t="s">
        <v>42</v>
      </c>
      <c r="DE147" s="421">
        <f>+Scoresheet!AX190</f>
        <v>0</v>
      </c>
      <c r="DF147" s="420">
        <f t="shared" si="34"/>
        <v>0</v>
      </c>
      <c r="DG147"/>
      <c r="DH147" s="766">
        <v>146</v>
      </c>
      <c r="DI147" s="767" t="str">
        <f t="shared" si="40"/>
        <v>-</v>
      </c>
      <c r="DJ147" s="767" t="s">
        <v>42</v>
      </c>
      <c r="DK147" s="768">
        <f>+Scoresheet!BF190</f>
        <v>0</v>
      </c>
      <c r="DL147" s="769">
        <f t="shared" si="35"/>
        <v>0</v>
      </c>
      <c r="DM147"/>
      <c r="DN147" s="762">
        <v>146</v>
      </c>
      <c r="DO147" s="763" t="str">
        <f t="shared" si="41"/>
        <v>-</v>
      </c>
      <c r="DP147" s="763" t="s">
        <v>42</v>
      </c>
      <c r="DQ147" s="429">
        <f t="shared" si="36"/>
        <v>0</v>
      </c>
    </row>
    <row r="148" spans="8:121" s="19" customFormat="1">
      <c r="H148" s="460">
        <v>147</v>
      </c>
      <c r="I148" s="313" t="s">
        <v>113</v>
      </c>
      <c r="J148" s="313" t="s">
        <v>45</v>
      </c>
      <c r="K148" s="475">
        <v>0</v>
      </c>
      <c r="L148" s="470"/>
      <c r="M148" s="460">
        <v>147</v>
      </c>
      <c r="N148" s="313" t="s">
        <v>113</v>
      </c>
      <c r="O148" s="313" t="s">
        <v>42</v>
      </c>
      <c r="P148" s="465">
        <v>0</v>
      </c>
      <c r="Q148" s="671">
        <v>0</v>
      </c>
      <c r="R148" s="10"/>
      <c r="S148" s="460">
        <v>147</v>
      </c>
      <c r="T148" s="313" t="s">
        <v>113</v>
      </c>
      <c r="U148" s="313" t="s">
        <v>42</v>
      </c>
      <c r="V148" s="465">
        <v>0</v>
      </c>
      <c r="W148" s="475">
        <v>0</v>
      </c>
      <c r="X148" s="10"/>
      <c r="Y148" s="460">
        <v>147</v>
      </c>
      <c r="Z148" s="324" t="s">
        <v>113</v>
      </c>
      <c r="AA148" s="324" t="s">
        <v>42</v>
      </c>
      <c r="AB148" s="468">
        <v>0</v>
      </c>
      <c r="AC148" s="478">
        <v>0</v>
      </c>
      <c r="AD148" s="10"/>
      <c r="AE148" s="460">
        <v>147</v>
      </c>
      <c r="AF148" s="313" t="s">
        <v>113</v>
      </c>
      <c r="AG148" s="313" t="s">
        <v>41</v>
      </c>
      <c r="AH148" s="465">
        <v>0</v>
      </c>
      <c r="AI148" s="475">
        <v>0</v>
      </c>
      <c r="AK148" s="460">
        <v>147</v>
      </c>
      <c r="AL148" s="313" t="s">
        <v>113</v>
      </c>
      <c r="AM148" s="313" t="s">
        <v>44</v>
      </c>
      <c r="AN148" s="337">
        <v>0</v>
      </c>
      <c r="AO148" s="475">
        <v>0</v>
      </c>
      <c r="AP148" s="10"/>
      <c r="AQ148" s="460">
        <v>147</v>
      </c>
      <c r="AR148" s="313" t="s">
        <v>113</v>
      </c>
      <c r="AS148" s="313" t="s">
        <v>49</v>
      </c>
      <c r="AT148" s="475">
        <v>0</v>
      </c>
      <c r="AU148" s="470"/>
      <c r="AV148" s="10"/>
      <c r="AW148" s="10"/>
      <c r="AX148" s="10"/>
      <c r="AY148" s="10"/>
      <c r="AZ148" s="10"/>
      <c r="BA148" s="10"/>
      <c r="BB148" s="10"/>
      <c r="BC148" s="10"/>
      <c r="BD148" s="10"/>
      <c r="BE148" s="10"/>
      <c r="BF148" s="10"/>
      <c r="BG148" s="10"/>
      <c r="BH148" s="10"/>
      <c r="BI148" s="10"/>
      <c r="BJ148" s="10"/>
      <c r="BK148" s="10"/>
      <c r="BL148" s="10"/>
      <c r="BM148" s="10"/>
      <c r="BN148" s="10"/>
      <c r="BO148" s="10"/>
      <c r="BP148" s="10"/>
      <c r="CE148" s="781">
        <v>147</v>
      </c>
      <c r="CF148" s="782" t="str">
        <f t="shared" si="28"/>
        <v>-</v>
      </c>
      <c r="CG148" s="782" t="s">
        <v>42</v>
      </c>
      <c r="CH148" s="783">
        <f t="shared" si="29"/>
        <v>0</v>
      </c>
      <c r="CI148"/>
      <c r="CJ148" s="418">
        <v>147</v>
      </c>
      <c r="CK148" s="419" t="str">
        <f t="shared" si="30"/>
        <v>-</v>
      </c>
      <c r="CL148" s="419" t="s">
        <v>42</v>
      </c>
      <c r="CM148" s="421">
        <f>+Scoresheet!J191</f>
        <v>0</v>
      </c>
      <c r="CN148" s="420">
        <f t="shared" si="31"/>
        <v>0</v>
      </c>
      <c r="CO148"/>
      <c r="CP148" s="750">
        <v>147</v>
      </c>
      <c r="CQ148" s="751" t="str">
        <f t="shared" si="37"/>
        <v>-</v>
      </c>
      <c r="CR148" s="751" t="s">
        <v>42</v>
      </c>
      <c r="CS148" s="756">
        <f>+Scoresheet!AH191</f>
        <v>0</v>
      </c>
      <c r="CT148" s="752">
        <f t="shared" si="32"/>
        <v>0</v>
      </c>
      <c r="CU148"/>
      <c r="CV148" s="762">
        <v>147</v>
      </c>
      <c r="CW148" s="763" t="str">
        <f t="shared" si="38"/>
        <v>-</v>
      </c>
      <c r="CX148" s="763" t="s">
        <v>42</v>
      </c>
      <c r="CY148" s="787">
        <f>+Scoresheet!AP191</f>
        <v>0</v>
      </c>
      <c r="CZ148" s="429">
        <f t="shared" si="33"/>
        <v>0</v>
      </c>
      <c r="DA148"/>
      <c r="DB148" s="418">
        <v>147</v>
      </c>
      <c r="DC148" s="419" t="str">
        <f t="shared" si="39"/>
        <v>-</v>
      </c>
      <c r="DD148" s="419" t="s">
        <v>42</v>
      </c>
      <c r="DE148" s="421">
        <f>+Scoresheet!AX191</f>
        <v>0</v>
      </c>
      <c r="DF148" s="420">
        <f t="shared" si="34"/>
        <v>0</v>
      </c>
      <c r="DG148"/>
      <c r="DH148" s="766">
        <v>147</v>
      </c>
      <c r="DI148" s="767" t="str">
        <f t="shared" si="40"/>
        <v>-</v>
      </c>
      <c r="DJ148" s="767" t="s">
        <v>42</v>
      </c>
      <c r="DK148" s="768">
        <f>+Scoresheet!BF191</f>
        <v>0</v>
      </c>
      <c r="DL148" s="769">
        <f t="shared" si="35"/>
        <v>0</v>
      </c>
      <c r="DM148"/>
      <c r="DN148" s="762">
        <v>147</v>
      </c>
      <c r="DO148" s="763" t="str">
        <f t="shared" si="41"/>
        <v>-</v>
      </c>
      <c r="DP148" s="763" t="s">
        <v>42</v>
      </c>
      <c r="DQ148" s="429">
        <f t="shared" si="36"/>
        <v>0</v>
      </c>
    </row>
    <row r="149" spans="8:121" s="19" customFormat="1">
      <c r="H149" s="460">
        <v>148</v>
      </c>
      <c r="I149" s="313" t="s">
        <v>113</v>
      </c>
      <c r="J149" s="313" t="s">
        <v>45</v>
      </c>
      <c r="K149" s="475">
        <v>0</v>
      </c>
      <c r="L149" s="470"/>
      <c r="M149" s="460">
        <v>148</v>
      </c>
      <c r="N149" s="324" t="s">
        <v>113</v>
      </c>
      <c r="O149" s="324" t="s">
        <v>42</v>
      </c>
      <c r="P149" s="468">
        <v>0</v>
      </c>
      <c r="Q149" s="671">
        <v>0</v>
      </c>
      <c r="R149" s="10"/>
      <c r="S149" s="460">
        <v>148</v>
      </c>
      <c r="T149" s="313" t="s">
        <v>113</v>
      </c>
      <c r="U149" s="313" t="s">
        <v>42</v>
      </c>
      <c r="V149" s="465">
        <v>0</v>
      </c>
      <c r="W149" s="475">
        <v>0</v>
      </c>
      <c r="X149" s="10"/>
      <c r="Y149" s="460">
        <v>148</v>
      </c>
      <c r="Z149" s="313" t="s">
        <v>113</v>
      </c>
      <c r="AA149" s="313" t="s">
        <v>42</v>
      </c>
      <c r="AB149" s="465">
        <v>0</v>
      </c>
      <c r="AC149" s="475">
        <v>0</v>
      </c>
      <c r="AD149" s="10"/>
      <c r="AE149" s="460">
        <v>148</v>
      </c>
      <c r="AF149" s="313" t="s">
        <v>113</v>
      </c>
      <c r="AG149" s="313" t="s">
        <v>41</v>
      </c>
      <c r="AH149" s="467">
        <v>0</v>
      </c>
      <c r="AI149" s="477">
        <v>0</v>
      </c>
      <c r="AK149" s="460">
        <v>148</v>
      </c>
      <c r="AL149" s="313" t="s">
        <v>113</v>
      </c>
      <c r="AM149" s="313" t="s">
        <v>44</v>
      </c>
      <c r="AN149" s="337">
        <v>0</v>
      </c>
      <c r="AO149" s="475">
        <v>0</v>
      </c>
      <c r="AP149" s="10"/>
      <c r="AQ149" s="460">
        <v>148</v>
      </c>
      <c r="AR149" s="313" t="s">
        <v>113</v>
      </c>
      <c r="AS149" s="313" t="s">
        <v>49</v>
      </c>
      <c r="AT149" s="475">
        <v>0</v>
      </c>
      <c r="AU149" s="470"/>
      <c r="AV149" s="10"/>
      <c r="AW149" s="10"/>
      <c r="AX149" s="10"/>
      <c r="AY149" s="10"/>
      <c r="AZ149" s="10"/>
      <c r="BA149" s="10"/>
      <c r="BB149" s="10"/>
      <c r="BC149" s="10"/>
      <c r="BD149" s="10"/>
      <c r="BE149" s="10"/>
      <c r="BF149" s="10"/>
      <c r="BG149" s="10"/>
      <c r="BH149" s="10"/>
      <c r="BI149" s="10"/>
      <c r="BJ149" s="10"/>
      <c r="BK149" s="10"/>
      <c r="BL149" s="10"/>
      <c r="BM149" s="10"/>
      <c r="BN149" s="10"/>
      <c r="BO149" s="10"/>
      <c r="BP149" s="10"/>
      <c r="CE149" s="781">
        <v>148</v>
      </c>
      <c r="CF149" s="782" t="str">
        <f t="shared" si="28"/>
        <v>-</v>
      </c>
      <c r="CG149" s="782" t="s">
        <v>42</v>
      </c>
      <c r="CH149" s="783">
        <f t="shared" si="29"/>
        <v>0</v>
      </c>
      <c r="CI149"/>
      <c r="CJ149" s="418">
        <v>148</v>
      </c>
      <c r="CK149" s="419" t="str">
        <f t="shared" si="30"/>
        <v>-</v>
      </c>
      <c r="CL149" s="419" t="s">
        <v>42</v>
      </c>
      <c r="CM149" s="421">
        <f>+Scoresheet!J192</f>
        <v>0</v>
      </c>
      <c r="CN149" s="420">
        <f t="shared" si="31"/>
        <v>0</v>
      </c>
      <c r="CO149"/>
      <c r="CP149" s="750">
        <v>148</v>
      </c>
      <c r="CQ149" s="751" t="str">
        <f t="shared" si="37"/>
        <v>-</v>
      </c>
      <c r="CR149" s="751" t="s">
        <v>42</v>
      </c>
      <c r="CS149" s="756">
        <f>+Scoresheet!AH192</f>
        <v>0</v>
      </c>
      <c r="CT149" s="752">
        <f t="shared" si="32"/>
        <v>0</v>
      </c>
      <c r="CU149"/>
      <c r="CV149" s="762">
        <v>148</v>
      </c>
      <c r="CW149" s="763" t="str">
        <f t="shared" si="38"/>
        <v>-</v>
      </c>
      <c r="CX149" s="763" t="s">
        <v>42</v>
      </c>
      <c r="CY149" s="787">
        <f>+Scoresheet!AP192</f>
        <v>0</v>
      </c>
      <c r="CZ149" s="429">
        <f t="shared" si="33"/>
        <v>0</v>
      </c>
      <c r="DA149"/>
      <c r="DB149" s="418">
        <v>148</v>
      </c>
      <c r="DC149" s="419" t="str">
        <f t="shared" si="39"/>
        <v>-</v>
      </c>
      <c r="DD149" s="419" t="s">
        <v>42</v>
      </c>
      <c r="DE149" s="421">
        <f>+Scoresheet!AX192</f>
        <v>0</v>
      </c>
      <c r="DF149" s="420">
        <f t="shared" si="34"/>
        <v>0</v>
      </c>
      <c r="DG149"/>
      <c r="DH149" s="766">
        <v>148</v>
      </c>
      <c r="DI149" s="767" t="str">
        <f t="shared" si="40"/>
        <v>-</v>
      </c>
      <c r="DJ149" s="767" t="s">
        <v>42</v>
      </c>
      <c r="DK149" s="768">
        <f>+Scoresheet!BF192</f>
        <v>0</v>
      </c>
      <c r="DL149" s="769">
        <f t="shared" si="35"/>
        <v>0</v>
      </c>
      <c r="DM149"/>
      <c r="DN149" s="762">
        <v>148</v>
      </c>
      <c r="DO149" s="763" t="str">
        <f t="shared" si="41"/>
        <v>-</v>
      </c>
      <c r="DP149" s="763" t="s">
        <v>42</v>
      </c>
      <c r="DQ149" s="429">
        <f t="shared" si="36"/>
        <v>0</v>
      </c>
    </row>
    <row r="150" spans="8:121" s="19" customFormat="1">
      <c r="H150" s="460">
        <v>149</v>
      </c>
      <c r="I150" s="313" t="s">
        <v>113</v>
      </c>
      <c r="J150" s="313" t="s">
        <v>48</v>
      </c>
      <c r="K150" s="475">
        <v>0</v>
      </c>
      <c r="L150" s="470"/>
      <c r="M150" s="460">
        <v>149</v>
      </c>
      <c r="N150" s="313" t="s">
        <v>113</v>
      </c>
      <c r="O150" s="313" t="s">
        <v>42</v>
      </c>
      <c r="P150" s="465">
        <v>0</v>
      </c>
      <c r="Q150" s="671">
        <v>0</v>
      </c>
      <c r="R150" s="10"/>
      <c r="S150" s="460">
        <v>149</v>
      </c>
      <c r="T150" s="313" t="s">
        <v>113</v>
      </c>
      <c r="U150" s="313" t="s">
        <v>42</v>
      </c>
      <c r="V150" s="465">
        <v>0</v>
      </c>
      <c r="W150" s="475">
        <v>0</v>
      </c>
      <c r="X150" s="10"/>
      <c r="Y150" s="460">
        <v>149</v>
      </c>
      <c r="Z150" s="324" t="s">
        <v>113</v>
      </c>
      <c r="AA150" s="324" t="s">
        <v>42</v>
      </c>
      <c r="AB150" s="468">
        <v>0</v>
      </c>
      <c r="AC150" s="478">
        <v>0</v>
      </c>
      <c r="AD150" s="10"/>
      <c r="AE150" s="460">
        <v>149</v>
      </c>
      <c r="AF150" s="324" t="s">
        <v>113</v>
      </c>
      <c r="AG150" s="324" t="s">
        <v>41</v>
      </c>
      <c r="AH150" s="468">
        <v>0</v>
      </c>
      <c r="AI150" s="478">
        <v>0</v>
      </c>
      <c r="AK150" s="460">
        <v>149</v>
      </c>
      <c r="AL150" s="313" t="s">
        <v>113</v>
      </c>
      <c r="AM150" s="313" t="s">
        <v>44</v>
      </c>
      <c r="AN150" s="337">
        <v>0</v>
      </c>
      <c r="AO150" s="475">
        <v>0</v>
      </c>
      <c r="AP150" s="10"/>
      <c r="AQ150" s="460">
        <v>149</v>
      </c>
      <c r="AR150" s="313" t="s">
        <v>113</v>
      </c>
      <c r="AS150" s="313" t="s">
        <v>49</v>
      </c>
      <c r="AT150" s="475">
        <v>0</v>
      </c>
      <c r="AU150" s="470"/>
      <c r="AV150" s="10"/>
      <c r="AW150" s="10"/>
      <c r="AX150" s="10"/>
      <c r="AY150" s="10"/>
      <c r="AZ150" s="10"/>
      <c r="BA150" s="10"/>
      <c r="BB150" s="10"/>
      <c r="BC150" s="10"/>
      <c r="BD150" s="10"/>
      <c r="BE150" s="10"/>
      <c r="BF150" s="10"/>
      <c r="BG150" s="10"/>
      <c r="BH150" s="10"/>
      <c r="BI150" s="10"/>
      <c r="BJ150" s="10"/>
      <c r="BK150" s="10"/>
      <c r="BL150" s="10"/>
      <c r="BM150" s="10"/>
      <c r="BN150" s="10"/>
      <c r="BO150" s="10"/>
      <c r="BP150" s="10"/>
      <c r="CE150" s="781">
        <v>149</v>
      </c>
      <c r="CF150" s="782" t="str">
        <f t="shared" si="28"/>
        <v>-</v>
      </c>
      <c r="CG150" s="782" t="s">
        <v>42</v>
      </c>
      <c r="CH150" s="783">
        <f t="shared" si="29"/>
        <v>0</v>
      </c>
      <c r="CI150"/>
      <c r="CJ150" s="418">
        <v>149</v>
      </c>
      <c r="CK150" s="419" t="str">
        <f t="shared" si="30"/>
        <v>-</v>
      </c>
      <c r="CL150" s="419" t="s">
        <v>42</v>
      </c>
      <c r="CM150" s="421">
        <f>+Scoresheet!J193</f>
        <v>0</v>
      </c>
      <c r="CN150" s="420">
        <f t="shared" si="31"/>
        <v>0</v>
      </c>
      <c r="CO150"/>
      <c r="CP150" s="750">
        <v>149</v>
      </c>
      <c r="CQ150" s="751" t="str">
        <f t="shared" si="37"/>
        <v>-</v>
      </c>
      <c r="CR150" s="751" t="s">
        <v>42</v>
      </c>
      <c r="CS150" s="756">
        <f>+Scoresheet!AH193</f>
        <v>0</v>
      </c>
      <c r="CT150" s="752">
        <f t="shared" si="32"/>
        <v>0</v>
      </c>
      <c r="CU150"/>
      <c r="CV150" s="762">
        <v>149</v>
      </c>
      <c r="CW150" s="763" t="str">
        <f t="shared" si="38"/>
        <v>-</v>
      </c>
      <c r="CX150" s="763" t="s">
        <v>42</v>
      </c>
      <c r="CY150" s="787">
        <f>+Scoresheet!AP193</f>
        <v>0</v>
      </c>
      <c r="CZ150" s="429">
        <f t="shared" si="33"/>
        <v>0</v>
      </c>
      <c r="DA150"/>
      <c r="DB150" s="418">
        <v>149</v>
      </c>
      <c r="DC150" s="419" t="str">
        <f t="shared" si="39"/>
        <v>-</v>
      </c>
      <c r="DD150" s="419" t="s">
        <v>42</v>
      </c>
      <c r="DE150" s="421">
        <f>+Scoresheet!AX193</f>
        <v>0</v>
      </c>
      <c r="DF150" s="420">
        <f t="shared" si="34"/>
        <v>0</v>
      </c>
      <c r="DG150"/>
      <c r="DH150" s="766">
        <v>149</v>
      </c>
      <c r="DI150" s="767" t="str">
        <f t="shared" si="40"/>
        <v>-</v>
      </c>
      <c r="DJ150" s="767" t="s">
        <v>42</v>
      </c>
      <c r="DK150" s="768">
        <f>+Scoresheet!BF193</f>
        <v>0</v>
      </c>
      <c r="DL150" s="769">
        <f t="shared" si="35"/>
        <v>0</v>
      </c>
      <c r="DM150"/>
      <c r="DN150" s="762">
        <v>149</v>
      </c>
      <c r="DO150" s="763" t="str">
        <f t="shared" si="41"/>
        <v>-</v>
      </c>
      <c r="DP150" s="763" t="s">
        <v>42</v>
      </c>
      <c r="DQ150" s="429">
        <f t="shared" si="36"/>
        <v>0</v>
      </c>
    </row>
    <row r="151" spans="8:121" s="19" customFormat="1">
      <c r="H151" s="460">
        <v>150</v>
      </c>
      <c r="I151" s="313" t="s">
        <v>113</v>
      </c>
      <c r="J151" s="313" t="s">
        <v>48</v>
      </c>
      <c r="K151" s="475">
        <v>0</v>
      </c>
      <c r="L151" s="470"/>
      <c r="M151" s="460">
        <v>150</v>
      </c>
      <c r="N151" s="313" t="s">
        <v>113</v>
      </c>
      <c r="O151" s="313" t="s">
        <v>42</v>
      </c>
      <c r="P151" s="465">
        <v>0</v>
      </c>
      <c r="Q151" s="671">
        <v>0</v>
      </c>
      <c r="R151" s="10"/>
      <c r="S151" s="460">
        <v>150</v>
      </c>
      <c r="T151" s="313" t="s">
        <v>113</v>
      </c>
      <c r="U151" s="313" t="s">
        <v>42</v>
      </c>
      <c r="V151" s="465">
        <v>0</v>
      </c>
      <c r="W151" s="475">
        <v>0</v>
      </c>
      <c r="X151" s="10"/>
      <c r="Y151" s="460">
        <v>150</v>
      </c>
      <c r="Z151" s="313" t="s">
        <v>113</v>
      </c>
      <c r="AA151" s="313" t="s">
        <v>42</v>
      </c>
      <c r="AB151" s="465">
        <v>0</v>
      </c>
      <c r="AC151" s="475">
        <v>0</v>
      </c>
      <c r="AD151" s="10"/>
      <c r="AE151" s="460">
        <v>150</v>
      </c>
      <c r="AF151" s="313" t="s">
        <v>113</v>
      </c>
      <c r="AG151" s="313" t="s">
        <v>41</v>
      </c>
      <c r="AH151" s="465">
        <v>0</v>
      </c>
      <c r="AI151" s="475">
        <v>0</v>
      </c>
      <c r="AK151" s="460">
        <v>150</v>
      </c>
      <c r="AL151" s="313" t="s">
        <v>113</v>
      </c>
      <c r="AM151" s="313" t="s">
        <v>44</v>
      </c>
      <c r="AN151" s="337">
        <v>0</v>
      </c>
      <c r="AO151" s="475">
        <v>0</v>
      </c>
      <c r="AP151" s="10"/>
      <c r="AQ151" s="460">
        <v>150</v>
      </c>
      <c r="AR151" s="324" t="s">
        <v>113</v>
      </c>
      <c r="AS151" s="324" t="s">
        <v>49</v>
      </c>
      <c r="AT151" s="478">
        <v>0</v>
      </c>
      <c r="AU151" s="470"/>
      <c r="AV151" s="10"/>
      <c r="AW151" s="10"/>
      <c r="AX151" s="10"/>
      <c r="AY151" s="10"/>
      <c r="AZ151" s="10"/>
      <c r="BA151" s="10"/>
      <c r="BB151" s="10"/>
      <c r="BC151" s="10"/>
      <c r="BD151" s="10"/>
      <c r="BE151" s="10"/>
      <c r="BF151" s="10"/>
      <c r="BG151" s="10"/>
      <c r="BH151" s="10"/>
      <c r="BI151" s="10"/>
      <c r="BJ151" s="10"/>
      <c r="BK151" s="10"/>
      <c r="BL151" s="10"/>
      <c r="BM151" s="10"/>
      <c r="BN151" s="10"/>
      <c r="BO151" s="10"/>
      <c r="BP151" s="10"/>
      <c r="CE151" s="781">
        <v>150</v>
      </c>
      <c r="CF151" s="782" t="str">
        <f t="shared" si="28"/>
        <v>-</v>
      </c>
      <c r="CG151" s="782" t="s">
        <v>42</v>
      </c>
      <c r="CH151" s="783">
        <f t="shared" si="29"/>
        <v>0</v>
      </c>
      <c r="CI151"/>
      <c r="CJ151" s="418">
        <v>150</v>
      </c>
      <c r="CK151" s="419" t="str">
        <f t="shared" si="30"/>
        <v>-</v>
      </c>
      <c r="CL151" s="419" t="s">
        <v>42</v>
      </c>
      <c r="CM151" s="421">
        <f>+Scoresheet!J194</f>
        <v>0</v>
      </c>
      <c r="CN151" s="420">
        <f t="shared" si="31"/>
        <v>0</v>
      </c>
      <c r="CO151"/>
      <c r="CP151" s="750">
        <v>150</v>
      </c>
      <c r="CQ151" s="751" t="str">
        <f t="shared" si="37"/>
        <v>-</v>
      </c>
      <c r="CR151" s="751" t="s">
        <v>42</v>
      </c>
      <c r="CS151" s="756">
        <f>+Scoresheet!AH194</f>
        <v>0</v>
      </c>
      <c r="CT151" s="752">
        <f t="shared" si="32"/>
        <v>0</v>
      </c>
      <c r="CU151"/>
      <c r="CV151" s="762">
        <v>150</v>
      </c>
      <c r="CW151" s="763" t="str">
        <f t="shared" si="38"/>
        <v>-</v>
      </c>
      <c r="CX151" s="763" t="s">
        <v>42</v>
      </c>
      <c r="CY151" s="787">
        <f>+Scoresheet!AP194</f>
        <v>0</v>
      </c>
      <c r="CZ151" s="429">
        <f t="shared" si="33"/>
        <v>0</v>
      </c>
      <c r="DA151"/>
      <c r="DB151" s="418">
        <v>150</v>
      </c>
      <c r="DC151" s="419" t="str">
        <f t="shared" si="39"/>
        <v>-</v>
      </c>
      <c r="DD151" s="419" t="s">
        <v>42</v>
      </c>
      <c r="DE151" s="421">
        <f>+Scoresheet!AX194</f>
        <v>0</v>
      </c>
      <c r="DF151" s="420">
        <f t="shared" si="34"/>
        <v>0</v>
      </c>
      <c r="DG151"/>
      <c r="DH151" s="766">
        <v>150</v>
      </c>
      <c r="DI151" s="767" t="str">
        <f t="shared" si="40"/>
        <v>-</v>
      </c>
      <c r="DJ151" s="767" t="s">
        <v>42</v>
      </c>
      <c r="DK151" s="768">
        <f>+Scoresheet!BF194</f>
        <v>0</v>
      </c>
      <c r="DL151" s="769">
        <f t="shared" si="35"/>
        <v>0</v>
      </c>
      <c r="DM151"/>
      <c r="DN151" s="762">
        <v>150</v>
      </c>
      <c r="DO151" s="763" t="str">
        <f t="shared" si="41"/>
        <v>-</v>
      </c>
      <c r="DP151" s="763" t="s">
        <v>42</v>
      </c>
      <c r="DQ151" s="429">
        <f t="shared" si="36"/>
        <v>0</v>
      </c>
    </row>
    <row r="152" spans="8:121" s="19" customFormat="1">
      <c r="H152" s="460">
        <v>151</v>
      </c>
      <c r="I152" s="313" t="s">
        <v>113</v>
      </c>
      <c r="J152" s="313" t="s">
        <v>48</v>
      </c>
      <c r="K152" s="478">
        <v>0</v>
      </c>
      <c r="L152" s="470"/>
      <c r="M152" s="460">
        <v>151</v>
      </c>
      <c r="N152" s="313" t="s">
        <v>113</v>
      </c>
      <c r="O152" s="313" t="s">
        <v>42</v>
      </c>
      <c r="P152" s="465">
        <v>0</v>
      </c>
      <c r="Q152" s="671">
        <v>0</v>
      </c>
      <c r="R152" s="10"/>
      <c r="S152" s="460">
        <v>151</v>
      </c>
      <c r="T152" s="313" t="s">
        <v>113</v>
      </c>
      <c r="U152" s="313" t="s">
        <v>42</v>
      </c>
      <c r="V152" s="465">
        <v>0</v>
      </c>
      <c r="W152" s="475">
        <v>0</v>
      </c>
      <c r="X152" s="10"/>
      <c r="Y152" s="460">
        <v>151</v>
      </c>
      <c r="Z152" s="313" t="s">
        <v>113</v>
      </c>
      <c r="AA152" s="313" t="s">
        <v>42</v>
      </c>
      <c r="AB152" s="465">
        <v>0</v>
      </c>
      <c r="AC152" s="475">
        <v>0</v>
      </c>
      <c r="AD152" s="10"/>
      <c r="AE152" s="460">
        <v>151</v>
      </c>
      <c r="AF152" s="313" t="s">
        <v>113</v>
      </c>
      <c r="AG152" s="313" t="s">
        <v>41</v>
      </c>
      <c r="AH152" s="465">
        <v>0</v>
      </c>
      <c r="AI152" s="475">
        <v>0</v>
      </c>
      <c r="AK152" s="460">
        <v>151</v>
      </c>
      <c r="AL152" s="324" t="s">
        <v>113</v>
      </c>
      <c r="AM152" s="324" t="s">
        <v>44</v>
      </c>
      <c r="AN152" s="340">
        <v>0</v>
      </c>
      <c r="AO152" s="478">
        <v>0</v>
      </c>
      <c r="AP152" s="10"/>
      <c r="AQ152" s="460">
        <v>151</v>
      </c>
      <c r="AR152" s="313" t="s">
        <v>113</v>
      </c>
      <c r="AS152" s="313" t="s">
        <v>49</v>
      </c>
      <c r="AT152" s="475">
        <v>0</v>
      </c>
      <c r="AU152" s="470"/>
      <c r="AV152" s="10"/>
      <c r="AW152" s="10"/>
      <c r="AX152" s="10"/>
      <c r="AY152" s="10"/>
      <c r="AZ152" s="10"/>
      <c r="BA152" s="10"/>
      <c r="BB152" s="10"/>
      <c r="BC152" s="10"/>
      <c r="BD152" s="10"/>
      <c r="BE152" s="10"/>
      <c r="BF152" s="10"/>
      <c r="BG152" s="10"/>
      <c r="BH152" s="10"/>
      <c r="BI152" s="10"/>
      <c r="BJ152" s="10"/>
      <c r="BK152" s="10"/>
      <c r="BL152" s="10"/>
      <c r="BM152" s="10"/>
      <c r="BN152" s="10"/>
      <c r="BO152" s="10"/>
      <c r="BP152" s="10"/>
      <c r="CE152" s="781">
        <v>151</v>
      </c>
      <c r="CF152" s="782" t="str">
        <f t="shared" si="28"/>
        <v>MUKESH RAVAL [N]</v>
      </c>
      <c r="CG152" s="782" t="s">
        <v>50</v>
      </c>
      <c r="CH152" s="783">
        <f t="shared" si="29"/>
        <v>1.4</v>
      </c>
      <c r="CI152"/>
      <c r="CJ152" s="418">
        <v>151</v>
      </c>
      <c r="CK152" s="419" t="str">
        <f t="shared" si="30"/>
        <v>MUKESH RAVAL [N]</v>
      </c>
      <c r="CL152" s="419" t="s">
        <v>50</v>
      </c>
      <c r="CM152" s="421">
        <f>+Scoresheet!J204</f>
        <v>18</v>
      </c>
      <c r="CN152" s="420">
        <f t="shared" si="31"/>
        <v>1.4</v>
      </c>
      <c r="CO152"/>
      <c r="CP152" s="750">
        <v>151</v>
      </c>
      <c r="CQ152" s="751" t="str">
        <f t="shared" si="37"/>
        <v>MUKESH RAVAL [N]</v>
      </c>
      <c r="CR152" s="751" t="s">
        <v>50</v>
      </c>
      <c r="CS152" s="756">
        <f>+Scoresheet!AH204</f>
        <v>0</v>
      </c>
      <c r="CT152" s="752">
        <f t="shared" si="32"/>
        <v>0</v>
      </c>
      <c r="CU152"/>
      <c r="CV152" s="762">
        <v>151</v>
      </c>
      <c r="CW152" s="763" t="str">
        <f t="shared" si="38"/>
        <v>MUKESH RAVAL [N]</v>
      </c>
      <c r="CX152" s="763" t="s">
        <v>50</v>
      </c>
      <c r="CY152" s="787">
        <f>+Scoresheet!AP204</f>
        <v>0</v>
      </c>
      <c r="CZ152" s="429">
        <f t="shared" si="33"/>
        <v>0</v>
      </c>
      <c r="DA152"/>
      <c r="DB152" s="418">
        <v>151</v>
      </c>
      <c r="DC152" s="419" t="str">
        <f t="shared" si="39"/>
        <v>MUKESH RAVAL [N]</v>
      </c>
      <c r="DD152" s="419" t="s">
        <v>50</v>
      </c>
      <c r="DE152" s="421">
        <f>+Scoresheet!AX204</f>
        <v>0</v>
      </c>
      <c r="DF152" s="420">
        <f t="shared" si="34"/>
        <v>0</v>
      </c>
      <c r="DG152"/>
      <c r="DH152" s="766">
        <v>151</v>
      </c>
      <c r="DI152" s="767" t="str">
        <f t="shared" si="40"/>
        <v>MUKESH RAVAL [N]</v>
      </c>
      <c r="DJ152" s="767" t="s">
        <v>50</v>
      </c>
      <c r="DK152" s="768">
        <f>+Scoresheet!BF204</f>
        <v>0</v>
      </c>
      <c r="DL152" s="769">
        <f t="shared" si="35"/>
        <v>0</v>
      </c>
      <c r="DM152"/>
      <c r="DN152" s="762">
        <v>151</v>
      </c>
      <c r="DO152" s="763" t="str">
        <f t="shared" si="41"/>
        <v>MUKESH RAVAL [N]</v>
      </c>
      <c r="DP152" s="763" t="s">
        <v>50</v>
      </c>
      <c r="DQ152" s="429">
        <f t="shared" si="36"/>
        <v>0</v>
      </c>
    </row>
    <row r="153" spans="8:121" s="19" customFormat="1">
      <c r="H153" s="460">
        <v>152</v>
      </c>
      <c r="I153" s="313" t="s">
        <v>113</v>
      </c>
      <c r="J153" s="313" t="s">
        <v>48</v>
      </c>
      <c r="K153" s="475">
        <v>0</v>
      </c>
      <c r="L153" s="470"/>
      <c r="M153" s="460">
        <v>152</v>
      </c>
      <c r="N153" s="313" t="s">
        <v>113</v>
      </c>
      <c r="O153" s="313" t="s">
        <v>42</v>
      </c>
      <c r="P153" s="465">
        <v>0</v>
      </c>
      <c r="Q153" s="671">
        <v>0</v>
      </c>
      <c r="R153" s="10"/>
      <c r="S153" s="460">
        <v>152</v>
      </c>
      <c r="T153" s="313" t="s">
        <v>113</v>
      </c>
      <c r="U153" s="313" t="s">
        <v>42</v>
      </c>
      <c r="V153" s="465">
        <v>0</v>
      </c>
      <c r="W153" s="475">
        <v>0</v>
      </c>
      <c r="X153" s="10"/>
      <c r="Y153" s="460">
        <v>152</v>
      </c>
      <c r="Z153" s="313" t="s">
        <v>113</v>
      </c>
      <c r="AA153" s="313" t="s">
        <v>42</v>
      </c>
      <c r="AB153" s="465">
        <v>0</v>
      </c>
      <c r="AC153" s="475">
        <v>0</v>
      </c>
      <c r="AD153" s="10"/>
      <c r="AE153" s="460">
        <v>152</v>
      </c>
      <c r="AF153" s="313" t="s">
        <v>113</v>
      </c>
      <c r="AG153" s="313" t="s">
        <v>41</v>
      </c>
      <c r="AH153" s="465">
        <v>0</v>
      </c>
      <c r="AI153" s="475">
        <v>0</v>
      </c>
      <c r="AK153" s="460">
        <v>152</v>
      </c>
      <c r="AL153" s="313" t="s">
        <v>113</v>
      </c>
      <c r="AM153" s="313" t="s">
        <v>44</v>
      </c>
      <c r="AN153" s="337">
        <v>0</v>
      </c>
      <c r="AO153" s="475">
        <v>0</v>
      </c>
      <c r="AP153" s="10"/>
      <c r="AQ153" s="460">
        <v>152</v>
      </c>
      <c r="AR153" s="313" t="s">
        <v>113</v>
      </c>
      <c r="AS153" s="313" t="s">
        <v>49</v>
      </c>
      <c r="AT153" s="475">
        <v>0</v>
      </c>
      <c r="AU153" s="470"/>
      <c r="AV153" s="10"/>
      <c r="AW153" s="10"/>
      <c r="AX153" s="10"/>
      <c r="AY153" s="10"/>
      <c r="AZ153" s="10"/>
      <c r="BA153" s="10"/>
      <c r="BB153" s="10"/>
      <c r="BC153" s="10"/>
      <c r="BD153" s="10"/>
      <c r="BE153" s="10"/>
      <c r="BF153" s="10"/>
      <c r="BG153" s="10"/>
      <c r="BH153" s="10"/>
      <c r="BI153" s="10"/>
      <c r="BJ153" s="10"/>
      <c r="BK153" s="10"/>
      <c r="BL153" s="10"/>
      <c r="BM153" s="10"/>
      <c r="BN153" s="10"/>
      <c r="BO153" s="10"/>
      <c r="BP153" s="10"/>
      <c r="CE153" s="781">
        <v>152</v>
      </c>
      <c r="CF153" s="782" t="str">
        <f t="shared" si="28"/>
        <v>SAMIR PANDYA [N]</v>
      </c>
      <c r="CG153" s="782" t="s">
        <v>50</v>
      </c>
      <c r="CH153" s="783">
        <f t="shared" si="29"/>
        <v>5.6</v>
      </c>
      <c r="CI153"/>
      <c r="CJ153" s="418">
        <v>152</v>
      </c>
      <c r="CK153" s="419" t="str">
        <f t="shared" si="30"/>
        <v>SAMIR PANDYA [N]</v>
      </c>
      <c r="CL153" s="419" t="s">
        <v>50</v>
      </c>
      <c r="CM153" s="421">
        <f>+Scoresheet!J205</f>
        <v>25</v>
      </c>
      <c r="CN153" s="420">
        <f t="shared" si="31"/>
        <v>1.1000000000000001</v>
      </c>
      <c r="CO153"/>
      <c r="CP153" s="750">
        <v>152</v>
      </c>
      <c r="CQ153" s="751" t="str">
        <f t="shared" si="37"/>
        <v>SAMIR PANDYA [N]</v>
      </c>
      <c r="CR153" s="751" t="s">
        <v>50</v>
      </c>
      <c r="CS153" s="756">
        <f>+Scoresheet!AH205</f>
        <v>3</v>
      </c>
      <c r="CT153" s="752">
        <f t="shared" si="32"/>
        <v>3</v>
      </c>
      <c r="CU153"/>
      <c r="CV153" s="762">
        <v>152</v>
      </c>
      <c r="CW153" s="763" t="str">
        <f t="shared" si="38"/>
        <v>SAMIR PANDYA [N]</v>
      </c>
      <c r="CX153" s="763" t="s">
        <v>50</v>
      </c>
      <c r="CY153" s="787">
        <f>+Scoresheet!AP205</f>
        <v>3</v>
      </c>
      <c r="CZ153" s="429">
        <f t="shared" si="33"/>
        <v>1.5</v>
      </c>
      <c r="DA153"/>
      <c r="DB153" s="418">
        <v>152</v>
      </c>
      <c r="DC153" s="419" t="str">
        <f t="shared" si="39"/>
        <v>SAMIR PANDYA [N]</v>
      </c>
      <c r="DD153" s="419" t="s">
        <v>50</v>
      </c>
      <c r="DE153" s="421">
        <f>+Scoresheet!AX205</f>
        <v>0</v>
      </c>
      <c r="DF153" s="420">
        <f t="shared" si="34"/>
        <v>0</v>
      </c>
      <c r="DG153"/>
      <c r="DH153" s="766">
        <v>152</v>
      </c>
      <c r="DI153" s="767" t="str">
        <f t="shared" si="40"/>
        <v>SAMIR PANDYA [N]</v>
      </c>
      <c r="DJ153" s="767" t="s">
        <v>50</v>
      </c>
      <c r="DK153" s="768">
        <f>+Scoresheet!BF205</f>
        <v>0</v>
      </c>
      <c r="DL153" s="769">
        <f t="shared" si="35"/>
        <v>0</v>
      </c>
      <c r="DM153"/>
      <c r="DN153" s="762">
        <v>152</v>
      </c>
      <c r="DO153" s="763" t="str">
        <f t="shared" si="41"/>
        <v>SAMIR PANDYA [N]</v>
      </c>
      <c r="DP153" s="763" t="s">
        <v>50</v>
      </c>
      <c r="DQ153" s="429">
        <f t="shared" si="36"/>
        <v>1.5</v>
      </c>
    </row>
    <row r="154" spans="8:121" s="19" customFormat="1">
      <c r="H154" s="460">
        <v>153</v>
      </c>
      <c r="I154" s="313" t="s">
        <v>113</v>
      </c>
      <c r="J154" s="313" t="s">
        <v>48</v>
      </c>
      <c r="K154" s="475">
        <v>0</v>
      </c>
      <c r="L154" s="470"/>
      <c r="M154" s="460">
        <v>153</v>
      </c>
      <c r="N154" s="324" t="s">
        <v>113</v>
      </c>
      <c r="O154" s="324" t="s">
        <v>42</v>
      </c>
      <c r="P154" s="468">
        <v>0</v>
      </c>
      <c r="Q154" s="671">
        <v>0</v>
      </c>
      <c r="R154" s="10"/>
      <c r="S154" s="460">
        <v>153</v>
      </c>
      <c r="T154" s="313" t="s">
        <v>113</v>
      </c>
      <c r="U154" s="313" t="s">
        <v>42</v>
      </c>
      <c r="V154" s="465">
        <v>0</v>
      </c>
      <c r="W154" s="475">
        <v>0</v>
      </c>
      <c r="X154" s="10"/>
      <c r="Y154" s="460">
        <v>153</v>
      </c>
      <c r="Z154" s="313" t="s">
        <v>113</v>
      </c>
      <c r="AA154" s="313" t="s">
        <v>50</v>
      </c>
      <c r="AB154" s="465">
        <v>0</v>
      </c>
      <c r="AC154" s="475">
        <v>0</v>
      </c>
      <c r="AD154" s="10"/>
      <c r="AE154" s="460">
        <v>153</v>
      </c>
      <c r="AF154" s="313" t="s">
        <v>113</v>
      </c>
      <c r="AG154" s="313" t="s">
        <v>41</v>
      </c>
      <c r="AH154" s="465">
        <v>0</v>
      </c>
      <c r="AI154" s="475">
        <v>0</v>
      </c>
      <c r="AK154" s="460">
        <v>153</v>
      </c>
      <c r="AL154" s="313" t="s">
        <v>113</v>
      </c>
      <c r="AM154" s="313" t="s">
        <v>44</v>
      </c>
      <c r="AN154" s="337">
        <v>0</v>
      </c>
      <c r="AO154" s="475">
        <v>0</v>
      </c>
      <c r="AP154" s="10"/>
      <c r="AQ154" s="460">
        <v>153</v>
      </c>
      <c r="AR154" s="313" t="s">
        <v>113</v>
      </c>
      <c r="AS154" s="313" t="s">
        <v>49</v>
      </c>
      <c r="AT154" s="475">
        <v>0</v>
      </c>
      <c r="AU154" s="470"/>
      <c r="AV154" s="10"/>
      <c r="AW154" s="10"/>
      <c r="AX154" s="10"/>
      <c r="AY154" s="10"/>
      <c r="AZ154" s="10"/>
      <c r="BA154" s="10"/>
      <c r="BB154" s="10"/>
      <c r="BC154" s="10"/>
      <c r="BD154" s="10"/>
      <c r="BE154" s="10"/>
      <c r="BF154" s="10"/>
      <c r="BG154" s="10"/>
      <c r="BH154" s="10"/>
      <c r="BI154" s="10"/>
      <c r="BJ154" s="10"/>
      <c r="BK154" s="10"/>
      <c r="BL154" s="10"/>
      <c r="BM154" s="10"/>
      <c r="BN154" s="10"/>
      <c r="BO154" s="10"/>
      <c r="BP154" s="10"/>
      <c r="CE154" s="781">
        <v>153</v>
      </c>
      <c r="CF154" s="782" t="str">
        <f t="shared" si="28"/>
        <v>RAHUL RAVAL [N]</v>
      </c>
      <c r="CG154" s="782" t="s">
        <v>50</v>
      </c>
      <c r="CH154" s="783">
        <f t="shared" si="29"/>
        <v>4.4000000000000004</v>
      </c>
      <c r="CI154"/>
      <c r="CJ154" s="418">
        <v>153</v>
      </c>
      <c r="CK154" s="419" t="str">
        <f t="shared" si="30"/>
        <v>RAHUL RAVAL [N]</v>
      </c>
      <c r="CL154" s="419" t="s">
        <v>50</v>
      </c>
      <c r="CM154" s="421">
        <f>+Scoresheet!J206</f>
        <v>45</v>
      </c>
      <c r="CN154" s="420">
        <f t="shared" si="31"/>
        <v>2.9000000000000004</v>
      </c>
      <c r="CO154"/>
      <c r="CP154" s="750">
        <v>153</v>
      </c>
      <c r="CQ154" s="751" t="str">
        <f t="shared" si="37"/>
        <v>RAHUL RAVAL [N]</v>
      </c>
      <c r="CR154" s="751" t="s">
        <v>50</v>
      </c>
      <c r="CS154" s="756">
        <f>+Scoresheet!AH206</f>
        <v>0</v>
      </c>
      <c r="CT154" s="752">
        <f t="shared" si="32"/>
        <v>0</v>
      </c>
      <c r="CU154"/>
      <c r="CV154" s="762">
        <v>153</v>
      </c>
      <c r="CW154" s="763" t="str">
        <f t="shared" si="38"/>
        <v>RAHUL RAVAL [N]</v>
      </c>
      <c r="CX154" s="763" t="s">
        <v>50</v>
      </c>
      <c r="CY154" s="787">
        <f>+Scoresheet!AP206</f>
        <v>2</v>
      </c>
      <c r="CZ154" s="429">
        <f t="shared" si="33"/>
        <v>1</v>
      </c>
      <c r="DA154"/>
      <c r="DB154" s="418">
        <v>153</v>
      </c>
      <c r="DC154" s="419" t="str">
        <f t="shared" si="39"/>
        <v>RAHUL RAVAL [N]</v>
      </c>
      <c r="DD154" s="419" t="s">
        <v>50</v>
      </c>
      <c r="DE154" s="421" t="str">
        <f>+Scoresheet!AX206</f>
        <v>1d</v>
      </c>
      <c r="DF154" s="420">
        <f t="shared" si="34"/>
        <v>0.5</v>
      </c>
      <c r="DG154"/>
      <c r="DH154" s="766">
        <v>153</v>
      </c>
      <c r="DI154" s="767" t="str">
        <f t="shared" si="40"/>
        <v>RAHUL RAVAL [N]</v>
      </c>
      <c r="DJ154" s="767" t="s">
        <v>50</v>
      </c>
      <c r="DK154" s="768">
        <f>+Scoresheet!BF206</f>
        <v>0</v>
      </c>
      <c r="DL154" s="769">
        <f t="shared" si="35"/>
        <v>0</v>
      </c>
      <c r="DM154"/>
      <c r="DN154" s="762">
        <v>153</v>
      </c>
      <c r="DO154" s="763" t="str">
        <f t="shared" si="41"/>
        <v>RAHUL RAVAL [N]</v>
      </c>
      <c r="DP154" s="763" t="s">
        <v>50</v>
      </c>
      <c r="DQ154" s="429">
        <f t="shared" si="36"/>
        <v>1.5</v>
      </c>
    </row>
    <row r="155" spans="8:121" s="19" customFormat="1">
      <c r="H155" s="460">
        <v>154</v>
      </c>
      <c r="I155" s="323" t="s">
        <v>113</v>
      </c>
      <c r="J155" s="323" t="s">
        <v>48</v>
      </c>
      <c r="K155" s="475">
        <v>0</v>
      </c>
      <c r="L155" s="470"/>
      <c r="M155" s="460">
        <v>154</v>
      </c>
      <c r="N155" s="324" t="s">
        <v>113</v>
      </c>
      <c r="O155" s="324" t="s">
        <v>42</v>
      </c>
      <c r="P155" s="468">
        <v>0</v>
      </c>
      <c r="Q155" s="671">
        <v>0</v>
      </c>
      <c r="R155" s="10"/>
      <c r="S155" s="460">
        <v>154</v>
      </c>
      <c r="T155" s="313" t="s">
        <v>113</v>
      </c>
      <c r="U155" s="313" t="s">
        <v>42</v>
      </c>
      <c r="V155" s="465">
        <v>0</v>
      </c>
      <c r="W155" s="475">
        <v>0</v>
      </c>
      <c r="X155" s="10"/>
      <c r="Y155" s="460">
        <v>154</v>
      </c>
      <c r="Z155" s="313" t="s">
        <v>113</v>
      </c>
      <c r="AA155" s="313" t="s">
        <v>50</v>
      </c>
      <c r="AB155" s="465">
        <v>0</v>
      </c>
      <c r="AC155" s="475">
        <v>0</v>
      </c>
      <c r="AD155" s="10"/>
      <c r="AE155" s="460">
        <v>154</v>
      </c>
      <c r="AF155" s="324" t="s">
        <v>113</v>
      </c>
      <c r="AG155" s="324" t="s">
        <v>41</v>
      </c>
      <c r="AH155" s="468">
        <v>0</v>
      </c>
      <c r="AI155" s="478">
        <v>0</v>
      </c>
      <c r="AK155" s="460">
        <v>154</v>
      </c>
      <c r="AL155" s="313" t="s">
        <v>113</v>
      </c>
      <c r="AM155" s="313" t="s">
        <v>44</v>
      </c>
      <c r="AN155" s="337">
        <v>0</v>
      </c>
      <c r="AO155" s="475">
        <v>0</v>
      </c>
      <c r="AP155" s="10"/>
      <c r="AQ155" s="460">
        <v>154</v>
      </c>
      <c r="AR155" s="313" t="s">
        <v>113</v>
      </c>
      <c r="AS155" s="313" t="s">
        <v>49</v>
      </c>
      <c r="AT155" s="475">
        <v>0</v>
      </c>
      <c r="AU155" s="470"/>
      <c r="AV155" s="10"/>
      <c r="AW155" s="10"/>
      <c r="AX155" s="10"/>
      <c r="AY155" s="10"/>
      <c r="AZ155" s="10"/>
      <c r="BA155" s="10"/>
      <c r="BB155" s="10"/>
      <c r="BC155" s="10"/>
      <c r="BD155" s="10"/>
      <c r="BE155" s="10"/>
      <c r="BF155" s="10"/>
      <c r="BG155" s="10"/>
      <c r="BH155" s="10"/>
      <c r="BI155" s="10"/>
      <c r="BJ155" s="10"/>
      <c r="BK155" s="10"/>
      <c r="BL155" s="10"/>
      <c r="BM155" s="10"/>
      <c r="BN155" s="10"/>
      <c r="BO155" s="10"/>
      <c r="BP155" s="10"/>
      <c r="CE155" s="781">
        <v>154</v>
      </c>
      <c r="CF155" s="782" t="str">
        <f t="shared" si="28"/>
        <v>NILESH RAVAL [N]</v>
      </c>
      <c r="CG155" s="782" t="s">
        <v>50</v>
      </c>
      <c r="CH155" s="783">
        <f t="shared" si="29"/>
        <v>1</v>
      </c>
      <c r="CI155"/>
      <c r="CJ155" s="418">
        <v>154</v>
      </c>
      <c r="CK155" s="419" t="str">
        <f t="shared" si="30"/>
        <v>NILESH RAVAL [N]</v>
      </c>
      <c r="CL155" s="419" t="s">
        <v>50</v>
      </c>
      <c r="CM155" s="421">
        <f>+Scoresheet!J207</f>
        <v>9</v>
      </c>
      <c r="CN155" s="420">
        <f t="shared" si="31"/>
        <v>0</v>
      </c>
      <c r="CO155"/>
      <c r="CP155" s="750">
        <v>154</v>
      </c>
      <c r="CQ155" s="751" t="str">
        <f t="shared" si="37"/>
        <v>NILESH RAVAL [N]</v>
      </c>
      <c r="CR155" s="751" t="s">
        <v>50</v>
      </c>
      <c r="CS155" s="756">
        <f>+Scoresheet!AH207</f>
        <v>1</v>
      </c>
      <c r="CT155" s="752">
        <f t="shared" si="32"/>
        <v>1</v>
      </c>
      <c r="CU155"/>
      <c r="CV155" s="762">
        <v>154</v>
      </c>
      <c r="CW155" s="763" t="str">
        <f t="shared" si="38"/>
        <v>NILESH RAVAL [N]</v>
      </c>
      <c r="CX155" s="763" t="s">
        <v>50</v>
      </c>
      <c r="CY155" s="787">
        <f>+Scoresheet!AP207</f>
        <v>0</v>
      </c>
      <c r="CZ155" s="429">
        <f t="shared" si="33"/>
        <v>0</v>
      </c>
      <c r="DA155"/>
      <c r="DB155" s="418">
        <v>154</v>
      </c>
      <c r="DC155" s="419" t="str">
        <f t="shared" si="39"/>
        <v>NILESH RAVAL [N]</v>
      </c>
      <c r="DD155" s="419" t="s">
        <v>50</v>
      </c>
      <c r="DE155" s="421">
        <f>+Scoresheet!AX207</f>
        <v>0</v>
      </c>
      <c r="DF155" s="420">
        <f t="shared" si="34"/>
        <v>0</v>
      </c>
      <c r="DG155"/>
      <c r="DH155" s="766">
        <v>154</v>
      </c>
      <c r="DI155" s="767" t="str">
        <f t="shared" si="40"/>
        <v>NILESH RAVAL [N]</v>
      </c>
      <c r="DJ155" s="767" t="s">
        <v>50</v>
      </c>
      <c r="DK155" s="768">
        <f>+Scoresheet!BF207</f>
        <v>0</v>
      </c>
      <c r="DL155" s="769">
        <f t="shared" si="35"/>
        <v>0</v>
      </c>
      <c r="DM155"/>
      <c r="DN155" s="762">
        <v>154</v>
      </c>
      <c r="DO155" s="763" t="str">
        <f t="shared" si="41"/>
        <v>NILESH RAVAL [N]</v>
      </c>
      <c r="DP155" s="763" t="s">
        <v>50</v>
      </c>
      <c r="DQ155" s="429">
        <f t="shared" si="36"/>
        <v>0</v>
      </c>
    </row>
    <row r="156" spans="8:121" s="19" customFormat="1">
      <c r="H156" s="460">
        <v>155</v>
      </c>
      <c r="I156" s="313" t="s">
        <v>113</v>
      </c>
      <c r="J156" s="313" t="s">
        <v>48</v>
      </c>
      <c r="K156" s="475">
        <v>0</v>
      </c>
      <c r="L156" s="470"/>
      <c r="M156" s="460">
        <v>155</v>
      </c>
      <c r="N156" s="324" t="s">
        <v>113</v>
      </c>
      <c r="O156" s="324" t="s">
        <v>42</v>
      </c>
      <c r="P156" s="468">
        <v>0</v>
      </c>
      <c r="Q156" s="671">
        <v>0</v>
      </c>
      <c r="R156" s="10"/>
      <c r="S156" s="460">
        <v>155</v>
      </c>
      <c r="T156" s="313" t="s">
        <v>113</v>
      </c>
      <c r="U156" s="313" t="s">
        <v>42</v>
      </c>
      <c r="V156" s="465">
        <v>0</v>
      </c>
      <c r="W156" s="475">
        <v>0</v>
      </c>
      <c r="X156" s="10"/>
      <c r="Y156" s="460">
        <v>155</v>
      </c>
      <c r="Z156" s="313" t="s">
        <v>113</v>
      </c>
      <c r="AA156" s="313" t="s">
        <v>50</v>
      </c>
      <c r="AB156" s="465">
        <v>0</v>
      </c>
      <c r="AC156" s="475">
        <v>0</v>
      </c>
      <c r="AD156" s="10"/>
      <c r="AE156" s="460">
        <v>155</v>
      </c>
      <c r="AF156" s="313" t="s">
        <v>113</v>
      </c>
      <c r="AG156" s="313" t="s">
        <v>41</v>
      </c>
      <c r="AH156" s="465">
        <v>0</v>
      </c>
      <c r="AI156" s="475">
        <v>0</v>
      </c>
      <c r="AK156" s="460">
        <v>155</v>
      </c>
      <c r="AL156" s="324" t="s">
        <v>113</v>
      </c>
      <c r="AM156" s="324" t="s">
        <v>44</v>
      </c>
      <c r="AN156" s="468">
        <v>0</v>
      </c>
      <c r="AO156" s="478">
        <v>0</v>
      </c>
      <c r="AP156" s="10"/>
      <c r="AQ156" s="460">
        <v>155</v>
      </c>
      <c r="AR156" s="313" t="s">
        <v>113</v>
      </c>
      <c r="AS156" s="313" t="s">
        <v>49</v>
      </c>
      <c r="AT156" s="475">
        <v>0</v>
      </c>
      <c r="AU156" s="470"/>
      <c r="AV156" s="10"/>
      <c r="AW156" s="10"/>
      <c r="AX156" s="10"/>
      <c r="AY156" s="10"/>
      <c r="AZ156" s="10"/>
      <c r="BA156" s="10"/>
      <c r="BB156" s="10"/>
      <c r="BC156" s="10"/>
      <c r="BD156" s="10"/>
      <c r="BE156" s="10"/>
      <c r="BF156" s="10"/>
      <c r="BG156" s="10"/>
      <c r="BH156" s="10"/>
      <c r="BI156" s="10"/>
      <c r="BJ156" s="10"/>
      <c r="BK156" s="10"/>
      <c r="BL156" s="10"/>
      <c r="BM156" s="10"/>
      <c r="BN156" s="10"/>
      <c r="BO156" s="10"/>
      <c r="BP156" s="10"/>
      <c r="CE156" s="781">
        <v>155</v>
      </c>
      <c r="CF156" s="782" t="str">
        <f t="shared" si="28"/>
        <v>KANU PANDYA [N]</v>
      </c>
      <c r="CG156" s="782" t="s">
        <v>50</v>
      </c>
      <c r="CH156" s="783">
        <f t="shared" si="29"/>
        <v>4.7</v>
      </c>
      <c r="CI156"/>
      <c r="CJ156" s="418">
        <v>155</v>
      </c>
      <c r="CK156" s="419" t="str">
        <f t="shared" si="30"/>
        <v>KANU PANDYA [N]</v>
      </c>
      <c r="CL156" s="419" t="s">
        <v>50</v>
      </c>
      <c r="CM156" s="421">
        <f>+Scoresheet!J208</f>
        <v>34</v>
      </c>
      <c r="CN156" s="420">
        <f t="shared" si="31"/>
        <v>2.7</v>
      </c>
      <c r="CO156"/>
      <c r="CP156" s="750">
        <v>155</v>
      </c>
      <c r="CQ156" s="751" t="str">
        <f t="shared" si="37"/>
        <v>KANU PANDYA [N]</v>
      </c>
      <c r="CR156" s="751" t="s">
        <v>50</v>
      </c>
      <c r="CS156" s="756">
        <f>+Scoresheet!AH208</f>
        <v>2</v>
      </c>
      <c r="CT156" s="752">
        <f t="shared" si="32"/>
        <v>2</v>
      </c>
      <c r="CU156"/>
      <c r="CV156" s="762">
        <v>155</v>
      </c>
      <c r="CW156" s="763" t="str">
        <f t="shared" si="38"/>
        <v>KANU PANDYA [N]</v>
      </c>
      <c r="CX156" s="763" t="s">
        <v>50</v>
      </c>
      <c r="CY156" s="787">
        <f>+Scoresheet!AP208</f>
        <v>0</v>
      </c>
      <c r="CZ156" s="429">
        <f t="shared" si="33"/>
        <v>0</v>
      </c>
      <c r="DA156"/>
      <c r="DB156" s="418">
        <v>155</v>
      </c>
      <c r="DC156" s="419" t="str">
        <f t="shared" si="39"/>
        <v>KANU PANDYA [N]</v>
      </c>
      <c r="DD156" s="419" t="s">
        <v>50</v>
      </c>
      <c r="DE156" s="421">
        <f>+Scoresheet!AX208</f>
        <v>0</v>
      </c>
      <c r="DF156" s="420">
        <f t="shared" si="34"/>
        <v>0</v>
      </c>
      <c r="DG156"/>
      <c r="DH156" s="766">
        <v>155</v>
      </c>
      <c r="DI156" s="767" t="str">
        <f t="shared" si="40"/>
        <v>KANU PANDYA [N]</v>
      </c>
      <c r="DJ156" s="767" t="s">
        <v>50</v>
      </c>
      <c r="DK156" s="768">
        <f>+Scoresheet!BF208</f>
        <v>0</v>
      </c>
      <c r="DL156" s="769">
        <f t="shared" si="35"/>
        <v>0</v>
      </c>
      <c r="DM156"/>
      <c r="DN156" s="762">
        <v>155</v>
      </c>
      <c r="DO156" s="763" t="str">
        <f t="shared" si="41"/>
        <v>KANU PANDYA [N]</v>
      </c>
      <c r="DP156" s="763" t="s">
        <v>50</v>
      </c>
      <c r="DQ156" s="429">
        <f t="shared" si="36"/>
        <v>0</v>
      </c>
    </row>
    <row r="157" spans="8:121" s="19" customFormat="1">
      <c r="H157" s="460">
        <v>156</v>
      </c>
      <c r="I157" s="313" t="s">
        <v>113</v>
      </c>
      <c r="J157" s="313" t="s">
        <v>48</v>
      </c>
      <c r="K157" s="475">
        <v>0</v>
      </c>
      <c r="L157" s="470"/>
      <c r="M157" s="460">
        <v>156</v>
      </c>
      <c r="N157" s="324" t="s">
        <v>113</v>
      </c>
      <c r="O157" s="324" t="s">
        <v>42</v>
      </c>
      <c r="P157" s="468">
        <v>0</v>
      </c>
      <c r="Q157" s="671">
        <v>0</v>
      </c>
      <c r="R157" s="10"/>
      <c r="S157" s="460">
        <v>156</v>
      </c>
      <c r="T157" s="324" t="s">
        <v>113</v>
      </c>
      <c r="U157" s="324" t="s">
        <v>50</v>
      </c>
      <c r="V157" s="468">
        <v>0</v>
      </c>
      <c r="W157" s="478">
        <v>0</v>
      </c>
      <c r="X157" s="10"/>
      <c r="Y157" s="460">
        <v>156</v>
      </c>
      <c r="Z157" s="313" t="s">
        <v>113</v>
      </c>
      <c r="AA157" s="313" t="s">
        <v>50</v>
      </c>
      <c r="AB157" s="465">
        <v>0</v>
      </c>
      <c r="AC157" s="475">
        <v>0</v>
      </c>
      <c r="AD157" s="10"/>
      <c r="AE157" s="460">
        <v>156</v>
      </c>
      <c r="AF157" s="324" t="s">
        <v>113</v>
      </c>
      <c r="AG157" s="324" t="s">
        <v>39</v>
      </c>
      <c r="AH157" s="468">
        <v>0</v>
      </c>
      <c r="AI157" s="478">
        <v>0</v>
      </c>
      <c r="AK157" s="460">
        <v>156</v>
      </c>
      <c r="AL157" s="324" t="s">
        <v>113</v>
      </c>
      <c r="AM157" s="324" t="s">
        <v>44</v>
      </c>
      <c r="AN157" s="340">
        <v>0</v>
      </c>
      <c r="AO157" s="478">
        <v>0</v>
      </c>
      <c r="AP157" s="10"/>
      <c r="AQ157" s="460">
        <v>156</v>
      </c>
      <c r="AR157" s="313" t="s">
        <v>113</v>
      </c>
      <c r="AS157" s="313" t="s">
        <v>49</v>
      </c>
      <c r="AT157" s="475">
        <v>0</v>
      </c>
      <c r="AU157" s="470"/>
      <c r="AV157" s="10"/>
      <c r="AW157" s="10"/>
      <c r="AX157" s="10"/>
      <c r="AY157" s="10"/>
      <c r="AZ157" s="10"/>
      <c r="BA157" s="10"/>
      <c r="BB157" s="10"/>
      <c r="BC157" s="10"/>
      <c r="BD157" s="10"/>
      <c r="BE157" s="10"/>
      <c r="BF157" s="10"/>
      <c r="BG157" s="10"/>
      <c r="BH157" s="10"/>
      <c r="BI157" s="10"/>
      <c r="BJ157" s="10"/>
      <c r="BK157" s="10"/>
      <c r="BL157" s="10"/>
      <c r="BM157" s="10"/>
      <c r="BN157" s="10"/>
      <c r="BO157" s="10"/>
      <c r="BP157" s="10"/>
      <c r="CE157" s="781">
        <v>156</v>
      </c>
      <c r="CF157" s="782" t="str">
        <f t="shared" si="28"/>
        <v>NIMESH PANDYA [N]</v>
      </c>
      <c r="CG157" s="782" t="s">
        <v>50</v>
      </c>
      <c r="CH157" s="783">
        <f t="shared" si="29"/>
        <v>0</v>
      </c>
      <c r="CI157"/>
      <c r="CJ157" s="418">
        <v>156</v>
      </c>
      <c r="CK157" s="419" t="str">
        <f t="shared" si="30"/>
        <v>NIMESH PANDYA [N]</v>
      </c>
      <c r="CL157" s="419" t="s">
        <v>50</v>
      </c>
      <c r="CM157" s="421">
        <f>+Scoresheet!J209</f>
        <v>7</v>
      </c>
      <c r="CN157" s="420">
        <f t="shared" si="31"/>
        <v>0</v>
      </c>
      <c r="CO157"/>
      <c r="CP157" s="750">
        <v>156</v>
      </c>
      <c r="CQ157" s="751" t="str">
        <f t="shared" si="37"/>
        <v>NIMESH PANDYA [N]</v>
      </c>
      <c r="CR157" s="751" t="s">
        <v>50</v>
      </c>
      <c r="CS157" s="756">
        <f>+Scoresheet!AH209</f>
        <v>0</v>
      </c>
      <c r="CT157" s="752">
        <f t="shared" si="32"/>
        <v>0</v>
      </c>
      <c r="CU157"/>
      <c r="CV157" s="762">
        <v>156</v>
      </c>
      <c r="CW157" s="763" t="str">
        <f t="shared" si="38"/>
        <v>NIMESH PANDYA [N]</v>
      </c>
      <c r="CX157" s="763" t="s">
        <v>50</v>
      </c>
      <c r="CY157" s="787">
        <f>+Scoresheet!AP209</f>
        <v>0</v>
      </c>
      <c r="CZ157" s="429">
        <f t="shared" si="33"/>
        <v>0</v>
      </c>
      <c r="DA157"/>
      <c r="DB157" s="418">
        <v>156</v>
      </c>
      <c r="DC157" s="419" t="str">
        <f t="shared" si="39"/>
        <v>NIMESH PANDYA [N]</v>
      </c>
      <c r="DD157" s="419" t="s">
        <v>50</v>
      </c>
      <c r="DE157" s="421">
        <f>+Scoresheet!AX209</f>
        <v>0</v>
      </c>
      <c r="DF157" s="420">
        <f t="shared" si="34"/>
        <v>0</v>
      </c>
      <c r="DG157"/>
      <c r="DH157" s="766">
        <v>156</v>
      </c>
      <c r="DI157" s="767" t="str">
        <f t="shared" si="40"/>
        <v>NIMESH PANDYA [N]</v>
      </c>
      <c r="DJ157" s="767" t="s">
        <v>50</v>
      </c>
      <c r="DK157" s="768">
        <f>+Scoresheet!BF209</f>
        <v>0</v>
      </c>
      <c r="DL157" s="769">
        <f t="shared" si="35"/>
        <v>0</v>
      </c>
      <c r="DM157"/>
      <c r="DN157" s="762">
        <v>156</v>
      </c>
      <c r="DO157" s="763" t="str">
        <f t="shared" si="41"/>
        <v>NIMESH PANDYA [N]</v>
      </c>
      <c r="DP157" s="763" t="s">
        <v>50</v>
      </c>
      <c r="DQ157" s="429">
        <f t="shared" si="36"/>
        <v>0</v>
      </c>
    </row>
    <row r="158" spans="8:121" s="19" customFormat="1">
      <c r="H158" s="460">
        <v>157</v>
      </c>
      <c r="I158" s="313" t="s">
        <v>113</v>
      </c>
      <c r="J158" s="313" t="s">
        <v>48</v>
      </c>
      <c r="K158" s="475">
        <v>0</v>
      </c>
      <c r="L158" s="470"/>
      <c r="M158" s="460">
        <v>157</v>
      </c>
      <c r="N158" s="324" t="s">
        <v>113</v>
      </c>
      <c r="O158" s="324" t="s">
        <v>42</v>
      </c>
      <c r="P158" s="468">
        <v>0</v>
      </c>
      <c r="Q158" s="671">
        <v>0</v>
      </c>
      <c r="R158" s="10"/>
      <c r="S158" s="460">
        <v>157</v>
      </c>
      <c r="T158" s="313" t="s">
        <v>113</v>
      </c>
      <c r="U158" s="313" t="s">
        <v>50</v>
      </c>
      <c r="V158" s="465">
        <v>0</v>
      </c>
      <c r="W158" s="475">
        <v>0</v>
      </c>
      <c r="X158" s="10"/>
      <c r="Y158" s="460">
        <v>157</v>
      </c>
      <c r="Z158" s="324" t="s">
        <v>113</v>
      </c>
      <c r="AA158" s="324" t="s">
        <v>50</v>
      </c>
      <c r="AB158" s="468">
        <v>0</v>
      </c>
      <c r="AC158" s="478">
        <v>0</v>
      </c>
      <c r="AD158" s="10"/>
      <c r="AE158" s="460">
        <v>157</v>
      </c>
      <c r="AF158" s="313" t="s">
        <v>113</v>
      </c>
      <c r="AG158" s="313" t="s">
        <v>39</v>
      </c>
      <c r="AH158" s="465">
        <v>0</v>
      </c>
      <c r="AI158" s="475">
        <v>0</v>
      </c>
      <c r="AK158" s="460">
        <v>157</v>
      </c>
      <c r="AL158" s="324" t="s">
        <v>113</v>
      </c>
      <c r="AM158" s="324" t="s">
        <v>44</v>
      </c>
      <c r="AN158" s="340">
        <v>0</v>
      </c>
      <c r="AO158" s="478">
        <v>0</v>
      </c>
      <c r="AP158" s="10"/>
      <c r="AQ158" s="460">
        <v>157</v>
      </c>
      <c r="AR158" s="313" t="s">
        <v>113</v>
      </c>
      <c r="AS158" s="313" t="s">
        <v>49</v>
      </c>
      <c r="AT158" s="475">
        <v>0</v>
      </c>
      <c r="AU158" s="470"/>
      <c r="AV158" s="10"/>
      <c r="AW158" s="10"/>
      <c r="AX158" s="10"/>
      <c r="AY158" s="10"/>
      <c r="AZ158" s="10"/>
      <c r="BA158" s="10"/>
      <c r="BB158" s="10"/>
      <c r="BC158" s="10"/>
      <c r="BD158" s="10"/>
      <c r="BE158" s="10"/>
      <c r="BF158" s="10"/>
      <c r="BG158" s="10"/>
      <c r="BH158" s="10"/>
      <c r="BI158" s="10"/>
      <c r="BJ158" s="10"/>
      <c r="BK158" s="10"/>
      <c r="BL158" s="10"/>
      <c r="BM158" s="10"/>
      <c r="BN158" s="10"/>
      <c r="BO158" s="10"/>
      <c r="BP158" s="10"/>
      <c r="CE158" s="781">
        <v>157</v>
      </c>
      <c r="CF158" s="782" t="str">
        <f t="shared" si="28"/>
        <v>MAHENDRA RAVAL [N]</v>
      </c>
      <c r="CG158" s="782" t="s">
        <v>50</v>
      </c>
      <c r="CH158" s="783">
        <f t="shared" si="29"/>
        <v>0.5</v>
      </c>
      <c r="CI158"/>
      <c r="CJ158" s="418">
        <v>157</v>
      </c>
      <c r="CK158" s="419" t="str">
        <f t="shared" si="30"/>
        <v>MAHENDRA RAVAL [N]</v>
      </c>
      <c r="CL158" s="419" t="s">
        <v>50</v>
      </c>
      <c r="CM158" s="421">
        <f>+Scoresheet!J210</f>
        <v>5</v>
      </c>
      <c r="CN158" s="420">
        <f t="shared" si="31"/>
        <v>0</v>
      </c>
      <c r="CO158"/>
      <c r="CP158" s="750">
        <v>157</v>
      </c>
      <c r="CQ158" s="751" t="str">
        <f t="shared" si="37"/>
        <v>MAHENDRA RAVAL [N]</v>
      </c>
      <c r="CR158" s="751" t="s">
        <v>50</v>
      </c>
      <c r="CS158" s="756">
        <f>+Scoresheet!AH210</f>
        <v>0</v>
      </c>
      <c r="CT158" s="752">
        <f t="shared" si="32"/>
        <v>0</v>
      </c>
      <c r="CU158"/>
      <c r="CV158" s="762">
        <v>157</v>
      </c>
      <c r="CW158" s="763" t="str">
        <f t="shared" si="38"/>
        <v>MAHENDRA RAVAL [N]</v>
      </c>
      <c r="CX158" s="763" t="s">
        <v>50</v>
      </c>
      <c r="CY158" s="787">
        <f>+Scoresheet!AP210</f>
        <v>1</v>
      </c>
      <c r="CZ158" s="429">
        <f t="shared" si="33"/>
        <v>0.5</v>
      </c>
      <c r="DA158"/>
      <c r="DB158" s="418">
        <v>157</v>
      </c>
      <c r="DC158" s="419" t="str">
        <f t="shared" si="39"/>
        <v>MAHENDRA RAVAL [N]</v>
      </c>
      <c r="DD158" s="419" t="s">
        <v>50</v>
      </c>
      <c r="DE158" s="421">
        <f>+Scoresheet!AX210</f>
        <v>0</v>
      </c>
      <c r="DF158" s="420">
        <f t="shared" si="34"/>
        <v>0</v>
      </c>
      <c r="DG158"/>
      <c r="DH158" s="766">
        <v>157</v>
      </c>
      <c r="DI158" s="767" t="str">
        <f t="shared" si="40"/>
        <v>MAHENDRA RAVAL [N]</v>
      </c>
      <c r="DJ158" s="767" t="s">
        <v>50</v>
      </c>
      <c r="DK158" s="768">
        <f>+Scoresheet!BF210</f>
        <v>0</v>
      </c>
      <c r="DL158" s="769">
        <f t="shared" si="35"/>
        <v>0</v>
      </c>
      <c r="DM158"/>
      <c r="DN158" s="762">
        <v>157</v>
      </c>
      <c r="DO158" s="763" t="str">
        <f t="shared" si="41"/>
        <v>MAHENDRA RAVAL [N]</v>
      </c>
      <c r="DP158" s="763" t="s">
        <v>50</v>
      </c>
      <c r="DQ158" s="429">
        <f t="shared" si="36"/>
        <v>0.5</v>
      </c>
    </row>
    <row r="159" spans="8:121" s="19" customFormat="1">
      <c r="H159" s="460">
        <v>158</v>
      </c>
      <c r="I159" s="313" t="s">
        <v>113</v>
      </c>
      <c r="J159" s="313" t="s">
        <v>48</v>
      </c>
      <c r="K159" s="475">
        <v>0</v>
      </c>
      <c r="L159" s="470"/>
      <c r="M159" s="460">
        <v>158</v>
      </c>
      <c r="N159" s="324" t="s">
        <v>113</v>
      </c>
      <c r="O159" s="324" t="s">
        <v>42</v>
      </c>
      <c r="P159" s="468">
        <v>0</v>
      </c>
      <c r="Q159" s="671">
        <v>0</v>
      </c>
      <c r="R159" s="10"/>
      <c r="S159" s="460">
        <v>158</v>
      </c>
      <c r="T159" s="313" t="s">
        <v>113</v>
      </c>
      <c r="U159" s="313" t="s">
        <v>50</v>
      </c>
      <c r="V159" s="465">
        <v>0</v>
      </c>
      <c r="W159" s="475">
        <v>0</v>
      </c>
      <c r="X159" s="10"/>
      <c r="Y159" s="460">
        <v>158</v>
      </c>
      <c r="Z159" s="324" t="s">
        <v>113</v>
      </c>
      <c r="AA159" s="324" t="s">
        <v>50</v>
      </c>
      <c r="AB159" s="466">
        <v>0</v>
      </c>
      <c r="AC159" s="476">
        <v>0</v>
      </c>
      <c r="AD159" s="10"/>
      <c r="AE159" s="460">
        <v>158</v>
      </c>
      <c r="AF159" s="324" t="s">
        <v>113</v>
      </c>
      <c r="AG159" s="324" t="s">
        <v>39</v>
      </c>
      <c r="AH159" s="468">
        <v>0</v>
      </c>
      <c r="AI159" s="478">
        <v>0</v>
      </c>
      <c r="AK159" s="460">
        <v>158</v>
      </c>
      <c r="AL159" s="313" t="s">
        <v>113</v>
      </c>
      <c r="AM159" s="313" t="s">
        <v>44</v>
      </c>
      <c r="AN159" s="339">
        <v>0</v>
      </c>
      <c r="AO159" s="477">
        <v>0</v>
      </c>
      <c r="AP159" s="10"/>
      <c r="AQ159" s="460">
        <v>158</v>
      </c>
      <c r="AR159" s="313" t="s">
        <v>113</v>
      </c>
      <c r="AS159" s="313" t="s">
        <v>49</v>
      </c>
      <c r="AT159" s="475">
        <v>0</v>
      </c>
      <c r="AU159" s="470"/>
      <c r="AV159" s="10"/>
      <c r="AW159" s="10"/>
      <c r="AX159" s="10"/>
      <c r="AY159" s="10"/>
      <c r="AZ159" s="10"/>
      <c r="BA159" s="10"/>
      <c r="BB159" s="10"/>
      <c r="BC159" s="10"/>
      <c r="BD159" s="10"/>
      <c r="BE159" s="10"/>
      <c r="BF159" s="10"/>
      <c r="BG159" s="10"/>
      <c r="BH159" s="10"/>
      <c r="BI159" s="10"/>
      <c r="BJ159" s="10"/>
      <c r="BK159" s="10"/>
      <c r="BL159" s="10"/>
      <c r="BM159" s="10"/>
      <c r="BN159" s="10"/>
      <c r="BO159" s="10"/>
      <c r="BP159" s="10"/>
      <c r="CE159" s="781">
        <v>158</v>
      </c>
      <c r="CF159" s="782" t="str">
        <f t="shared" si="28"/>
        <v>RASHMIKANT PANDYA [N]</v>
      </c>
      <c r="CG159" s="782" t="s">
        <v>50</v>
      </c>
      <c r="CH159" s="783">
        <f t="shared" si="29"/>
        <v>2.2000000000000002</v>
      </c>
      <c r="CI159"/>
      <c r="CJ159" s="418">
        <v>158</v>
      </c>
      <c r="CK159" s="419" t="str">
        <f t="shared" si="30"/>
        <v>RASHMIKANT PANDYA [N]</v>
      </c>
      <c r="CL159" s="419" t="s">
        <v>50</v>
      </c>
      <c r="CM159" s="421">
        <f>+Scoresheet!J211</f>
        <v>22</v>
      </c>
      <c r="CN159" s="420">
        <f t="shared" si="31"/>
        <v>2.2000000000000002</v>
      </c>
      <c r="CO159"/>
      <c r="CP159" s="750">
        <v>158</v>
      </c>
      <c r="CQ159" s="751" t="str">
        <f t="shared" si="37"/>
        <v>RASHMIKANT PANDYA [N]</v>
      </c>
      <c r="CR159" s="751" t="s">
        <v>50</v>
      </c>
      <c r="CS159" s="756">
        <f>+Scoresheet!AH211</f>
        <v>0</v>
      </c>
      <c r="CT159" s="752">
        <f t="shared" si="32"/>
        <v>0</v>
      </c>
      <c r="CU159"/>
      <c r="CV159" s="762">
        <v>158</v>
      </c>
      <c r="CW159" s="763" t="str">
        <f t="shared" si="38"/>
        <v>RASHMIKANT PANDYA [N]</v>
      </c>
      <c r="CX159" s="763" t="s">
        <v>50</v>
      </c>
      <c r="CY159" s="787">
        <f>+Scoresheet!AP211</f>
        <v>0</v>
      </c>
      <c r="CZ159" s="429">
        <f t="shared" si="33"/>
        <v>0</v>
      </c>
      <c r="DA159"/>
      <c r="DB159" s="418">
        <v>158</v>
      </c>
      <c r="DC159" s="419" t="str">
        <f t="shared" si="39"/>
        <v>RASHMIKANT PANDYA [N]</v>
      </c>
      <c r="DD159" s="419" t="s">
        <v>50</v>
      </c>
      <c r="DE159" s="421">
        <f>+Scoresheet!AX211</f>
        <v>0</v>
      </c>
      <c r="DF159" s="420">
        <f t="shared" si="34"/>
        <v>0</v>
      </c>
      <c r="DG159"/>
      <c r="DH159" s="766">
        <v>158</v>
      </c>
      <c r="DI159" s="767" t="str">
        <f t="shared" si="40"/>
        <v>RASHMIKANT PANDYA [N]</v>
      </c>
      <c r="DJ159" s="767" t="s">
        <v>50</v>
      </c>
      <c r="DK159" s="768">
        <f>+Scoresheet!BF211</f>
        <v>0</v>
      </c>
      <c r="DL159" s="769">
        <f t="shared" si="35"/>
        <v>0</v>
      </c>
      <c r="DM159"/>
      <c r="DN159" s="762">
        <v>158</v>
      </c>
      <c r="DO159" s="763" t="str">
        <f t="shared" si="41"/>
        <v>RASHMIKANT PANDYA [N]</v>
      </c>
      <c r="DP159" s="763" t="s">
        <v>50</v>
      </c>
      <c r="DQ159" s="429">
        <f t="shared" si="36"/>
        <v>0</v>
      </c>
    </row>
    <row r="160" spans="8:121" s="19" customFormat="1">
      <c r="H160" s="460">
        <v>159</v>
      </c>
      <c r="I160" s="313" t="s">
        <v>113</v>
      </c>
      <c r="J160" s="313" t="s">
        <v>48</v>
      </c>
      <c r="K160" s="478">
        <v>0</v>
      </c>
      <c r="L160" s="470"/>
      <c r="M160" s="460">
        <v>159</v>
      </c>
      <c r="N160" s="313" t="s">
        <v>113</v>
      </c>
      <c r="O160" s="313" t="s">
        <v>50</v>
      </c>
      <c r="P160" s="465">
        <v>0</v>
      </c>
      <c r="Q160" s="671">
        <v>0</v>
      </c>
      <c r="R160" s="10"/>
      <c r="S160" s="460">
        <v>159</v>
      </c>
      <c r="T160" s="313" t="s">
        <v>113</v>
      </c>
      <c r="U160" s="313" t="s">
        <v>50</v>
      </c>
      <c r="V160" s="465">
        <v>0</v>
      </c>
      <c r="W160" s="475">
        <v>0</v>
      </c>
      <c r="X160" s="10"/>
      <c r="Y160" s="460">
        <v>159</v>
      </c>
      <c r="Z160" s="324" t="s">
        <v>113</v>
      </c>
      <c r="AA160" s="324" t="s">
        <v>50</v>
      </c>
      <c r="AB160" s="468">
        <v>0</v>
      </c>
      <c r="AC160" s="478">
        <v>0</v>
      </c>
      <c r="AD160" s="10"/>
      <c r="AE160" s="460">
        <v>159</v>
      </c>
      <c r="AF160" s="313" t="s">
        <v>113</v>
      </c>
      <c r="AG160" s="313" t="s">
        <v>39</v>
      </c>
      <c r="AH160" s="465">
        <v>0</v>
      </c>
      <c r="AI160" s="475">
        <v>0</v>
      </c>
      <c r="AK160" s="460">
        <v>159</v>
      </c>
      <c r="AL160" s="313" t="s">
        <v>113</v>
      </c>
      <c r="AM160" s="313" t="s">
        <v>44</v>
      </c>
      <c r="AN160" s="337">
        <v>0</v>
      </c>
      <c r="AO160" s="475">
        <v>0</v>
      </c>
      <c r="AP160" s="10"/>
      <c r="AQ160" s="460">
        <v>159</v>
      </c>
      <c r="AR160" s="324" t="s">
        <v>113</v>
      </c>
      <c r="AS160" s="324" t="s">
        <v>49</v>
      </c>
      <c r="AT160" s="478">
        <v>0</v>
      </c>
      <c r="AU160" s="470"/>
      <c r="AV160" s="10"/>
      <c r="AW160" s="10"/>
      <c r="AX160" s="10"/>
      <c r="AY160" s="10"/>
      <c r="AZ160" s="10"/>
      <c r="BA160" s="10"/>
      <c r="BB160" s="10"/>
      <c r="BC160" s="10"/>
      <c r="BD160" s="10"/>
      <c r="BE160" s="10"/>
      <c r="BF160" s="10"/>
      <c r="BG160" s="10"/>
      <c r="BH160" s="10"/>
      <c r="BI160" s="10"/>
      <c r="BJ160" s="10"/>
      <c r="BK160" s="10"/>
      <c r="BL160" s="10"/>
      <c r="BM160" s="10"/>
      <c r="BN160" s="10"/>
      <c r="BO160" s="10"/>
      <c r="BP160" s="10"/>
      <c r="CE160" s="781">
        <v>159</v>
      </c>
      <c r="CF160" s="782" t="str">
        <f t="shared" si="28"/>
        <v>HIMANSHU PANDYA [N]</v>
      </c>
      <c r="CG160" s="782" t="s">
        <v>50</v>
      </c>
      <c r="CH160" s="783">
        <f t="shared" si="29"/>
        <v>0</v>
      </c>
      <c r="CI160"/>
      <c r="CJ160" s="418">
        <v>159</v>
      </c>
      <c r="CK160" s="419" t="str">
        <f t="shared" si="30"/>
        <v>HIMANSHU PANDYA [N]</v>
      </c>
      <c r="CL160" s="419" t="s">
        <v>50</v>
      </c>
      <c r="CM160" s="421">
        <f>+Scoresheet!J212</f>
        <v>14</v>
      </c>
      <c r="CN160" s="420">
        <f t="shared" si="31"/>
        <v>0</v>
      </c>
      <c r="CO160"/>
      <c r="CP160" s="750">
        <v>159</v>
      </c>
      <c r="CQ160" s="751" t="str">
        <f t="shared" si="37"/>
        <v>HIMANSHU PANDYA [N]</v>
      </c>
      <c r="CR160" s="751" t="s">
        <v>50</v>
      </c>
      <c r="CS160" s="756">
        <f>+Scoresheet!AH212</f>
        <v>0</v>
      </c>
      <c r="CT160" s="752">
        <f t="shared" si="32"/>
        <v>0</v>
      </c>
      <c r="CU160"/>
      <c r="CV160" s="762">
        <v>159</v>
      </c>
      <c r="CW160" s="763" t="str">
        <f t="shared" si="38"/>
        <v>HIMANSHU PANDYA [N]</v>
      </c>
      <c r="CX160" s="763" t="s">
        <v>50</v>
      </c>
      <c r="CY160" s="787">
        <f>+Scoresheet!AP212</f>
        <v>0</v>
      </c>
      <c r="CZ160" s="429">
        <f t="shared" si="33"/>
        <v>0</v>
      </c>
      <c r="DA160"/>
      <c r="DB160" s="418">
        <v>159</v>
      </c>
      <c r="DC160" s="419" t="str">
        <f t="shared" si="39"/>
        <v>HIMANSHU PANDYA [N]</v>
      </c>
      <c r="DD160" s="419" t="s">
        <v>50</v>
      </c>
      <c r="DE160" s="421">
        <f>+Scoresheet!AX212</f>
        <v>0</v>
      </c>
      <c r="DF160" s="420">
        <f t="shared" si="34"/>
        <v>0</v>
      </c>
      <c r="DG160"/>
      <c r="DH160" s="766">
        <v>159</v>
      </c>
      <c r="DI160" s="767" t="str">
        <f t="shared" si="40"/>
        <v>HIMANSHU PANDYA [N]</v>
      </c>
      <c r="DJ160" s="767" t="s">
        <v>50</v>
      </c>
      <c r="DK160" s="768">
        <f>+Scoresheet!BF212</f>
        <v>0</v>
      </c>
      <c r="DL160" s="769">
        <f t="shared" si="35"/>
        <v>0</v>
      </c>
      <c r="DM160"/>
      <c r="DN160" s="762">
        <v>159</v>
      </c>
      <c r="DO160" s="763" t="str">
        <f t="shared" si="41"/>
        <v>HIMANSHU PANDYA [N]</v>
      </c>
      <c r="DP160" s="763" t="s">
        <v>50</v>
      </c>
      <c r="DQ160" s="429">
        <f t="shared" si="36"/>
        <v>0</v>
      </c>
    </row>
    <row r="161" spans="8:121" s="19" customFormat="1">
      <c r="H161" s="460">
        <v>160</v>
      </c>
      <c r="I161" s="313" t="s">
        <v>113</v>
      </c>
      <c r="J161" s="313" t="s">
        <v>48</v>
      </c>
      <c r="K161" s="475">
        <v>0</v>
      </c>
      <c r="L161" s="470"/>
      <c r="M161" s="460">
        <v>160</v>
      </c>
      <c r="N161" s="324" t="s">
        <v>113</v>
      </c>
      <c r="O161" s="324" t="s">
        <v>50</v>
      </c>
      <c r="P161" s="468">
        <v>0</v>
      </c>
      <c r="Q161" s="671">
        <v>0</v>
      </c>
      <c r="R161" s="10"/>
      <c r="S161" s="460">
        <v>160</v>
      </c>
      <c r="T161" s="313" t="s">
        <v>113</v>
      </c>
      <c r="U161" s="313" t="s">
        <v>50</v>
      </c>
      <c r="V161" s="465">
        <v>0</v>
      </c>
      <c r="W161" s="475">
        <v>0</v>
      </c>
      <c r="X161" s="10"/>
      <c r="Y161" s="460">
        <v>160</v>
      </c>
      <c r="Z161" s="324" t="s">
        <v>113</v>
      </c>
      <c r="AA161" s="324" t="s">
        <v>50</v>
      </c>
      <c r="AB161" s="468">
        <v>0</v>
      </c>
      <c r="AC161" s="478">
        <v>0</v>
      </c>
      <c r="AD161" s="10"/>
      <c r="AE161" s="460">
        <v>160</v>
      </c>
      <c r="AF161" s="313" t="s">
        <v>113</v>
      </c>
      <c r="AG161" s="313" t="s">
        <v>39</v>
      </c>
      <c r="AH161" s="465">
        <v>0</v>
      </c>
      <c r="AI161" s="475">
        <v>0</v>
      </c>
      <c r="AK161" s="460">
        <v>160</v>
      </c>
      <c r="AL161" s="324" t="s">
        <v>113</v>
      </c>
      <c r="AM161" s="324" t="s">
        <v>44</v>
      </c>
      <c r="AN161" s="340">
        <v>0</v>
      </c>
      <c r="AO161" s="478">
        <v>0</v>
      </c>
      <c r="AP161" s="10"/>
      <c r="AQ161" s="460">
        <v>160</v>
      </c>
      <c r="AR161" s="313" t="s">
        <v>113</v>
      </c>
      <c r="AS161" s="313" t="s">
        <v>49</v>
      </c>
      <c r="AT161" s="475">
        <v>0</v>
      </c>
      <c r="AU161" s="470"/>
      <c r="AV161" s="10"/>
      <c r="AW161" s="10"/>
      <c r="AX161" s="10"/>
      <c r="AY161" s="10"/>
      <c r="AZ161" s="10"/>
      <c r="BA161" s="10"/>
      <c r="BB161" s="10"/>
      <c r="BC161" s="10"/>
      <c r="BD161" s="10"/>
      <c r="BE161" s="10"/>
      <c r="BF161" s="10"/>
      <c r="BG161" s="10"/>
      <c r="BH161" s="10"/>
      <c r="BI161" s="10"/>
      <c r="BJ161" s="10"/>
      <c r="BK161" s="10"/>
      <c r="BL161" s="10"/>
      <c r="BM161" s="10"/>
      <c r="BN161" s="10"/>
      <c r="BO161" s="10"/>
      <c r="BP161" s="10"/>
      <c r="CE161" s="781">
        <v>160</v>
      </c>
      <c r="CF161" s="782" t="str">
        <f t="shared" si="28"/>
        <v>KAWAN RAVAL [N]</v>
      </c>
      <c r="CG161" s="782" t="s">
        <v>50</v>
      </c>
      <c r="CH161" s="783">
        <f t="shared" si="29"/>
        <v>1.5</v>
      </c>
      <c r="CI161"/>
      <c r="CJ161" s="418">
        <v>160</v>
      </c>
      <c r="CK161" s="419" t="str">
        <f t="shared" si="30"/>
        <v>KAWAN RAVAL [N]</v>
      </c>
      <c r="CL161" s="419" t="s">
        <v>50</v>
      </c>
      <c r="CM161" s="421">
        <f>+Scoresheet!J213</f>
        <v>8</v>
      </c>
      <c r="CN161" s="420">
        <f t="shared" si="31"/>
        <v>0</v>
      </c>
      <c r="CO161"/>
      <c r="CP161" s="750">
        <v>160</v>
      </c>
      <c r="CQ161" s="751" t="str">
        <f t="shared" si="37"/>
        <v>KAWAN RAVAL [N]</v>
      </c>
      <c r="CR161" s="751" t="s">
        <v>50</v>
      </c>
      <c r="CS161" s="756">
        <f>+Scoresheet!AH213</f>
        <v>1</v>
      </c>
      <c r="CT161" s="752">
        <f t="shared" si="32"/>
        <v>1</v>
      </c>
      <c r="CU161"/>
      <c r="CV161" s="762">
        <v>160</v>
      </c>
      <c r="CW161" s="763" t="str">
        <f t="shared" si="38"/>
        <v>KAWAN RAVAL [N]</v>
      </c>
      <c r="CX161" s="763" t="s">
        <v>50</v>
      </c>
      <c r="CY161" s="787">
        <f>+Scoresheet!AP213</f>
        <v>0</v>
      </c>
      <c r="CZ161" s="429">
        <f t="shared" si="33"/>
        <v>0</v>
      </c>
      <c r="DA161"/>
      <c r="DB161" s="418">
        <v>160</v>
      </c>
      <c r="DC161" s="419" t="str">
        <f t="shared" si="39"/>
        <v>KAWAN RAVAL [N]</v>
      </c>
      <c r="DD161" s="419" t="s">
        <v>50</v>
      </c>
      <c r="DE161" s="421" t="str">
        <f>+Scoresheet!AX213</f>
        <v>1d</v>
      </c>
      <c r="DF161" s="420">
        <f t="shared" si="34"/>
        <v>0.5</v>
      </c>
      <c r="DG161"/>
      <c r="DH161" s="766">
        <v>160</v>
      </c>
      <c r="DI161" s="767" t="str">
        <f t="shared" si="40"/>
        <v>KAWAN RAVAL [N]</v>
      </c>
      <c r="DJ161" s="767" t="s">
        <v>50</v>
      </c>
      <c r="DK161" s="768">
        <f>+Scoresheet!BF213</f>
        <v>0</v>
      </c>
      <c r="DL161" s="769">
        <f t="shared" si="35"/>
        <v>0</v>
      </c>
      <c r="DM161"/>
      <c r="DN161" s="762">
        <v>160</v>
      </c>
      <c r="DO161" s="763" t="str">
        <f t="shared" si="41"/>
        <v>KAWAN RAVAL [N]</v>
      </c>
      <c r="DP161" s="763" t="s">
        <v>50</v>
      </c>
      <c r="DQ161" s="429">
        <f t="shared" si="36"/>
        <v>0.5</v>
      </c>
    </row>
    <row r="162" spans="8:121" s="19" customFormat="1">
      <c r="H162" s="460">
        <v>161</v>
      </c>
      <c r="I162" s="313" t="s">
        <v>113</v>
      </c>
      <c r="J162" s="313" t="s">
        <v>48</v>
      </c>
      <c r="K162" s="475">
        <v>0</v>
      </c>
      <c r="L162" s="470"/>
      <c r="M162" s="460">
        <v>161</v>
      </c>
      <c r="N162" s="313" t="s">
        <v>113</v>
      </c>
      <c r="O162" s="313" t="s">
        <v>50</v>
      </c>
      <c r="P162" s="465">
        <v>0</v>
      </c>
      <c r="Q162" s="671">
        <v>0</v>
      </c>
      <c r="R162" s="10"/>
      <c r="S162" s="460">
        <v>161</v>
      </c>
      <c r="T162" s="313" t="s">
        <v>113</v>
      </c>
      <c r="U162" s="313" t="s">
        <v>50</v>
      </c>
      <c r="V162" s="468">
        <v>0</v>
      </c>
      <c r="W162" s="478">
        <v>0</v>
      </c>
      <c r="X162" s="10"/>
      <c r="Y162" s="460">
        <v>161</v>
      </c>
      <c r="Z162" s="313" t="s">
        <v>113</v>
      </c>
      <c r="AA162" s="313" t="s">
        <v>50</v>
      </c>
      <c r="AB162" s="465">
        <v>0</v>
      </c>
      <c r="AC162" s="475">
        <v>0</v>
      </c>
      <c r="AD162" s="10"/>
      <c r="AE162" s="460">
        <v>161</v>
      </c>
      <c r="AF162" s="313" t="s">
        <v>113</v>
      </c>
      <c r="AG162" s="313" t="s">
        <v>39</v>
      </c>
      <c r="AH162" s="465">
        <v>0</v>
      </c>
      <c r="AI162" s="475">
        <v>0</v>
      </c>
      <c r="AK162" s="460">
        <v>161</v>
      </c>
      <c r="AL162" s="313" t="s">
        <v>113</v>
      </c>
      <c r="AM162" s="313" t="s">
        <v>44</v>
      </c>
      <c r="AN162" s="337">
        <v>0</v>
      </c>
      <c r="AO162" s="475">
        <v>0</v>
      </c>
      <c r="AP162" s="10"/>
      <c r="AQ162" s="460">
        <v>161</v>
      </c>
      <c r="AR162" s="324" t="s">
        <v>113</v>
      </c>
      <c r="AS162" s="324" t="s">
        <v>49</v>
      </c>
      <c r="AT162" s="475">
        <v>0</v>
      </c>
      <c r="AU162" s="470"/>
      <c r="AV162" s="10"/>
      <c r="AW162" s="10"/>
      <c r="AX162" s="10"/>
      <c r="AY162" s="10"/>
      <c r="AZ162" s="10"/>
      <c r="BA162" s="10"/>
      <c r="BB162" s="10"/>
      <c r="BC162" s="10"/>
      <c r="BD162" s="10"/>
      <c r="BE162" s="10"/>
      <c r="BF162" s="10"/>
      <c r="BG162" s="10"/>
      <c r="BH162" s="10"/>
      <c r="BI162" s="10"/>
      <c r="BJ162" s="10"/>
      <c r="BK162" s="10"/>
      <c r="BL162" s="10"/>
      <c r="BM162" s="10"/>
      <c r="BN162" s="10"/>
      <c r="BO162" s="10"/>
      <c r="BP162" s="10"/>
      <c r="CE162" s="781">
        <v>161</v>
      </c>
      <c r="CF162" s="782" t="str">
        <f t="shared" si="28"/>
        <v>KAMLESH RAVAL [N]</v>
      </c>
      <c r="CG162" s="782" t="s">
        <v>50</v>
      </c>
      <c r="CH162" s="783">
        <f t="shared" si="29"/>
        <v>0</v>
      </c>
      <c r="CI162"/>
      <c r="CJ162" s="418">
        <v>161</v>
      </c>
      <c r="CK162" s="419" t="str">
        <f t="shared" si="30"/>
        <v>KAMLESH RAVAL [N]</v>
      </c>
      <c r="CL162" s="419" t="s">
        <v>50</v>
      </c>
      <c r="CM162" s="421">
        <f>+Scoresheet!J214</f>
        <v>0</v>
      </c>
      <c r="CN162" s="420">
        <f t="shared" si="31"/>
        <v>0</v>
      </c>
      <c r="CO162"/>
      <c r="CP162" s="750">
        <v>161</v>
      </c>
      <c r="CQ162" s="751" t="str">
        <f t="shared" si="37"/>
        <v>KAMLESH RAVAL [N]</v>
      </c>
      <c r="CR162" s="751" t="s">
        <v>50</v>
      </c>
      <c r="CS162" s="756">
        <f>+Scoresheet!AH214</f>
        <v>0</v>
      </c>
      <c r="CT162" s="752">
        <f t="shared" si="32"/>
        <v>0</v>
      </c>
      <c r="CU162"/>
      <c r="CV162" s="762">
        <v>161</v>
      </c>
      <c r="CW162" s="763" t="str">
        <f t="shared" si="38"/>
        <v>KAMLESH RAVAL [N]</v>
      </c>
      <c r="CX162" s="763" t="s">
        <v>50</v>
      </c>
      <c r="CY162" s="787">
        <f>+Scoresheet!AP214</f>
        <v>0</v>
      </c>
      <c r="CZ162" s="429">
        <f t="shared" si="33"/>
        <v>0</v>
      </c>
      <c r="DA162"/>
      <c r="DB162" s="418">
        <v>161</v>
      </c>
      <c r="DC162" s="419" t="str">
        <f t="shared" si="39"/>
        <v>KAMLESH RAVAL [N]</v>
      </c>
      <c r="DD162" s="419" t="s">
        <v>50</v>
      </c>
      <c r="DE162" s="421">
        <f>+Scoresheet!AX214</f>
        <v>0</v>
      </c>
      <c r="DF162" s="420">
        <f t="shared" si="34"/>
        <v>0</v>
      </c>
      <c r="DG162"/>
      <c r="DH162" s="766">
        <v>161</v>
      </c>
      <c r="DI162" s="767" t="str">
        <f t="shared" si="40"/>
        <v>KAMLESH RAVAL [N]</v>
      </c>
      <c r="DJ162" s="767" t="s">
        <v>50</v>
      </c>
      <c r="DK162" s="768">
        <f>+Scoresheet!BF214</f>
        <v>0</v>
      </c>
      <c r="DL162" s="769">
        <f t="shared" si="35"/>
        <v>0</v>
      </c>
      <c r="DM162"/>
      <c r="DN162" s="762">
        <v>161</v>
      </c>
      <c r="DO162" s="763" t="str">
        <f t="shared" si="41"/>
        <v>KAMLESH RAVAL [N]</v>
      </c>
      <c r="DP162" s="763" t="s">
        <v>50</v>
      </c>
      <c r="DQ162" s="429">
        <f t="shared" si="36"/>
        <v>0</v>
      </c>
    </row>
    <row r="163" spans="8:121" s="19" customFormat="1">
      <c r="H163" s="460">
        <v>162</v>
      </c>
      <c r="I163" s="313" t="s">
        <v>113</v>
      </c>
      <c r="J163" s="313" t="s">
        <v>48</v>
      </c>
      <c r="K163" s="476">
        <v>0</v>
      </c>
      <c r="L163" s="470"/>
      <c r="M163" s="460">
        <v>162</v>
      </c>
      <c r="N163" s="313" t="s">
        <v>113</v>
      </c>
      <c r="O163" s="313" t="s">
        <v>50</v>
      </c>
      <c r="P163" s="465">
        <v>0</v>
      </c>
      <c r="Q163" s="671">
        <v>0</v>
      </c>
      <c r="R163" s="10"/>
      <c r="S163" s="460">
        <v>162</v>
      </c>
      <c r="T163" s="324" t="s">
        <v>113</v>
      </c>
      <c r="U163" s="324" t="s">
        <v>50</v>
      </c>
      <c r="V163" s="468">
        <v>0</v>
      </c>
      <c r="W163" s="478">
        <v>0</v>
      </c>
      <c r="X163" s="10"/>
      <c r="Y163" s="460">
        <v>162</v>
      </c>
      <c r="Z163" s="313" t="s">
        <v>113</v>
      </c>
      <c r="AA163" s="313" t="s">
        <v>50</v>
      </c>
      <c r="AB163" s="465">
        <v>0</v>
      </c>
      <c r="AC163" s="475">
        <v>0</v>
      </c>
      <c r="AD163" s="10"/>
      <c r="AE163" s="460">
        <v>162</v>
      </c>
      <c r="AF163" s="324" t="s">
        <v>113</v>
      </c>
      <c r="AG163" s="324" t="s">
        <v>39</v>
      </c>
      <c r="AH163" s="468">
        <v>0</v>
      </c>
      <c r="AI163" s="478">
        <v>0</v>
      </c>
      <c r="AK163" s="460">
        <v>162</v>
      </c>
      <c r="AL163" s="324" t="s">
        <v>113</v>
      </c>
      <c r="AM163" s="324" t="s">
        <v>44</v>
      </c>
      <c r="AN163" s="337">
        <v>0</v>
      </c>
      <c r="AO163" s="475">
        <v>0</v>
      </c>
      <c r="AP163" s="10"/>
      <c r="AQ163" s="460">
        <v>162</v>
      </c>
      <c r="AR163" s="324" t="s">
        <v>113</v>
      </c>
      <c r="AS163" s="324" t="s">
        <v>49</v>
      </c>
      <c r="AT163" s="475">
        <v>0</v>
      </c>
      <c r="AU163" s="470"/>
      <c r="AV163" s="10"/>
      <c r="AW163" s="10"/>
      <c r="AX163" s="10"/>
      <c r="AY163" s="10"/>
      <c r="AZ163" s="10"/>
      <c r="BA163" s="10"/>
      <c r="BB163" s="10"/>
      <c r="BC163" s="10"/>
      <c r="BD163" s="10"/>
      <c r="BE163" s="10"/>
      <c r="BF163" s="10"/>
      <c r="BG163" s="10"/>
      <c r="BH163" s="10"/>
      <c r="BI163" s="10"/>
      <c r="BJ163" s="10"/>
      <c r="BK163" s="10"/>
      <c r="BL163" s="10"/>
      <c r="BM163" s="10"/>
      <c r="BN163" s="10"/>
      <c r="BO163" s="10"/>
      <c r="BP163" s="10"/>
      <c r="CE163" s="781">
        <v>162</v>
      </c>
      <c r="CF163" s="782" t="str">
        <f t="shared" si="28"/>
        <v>KETAN PANDYA [N]</v>
      </c>
      <c r="CG163" s="782" t="s">
        <v>50</v>
      </c>
      <c r="CH163" s="783">
        <f t="shared" si="29"/>
        <v>2</v>
      </c>
      <c r="CI163"/>
      <c r="CJ163" s="418">
        <v>162</v>
      </c>
      <c r="CK163" s="419" t="str">
        <f t="shared" si="30"/>
        <v>KETAN PANDYA [N]</v>
      </c>
      <c r="CL163" s="419" t="s">
        <v>50</v>
      </c>
      <c r="CM163" s="421">
        <f>+Scoresheet!J215</f>
        <v>19</v>
      </c>
      <c r="CN163" s="420">
        <f t="shared" si="31"/>
        <v>0</v>
      </c>
      <c r="CO163"/>
      <c r="CP163" s="750">
        <v>162</v>
      </c>
      <c r="CQ163" s="751" t="str">
        <f t="shared" si="37"/>
        <v>KETAN PANDYA [N]</v>
      </c>
      <c r="CR163" s="751" t="s">
        <v>50</v>
      </c>
      <c r="CS163" s="756">
        <f>+Scoresheet!AH215</f>
        <v>2</v>
      </c>
      <c r="CT163" s="752">
        <f t="shared" si="32"/>
        <v>2</v>
      </c>
      <c r="CU163"/>
      <c r="CV163" s="762">
        <v>162</v>
      </c>
      <c r="CW163" s="763" t="str">
        <f t="shared" si="38"/>
        <v>KETAN PANDYA [N]</v>
      </c>
      <c r="CX163" s="763" t="s">
        <v>50</v>
      </c>
      <c r="CY163" s="787">
        <f>+Scoresheet!AP215</f>
        <v>0</v>
      </c>
      <c r="CZ163" s="429">
        <f t="shared" si="33"/>
        <v>0</v>
      </c>
      <c r="DA163"/>
      <c r="DB163" s="418">
        <v>162</v>
      </c>
      <c r="DC163" s="419" t="str">
        <f t="shared" si="39"/>
        <v>KETAN PANDYA [N]</v>
      </c>
      <c r="DD163" s="419" t="s">
        <v>50</v>
      </c>
      <c r="DE163" s="421">
        <f>+Scoresheet!AX215</f>
        <v>0</v>
      </c>
      <c r="DF163" s="420">
        <f t="shared" si="34"/>
        <v>0</v>
      </c>
      <c r="DG163"/>
      <c r="DH163" s="766">
        <v>162</v>
      </c>
      <c r="DI163" s="767" t="str">
        <f t="shared" si="40"/>
        <v>KETAN PANDYA [N]</v>
      </c>
      <c r="DJ163" s="767" t="s">
        <v>50</v>
      </c>
      <c r="DK163" s="768">
        <f>+Scoresheet!BF215</f>
        <v>0</v>
      </c>
      <c r="DL163" s="769">
        <f t="shared" si="35"/>
        <v>0</v>
      </c>
      <c r="DM163"/>
      <c r="DN163" s="762">
        <v>162</v>
      </c>
      <c r="DO163" s="763" t="str">
        <f t="shared" si="41"/>
        <v>KETAN PANDYA [N]</v>
      </c>
      <c r="DP163" s="763" t="s">
        <v>50</v>
      </c>
      <c r="DQ163" s="429">
        <f t="shared" si="36"/>
        <v>0</v>
      </c>
    </row>
    <row r="164" spans="8:121" s="19" customFormat="1">
      <c r="H164" s="460">
        <v>163</v>
      </c>
      <c r="I164" s="313" t="s">
        <v>113</v>
      </c>
      <c r="J164" s="313" t="s">
        <v>48</v>
      </c>
      <c r="K164" s="475">
        <v>0</v>
      </c>
      <c r="L164" s="470"/>
      <c r="M164" s="460">
        <v>163</v>
      </c>
      <c r="N164" s="313" t="s">
        <v>113</v>
      </c>
      <c r="O164" s="313" t="s">
        <v>50</v>
      </c>
      <c r="P164" s="465">
        <v>0</v>
      </c>
      <c r="Q164" s="671">
        <v>0</v>
      </c>
      <c r="R164" s="10"/>
      <c r="S164" s="460">
        <v>163</v>
      </c>
      <c r="T164" s="313" t="s">
        <v>113</v>
      </c>
      <c r="U164" s="313" t="s">
        <v>50</v>
      </c>
      <c r="V164" s="465">
        <v>0</v>
      </c>
      <c r="W164" s="475">
        <v>0</v>
      </c>
      <c r="X164" s="10"/>
      <c r="Y164" s="460">
        <v>163</v>
      </c>
      <c r="Z164" s="313" t="s">
        <v>113</v>
      </c>
      <c r="AA164" s="313" t="s">
        <v>50</v>
      </c>
      <c r="AB164" s="465">
        <v>0</v>
      </c>
      <c r="AC164" s="475">
        <v>0</v>
      </c>
      <c r="AD164" s="10"/>
      <c r="AE164" s="460">
        <v>163</v>
      </c>
      <c r="AF164" s="313" t="s">
        <v>113</v>
      </c>
      <c r="AG164" s="313" t="s">
        <v>39</v>
      </c>
      <c r="AH164" s="465">
        <v>0</v>
      </c>
      <c r="AI164" s="475">
        <v>0</v>
      </c>
      <c r="AK164" s="460">
        <v>163</v>
      </c>
      <c r="AL164" s="324" t="s">
        <v>113</v>
      </c>
      <c r="AM164" s="324" t="s">
        <v>44</v>
      </c>
      <c r="AN164" s="340">
        <v>0</v>
      </c>
      <c r="AO164" s="478">
        <v>0</v>
      </c>
      <c r="AP164" s="10"/>
      <c r="AQ164" s="460">
        <v>163</v>
      </c>
      <c r="AR164" s="313" t="s">
        <v>113</v>
      </c>
      <c r="AS164" s="313" t="s">
        <v>49</v>
      </c>
      <c r="AT164" s="475">
        <v>0</v>
      </c>
      <c r="AU164" s="470"/>
      <c r="AV164" s="10"/>
      <c r="AW164" s="10"/>
      <c r="AX164" s="10"/>
      <c r="AY164" s="10"/>
      <c r="AZ164" s="10"/>
      <c r="BA164" s="10"/>
      <c r="BB164" s="10"/>
      <c r="BC164" s="10"/>
      <c r="BD164" s="10"/>
      <c r="BE164" s="10"/>
      <c r="BF164" s="10"/>
      <c r="BG164" s="10"/>
      <c r="BH164" s="10"/>
      <c r="BI164" s="10"/>
      <c r="BJ164" s="10"/>
      <c r="BK164" s="10"/>
      <c r="BL164" s="10"/>
      <c r="BM164" s="10"/>
      <c r="BN164" s="10"/>
      <c r="BO164" s="10"/>
      <c r="BP164" s="10"/>
      <c r="CE164" s="781">
        <v>163</v>
      </c>
      <c r="CF164" s="782" t="str">
        <f t="shared" si="28"/>
        <v>JIGAR PANDYA [N]</v>
      </c>
      <c r="CG164" s="782" t="s">
        <v>50</v>
      </c>
      <c r="CH164" s="783">
        <f t="shared" si="29"/>
        <v>1.5</v>
      </c>
      <c r="CI164"/>
      <c r="CJ164" s="418">
        <v>163</v>
      </c>
      <c r="CK164" s="419" t="str">
        <f t="shared" si="30"/>
        <v>JIGAR PANDYA [N]</v>
      </c>
      <c r="CL164" s="419" t="s">
        <v>50</v>
      </c>
      <c r="CM164" s="421">
        <f>+Scoresheet!J216</f>
        <v>15</v>
      </c>
      <c r="CN164" s="420">
        <f t="shared" si="31"/>
        <v>0</v>
      </c>
      <c r="CO164"/>
      <c r="CP164" s="750">
        <v>163</v>
      </c>
      <c r="CQ164" s="751" t="str">
        <f t="shared" si="37"/>
        <v>JIGAR PANDYA [N]</v>
      </c>
      <c r="CR164" s="751" t="s">
        <v>50</v>
      </c>
      <c r="CS164" s="756">
        <f>+Scoresheet!AH216</f>
        <v>1</v>
      </c>
      <c r="CT164" s="752">
        <f t="shared" si="32"/>
        <v>1</v>
      </c>
      <c r="CU164"/>
      <c r="CV164" s="762">
        <v>163</v>
      </c>
      <c r="CW164" s="763" t="str">
        <f t="shared" si="38"/>
        <v>JIGAR PANDYA [N]</v>
      </c>
      <c r="CX164" s="763" t="s">
        <v>50</v>
      </c>
      <c r="CY164" s="787">
        <f>+Scoresheet!AP216</f>
        <v>0</v>
      </c>
      <c r="CZ164" s="429">
        <f t="shared" si="33"/>
        <v>0</v>
      </c>
      <c r="DA164"/>
      <c r="DB164" s="418">
        <v>163</v>
      </c>
      <c r="DC164" s="419" t="str">
        <f t="shared" si="39"/>
        <v>JIGAR PANDYA [N]</v>
      </c>
      <c r="DD164" s="419" t="s">
        <v>50</v>
      </c>
      <c r="DE164" s="421" t="str">
        <f>+Scoresheet!AX216</f>
        <v>1d</v>
      </c>
      <c r="DF164" s="420">
        <f t="shared" si="34"/>
        <v>0.5</v>
      </c>
      <c r="DG164"/>
      <c r="DH164" s="766">
        <v>163</v>
      </c>
      <c r="DI164" s="767" t="str">
        <f t="shared" si="40"/>
        <v>JIGAR PANDYA [N]</v>
      </c>
      <c r="DJ164" s="767" t="s">
        <v>50</v>
      </c>
      <c r="DK164" s="768">
        <f>+Scoresheet!BF216</f>
        <v>0</v>
      </c>
      <c r="DL164" s="769">
        <f t="shared" si="35"/>
        <v>0</v>
      </c>
      <c r="DM164"/>
      <c r="DN164" s="762">
        <v>163</v>
      </c>
      <c r="DO164" s="763" t="str">
        <f t="shared" si="41"/>
        <v>JIGAR PANDYA [N]</v>
      </c>
      <c r="DP164" s="763" t="s">
        <v>50</v>
      </c>
      <c r="DQ164" s="429">
        <f t="shared" si="36"/>
        <v>0.5</v>
      </c>
    </row>
    <row r="165" spans="8:121" s="19" customFormat="1">
      <c r="H165" s="460">
        <v>164</v>
      </c>
      <c r="I165" s="324" t="s">
        <v>113</v>
      </c>
      <c r="J165" s="324" t="s">
        <v>48</v>
      </c>
      <c r="K165" s="475">
        <v>0</v>
      </c>
      <c r="L165" s="470"/>
      <c r="M165" s="460">
        <v>164</v>
      </c>
      <c r="N165" s="324" t="s">
        <v>113</v>
      </c>
      <c r="O165" s="324" t="s">
        <v>50</v>
      </c>
      <c r="P165" s="468">
        <v>0</v>
      </c>
      <c r="Q165" s="671">
        <v>0</v>
      </c>
      <c r="R165" s="10"/>
      <c r="S165" s="460">
        <v>164</v>
      </c>
      <c r="T165" s="313" t="s">
        <v>113</v>
      </c>
      <c r="U165" s="313" t="s">
        <v>50</v>
      </c>
      <c r="V165" s="468">
        <v>0</v>
      </c>
      <c r="W165" s="478">
        <v>0</v>
      </c>
      <c r="X165" s="10"/>
      <c r="Y165" s="460">
        <v>164</v>
      </c>
      <c r="Z165" s="313" t="s">
        <v>113</v>
      </c>
      <c r="AA165" s="313" t="s">
        <v>50</v>
      </c>
      <c r="AB165" s="466">
        <v>0</v>
      </c>
      <c r="AC165" s="476">
        <v>0</v>
      </c>
      <c r="AD165" s="10"/>
      <c r="AE165" s="460">
        <v>164</v>
      </c>
      <c r="AF165" s="313" t="s">
        <v>113</v>
      </c>
      <c r="AG165" s="313" t="s">
        <v>39</v>
      </c>
      <c r="AH165" s="465">
        <v>0</v>
      </c>
      <c r="AI165" s="475">
        <v>0</v>
      </c>
      <c r="AK165" s="460">
        <v>164</v>
      </c>
      <c r="AL165" s="324" t="s">
        <v>113</v>
      </c>
      <c r="AM165" s="324" t="s">
        <v>43</v>
      </c>
      <c r="AN165" s="337">
        <v>0</v>
      </c>
      <c r="AO165" s="475">
        <v>0</v>
      </c>
      <c r="AP165" s="10"/>
      <c r="AQ165" s="460">
        <v>164</v>
      </c>
      <c r="AR165" s="313" t="s">
        <v>113</v>
      </c>
      <c r="AS165" s="313" t="s">
        <v>42</v>
      </c>
      <c r="AT165" s="478">
        <v>0</v>
      </c>
      <c r="AU165" s="470"/>
      <c r="AV165" s="10"/>
      <c r="AW165" s="10"/>
      <c r="AX165" s="10"/>
      <c r="AY165" s="10"/>
      <c r="AZ165" s="10"/>
      <c r="BA165" s="10"/>
      <c r="BB165" s="10"/>
      <c r="BC165" s="10"/>
      <c r="BD165" s="10"/>
      <c r="BE165" s="10"/>
      <c r="BF165" s="10"/>
      <c r="BG165" s="10"/>
      <c r="BH165" s="10"/>
      <c r="BI165" s="10"/>
      <c r="BJ165" s="10"/>
      <c r="BK165" s="10"/>
      <c r="BL165" s="10"/>
      <c r="BM165" s="10"/>
      <c r="BN165" s="10"/>
      <c r="BO165" s="10"/>
      <c r="BP165" s="10"/>
      <c r="CE165" s="781">
        <v>164</v>
      </c>
      <c r="CF165" s="782" t="str">
        <f t="shared" si="28"/>
        <v>NEW PLAYER [N]</v>
      </c>
      <c r="CG165" s="782" t="s">
        <v>50</v>
      </c>
      <c r="CH165" s="783">
        <f t="shared" si="29"/>
        <v>0</v>
      </c>
      <c r="CI165"/>
      <c r="CJ165" s="418">
        <v>164</v>
      </c>
      <c r="CK165" s="419" t="str">
        <f t="shared" si="30"/>
        <v>NEW PLAYER [N]</v>
      </c>
      <c r="CL165" s="419" t="s">
        <v>50</v>
      </c>
      <c r="CM165" s="421">
        <f>+Scoresheet!J217</f>
        <v>2</v>
      </c>
      <c r="CN165" s="420">
        <f t="shared" si="31"/>
        <v>0</v>
      </c>
      <c r="CO165"/>
      <c r="CP165" s="750">
        <v>164</v>
      </c>
      <c r="CQ165" s="751" t="str">
        <f t="shared" si="37"/>
        <v>NEW PLAYER [N]</v>
      </c>
      <c r="CR165" s="751" t="s">
        <v>50</v>
      </c>
      <c r="CS165" s="756">
        <f>+Scoresheet!AH217</f>
        <v>0</v>
      </c>
      <c r="CT165" s="752">
        <f t="shared" si="32"/>
        <v>0</v>
      </c>
      <c r="CU165"/>
      <c r="CV165" s="762">
        <v>164</v>
      </c>
      <c r="CW165" s="763" t="str">
        <f t="shared" si="38"/>
        <v>NEW PLAYER [N]</v>
      </c>
      <c r="CX165" s="763" t="s">
        <v>50</v>
      </c>
      <c r="CY165" s="787">
        <f>+Scoresheet!AP217</f>
        <v>0</v>
      </c>
      <c r="CZ165" s="429">
        <f t="shared" si="33"/>
        <v>0</v>
      </c>
      <c r="DA165"/>
      <c r="DB165" s="418">
        <v>164</v>
      </c>
      <c r="DC165" s="419" t="str">
        <f t="shared" si="39"/>
        <v>NEW PLAYER [N]</v>
      </c>
      <c r="DD165" s="419" t="s">
        <v>50</v>
      </c>
      <c r="DE165" s="421">
        <f>+Scoresheet!AX217</f>
        <v>0</v>
      </c>
      <c r="DF165" s="420">
        <f t="shared" si="34"/>
        <v>0</v>
      </c>
      <c r="DG165"/>
      <c r="DH165" s="766">
        <v>164</v>
      </c>
      <c r="DI165" s="767" t="str">
        <f t="shared" si="40"/>
        <v>NEW PLAYER [N]</v>
      </c>
      <c r="DJ165" s="767" t="s">
        <v>50</v>
      </c>
      <c r="DK165" s="768">
        <f>+Scoresheet!BF217</f>
        <v>0</v>
      </c>
      <c r="DL165" s="769">
        <f t="shared" si="35"/>
        <v>0</v>
      </c>
      <c r="DM165"/>
      <c r="DN165" s="762">
        <v>164</v>
      </c>
      <c r="DO165" s="763" t="str">
        <f t="shared" si="41"/>
        <v>NEW PLAYER [N]</v>
      </c>
      <c r="DP165" s="763" t="s">
        <v>50</v>
      </c>
      <c r="DQ165" s="429">
        <f t="shared" si="36"/>
        <v>0</v>
      </c>
    </row>
    <row r="166" spans="8:121" s="19" customFormat="1">
      <c r="H166" s="460">
        <v>165</v>
      </c>
      <c r="I166" s="313" t="s">
        <v>113</v>
      </c>
      <c r="J166" s="313" t="s">
        <v>48</v>
      </c>
      <c r="K166" s="475">
        <v>0</v>
      </c>
      <c r="L166" s="470"/>
      <c r="M166" s="460">
        <v>165</v>
      </c>
      <c r="N166" s="313" t="s">
        <v>113</v>
      </c>
      <c r="O166" s="313" t="s">
        <v>50</v>
      </c>
      <c r="P166" s="465">
        <v>0</v>
      </c>
      <c r="Q166" s="671">
        <v>0</v>
      </c>
      <c r="R166" s="10"/>
      <c r="S166" s="460">
        <v>165</v>
      </c>
      <c r="T166" s="313" t="s">
        <v>113</v>
      </c>
      <c r="U166" s="313" t="s">
        <v>50</v>
      </c>
      <c r="V166" s="465">
        <v>0</v>
      </c>
      <c r="W166" s="475">
        <v>0</v>
      </c>
      <c r="X166" s="10"/>
      <c r="Y166" s="460">
        <v>165</v>
      </c>
      <c r="Z166" s="313" t="s">
        <v>113</v>
      </c>
      <c r="AA166" s="313" t="s">
        <v>50</v>
      </c>
      <c r="AB166" s="465">
        <v>0</v>
      </c>
      <c r="AC166" s="475">
        <v>0</v>
      </c>
      <c r="AD166" s="10"/>
      <c r="AE166" s="460">
        <v>165</v>
      </c>
      <c r="AF166" s="324" t="s">
        <v>113</v>
      </c>
      <c r="AG166" s="324" t="s">
        <v>39</v>
      </c>
      <c r="AH166" s="468">
        <v>0</v>
      </c>
      <c r="AI166" s="478">
        <v>0</v>
      </c>
      <c r="AK166" s="460">
        <v>165</v>
      </c>
      <c r="AL166" s="324" t="s">
        <v>113</v>
      </c>
      <c r="AM166" s="324" t="s">
        <v>43</v>
      </c>
      <c r="AN166" s="340">
        <v>0</v>
      </c>
      <c r="AO166" s="478">
        <v>0</v>
      </c>
      <c r="AP166" s="10"/>
      <c r="AQ166" s="460">
        <v>165</v>
      </c>
      <c r="AR166" s="324" t="s">
        <v>113</v>
      </c>
      <c r="AS166" s="324" t="s">
        <v>42</v>
      </c>
      <c r="AT166" s="478">
        <v>0</v>
      </c>
      <c r="AU166" s="470"/>
      <c r="AV166" s="10"/>
      <c r="AW166" s="10"/>
      <c r="AX166" s="10"/>
      <c r="AY166" s="10"/>
      <c r="AZ166" s="10"/>
      <c r="BA166" s="10"/>
      <c r="BB166" s="10"/>
      <c r="BC166" s="10"/>
      <c r="BD166" s="10"/>
      <c r="BE166" s="10"/>
      <c r="BF166" s="10"/>
      <c r="BG166" s="10"/>
      <c r="BH166" s="10"/>
      <c r="BI166" s="10"/>
      <c r="BJ166" s="10"/>
      <c r="BK166" s="10"/>
      <c r="BL166" s="10"/>
      <c r="BM166" s="10"/>
      <c r="BN166" s="10"/>
      <c r="BO166" s="10"/>
      <c r="BP166" s="10"/>
      <c r="CE166" s="781">
        <v>165</v>
      </c>
      <c r="CF166" s="782" t="str">
        <f t="shared" si="28"/>
        <v>YASH PANDYA [N]</v>
      </c>
      <c r="CG166" s="782" t="s">
        <v>50</v>
      </c>
      <c r="CH166" s="783">
        <f t="shared" si="29"/>
        <v>0</v>
      </c>
      <c r="CI166"/>
      <c r="CJ166" s="418">
        <v>165</v>
      </c>
      <c r="CK166" s="419" t="str">
        <f t="shared" si="30"/>
        <v>YASH PANDYA [N]</v>
      </c>
      <c r="CL166" s="419" t="s">
        <v>50</v>
      </c>
      <c r="CM166" s="421">
        <f>+Scoresheet!J218</f>
        <v>5</v>
      </c>
      <c r="CN166" s="420">
        <f t="shared" si="31"/>
        <v>0</v>
      </c>
      <c r="CO166"/>
      <c r="CP166" s="750">
        <v>165</v>
      </c>
      <c r="CQ166" s="751" t="str">
        <f t="shared" si="37"/>
        <v>YASH PANDYA [N]</v>
      </c>
      <c r="CR166" s="751" t="s">
        <v>50</v>
      </c>
      <c r="CS166" s="756">
        <f>+Scoresheet!AH218</f>
        <v>0</v>
      </c>
      <c r="CT166" s="752">
        <f t="shared" si="32"/>
        <v>0</v>
      </c>
      <c r="CU166"/>
      <c r="CV166" s="762">
        <v>165</v>
      </c>
      <c r="CW166" s="763" t="str">
        <f t="shared" si="38"/>
        <v>YASH PANDYA [N]</v>
      </c>
      <c r="CX166" s="763" t="s">
        <v>50</v>
      </c>
      <c r="CY166" s="787">
        <f>+Scoresheet!AP218</f>
        <v>0</v>
      </c>
      <c r="CZ166" s="429">
        <f t="shared" si="33"/>
        <v>0</v>
      </c>
      <c r="DA166"/>
      <c r="DB166" s="418">
        <v>165</v>
      </c>
      <c r="DC166" s="419" t="str">
        <f t="shared" si="39"/>
        <v>YASH PANDYA [N]</v>
      </c>
      <c r="DD166" s="419" t="s">
        <v>50</v>
      </c>
      <c r="DE166" s="421">
        <f>+Scoresheet!AX218</f>
        <v>0</v>
      </c>
      <c r="DF166" s="420">
        <f t="shared" si="34"/>
        <v>0</v>
      </c>
      <c r="DG166"/>
      <c r="DH166" s="766">
        <v>165</v>
      </c>
      <c r="DI166" s="767" t="str">
        <f t="shared" si="40"/>
        <v>YASH PANDYA [N]</v>
      </c>
      <c r="DJ166" s="767" t="s">
        <v>50</v>
      </c>
      <c r="DK166" s="768">
        <f>+Scoresheet!BF218</f>
        <v>0</v>
      </c>
      <c r="DL166" s="769">
        <f t="shared" si="35"/>
        <v>0</v>
      </c>
      <c r="DM166"/>
      <c r="DN166" s="762">
        <v>165</v>
      </c>
      <c r="DO166" s="763" t="str">
        <f t="shared" si="41"/>
        <v>YASH PANDYA [N]</v>
      </c>
      <c r="DP166" s="763" t="s">
        <v>50</v>
      </c>
      <c r="DQ166" s="429">
        <f t="shared" si="36"/>
        <v>0</v>
      </c>
    </row>
    <row r="167" spans="8:121" s="19" customFormat="1">
      <c r="H167" s="460">
        <v>166</v>
      </c>
      <c r="I167" s="313" t="s">
        <v>113</v>
      </c>
      <c r="J167" s="313" t="s">
        <v>48</v>
      </c>
      <c r="K167" s="475">
        <v>0</v>
      </c>
      <c r="L167" s="470"/>
      <c r="M167" s="460">
        <v>166</v>
      </c>
      <c r="N167" s="313" t="s">
        <v>113</v>
      </c>
      <c r="O167" s="313" t="s">
        <v>50</v>
      </c>
      <c r="P167" s="465">
        <v>0</v>
      </c>
      <c r="Q167" s="671">
        <v>0</v>
      </c>
      <c r="R167" s="10"/>
      <c r="S167" s="460">
        <v>166</v>
      </c>
      <c r="T167" s="313" t="s">
        <v>113</v>
      </c>
      <c r="U167" s="313" t="s">
        <v>50</v>
      </c>
      <c r="V167" s="465">
        <v>0</v>
      </c>
      <c r="W167" s="475">
        <v>0</v>
      </c>
      <c r="X167" s="10"/>
      <c r="Y167" s="460">
        <v>166</v>
      </c>
      <c r="Z167" s="324" t="s">
        <v>113</v>
      </c>
      <c r="AA167" s="324" t="s">
        <v>50</v>
      </c>
      <c r="AB167" s="468">
        <v>0</v>
      </c>
      <c r="AC167" s="478">
        <v>0</v>
      </c>
      <c r="AD167" s="10"/>
      <c r="AE167" s="460">
        <v>166</v>
      </c>
      <c r="AF167" s="324" t="s">
        <v>113</v>
      </c>
      <c r="AG167" s="324" t="s">
        <v>39</v>
      </c>
      <c r="AH167" s="465">
        <v>0</v>
      </c>
      <c r="AI167" s="475">
        <v>0</v>
      </c>
      <c r="AK167" s="460">
        <v>166</v>
      </c>
      <c r="AL167" s="313" t="s">
        <v>113</v>
      </c>
      <c r="AM167" s="313" t="s">
        <v>43</v>
      </c>
      <c r="AN167" s="337">
        <v>0</v>
      </c>
      <c r="AO167" s="475">
        <v>0</v>
      </c>
      <c r="AP167" s="10"/>
      <c r="AQ167" s="460">
        <v>166</v>
      </c>
      <c r="AR167" s="313" t="s">
        <v>113</v>
      </c>
      <c r="AS167" s="313" t="s">
        <v>42</v>
      </c>
      <c r="AT167" s="475">
        <v>0</v>
      </c>
      <c r="AU167" s="470"/>
      <c r="AV167" s="10"/>
      <c r="AW167" s="10"/>
      <c r="AX167" s="10"/>
      <c r="AY167" s="10"/>
      <c r="AZ167" s="10"/>
      <c r="BA167" s="10"/>
      <c r="BB167" s="10"/>
      <c r="BC167" s="10"/>
      <c r="BD167" s="10"/>
      <c r="BE167" s="10"/>
      <c r="BF167" s="10"/>
      <c r="BG167" s="10"/>
      <c r="BH167" s="10"/>
      <c r="BI167" s="10"/>
      <c r="BJ167" s="10"/>
      <c r="BK167" s="10"/>
      <c r="BL167" s="10"/>
      <c r="BM167" s="10"/>
      <c r="BN167" s="10"/>
      <c r="BO167" s="10"/>
      <c r="BP167" s="10"/>
      <c r="CE167" s="781">
        <v>166</v>
      </c>
      <c r="CF167" s="782" t="str">
        <f t="shared" si="28"/>
        <v>DHIRAJ PANDYA [N]</v>
      </c>
      <c r="CG167" s="782" t="s">
        <v>50</v>
      </c>
      <c r="CH167" s="783">
        <f t="shared" si="29"/>
        <v>0</v>
      </c>
      <c r="CI167"/>
      <c r="CJ167" s="418">
        <v>166</v>
      </c>
      <c r="CK167" s="419" t="str">
        <f t="shared" si="30"/>
        <v>DHIRAJ PANDYA [N]</v>
      </c>
      <c r="CL167" s="419" t="s">
        <v>50</v>
      </c>
      <c r="CM167" s="421">
        <f>+Scoresheet!J219</f>
        <v>4</v>
      </c>
      <c r="CN167" s="420">
        <f t="shared" si="31"/>
        <v>0</v>
      </c>
      <c r="CO167"/>
      <c r="CP167" s="750">
        <v>166</v>
      </c>
      <c r="CQ167" s="751" t="str">
        <f t="shared" si="37"/>
        <v>DHIRAJ PANDYA [N]</v>
      </c>
      <c r="CR167" s="751" t="s">
        <v>50</v>
      </c>
      <c r="CS167" s="756">
        <f>+Scoresheet!AH219</f>
        <v>0</v>
      </c>
      <c r="CT167" s="752">
        <f t="shared" si="32"/>
        <v>0</v>
      </c>
      <c r="CU167"/>
      <c r="CV167" s="762">
        <v>166</v>
      </c>
      <c r="CW167" s="763" t="str">
        <f t="shared" si="38"/>
        <v>DHIRAJ PANDYA [N]</v>
      </c>
      <c r="CX167" s="763" t="s">
        <v>50</v>
      </c>
      <c r="CY167" s="787">
        <f>+Scoresheet!AP219</f>
        <v>0</v>
      </c>
      <c r="CZ167" s="429">
        <f t="shared" si="33"/>
        <v>0</v>
      </c>
      <c r="DA167"/>
      <c r="DB167" s="418">
        <v>166</v>
      </c>
      <c r="DC167" s="419" t="str">
        <f t="shared" si="39"/>
        <v>DHIRAJ PANDYA [N]</v>
      </c>
      <c r="DD167" s="419" t="s">
        <v>50</v>
      </c>
      <c r="DE167" s="421">
        <f>+Scoresheet!AX219</f>
        <v>0</v>
      </c>
      <c r="DF167" s="420">
        <f t="shared" si="34"/>
        <v>0</v>
      </c>
      <c r="DG167"/>
      <c r="DH167" s="766">
        <v>166</v>
      </c>
      <c r="DI167" s="767" t="str">
        <f t="shared" si="40"/>
        <v>DHIRAJ PANDYA [N]</v>
      </c>
      <c r="DJ167" s="767" t="s">
        <v>50</v>
      </c>
      <c r="DK167" s="768">
        <f>+Scoresheet!BF219</f>
        <v>0</v>
      </c>
      <c r="DL167" s="769">
        <f t="shared" si="35"/>
        <v>0</v>
      </c>
      <c r="DM167"/>
      <c r="DN167" s="762">
        <v>166</v>
      </c>
      <c r="DO167" s="763" t="str">
        <f t="shared" si="41"/>
        <v>DHIRAJ PANDYA [N]</v>
      </c>
      <c r="DP167" s="763" t="s">
        <v>50</v>
      </c>
      <c r="DQ167" s="429">
        <f t="shared" si="36"/>
        <v>0</v>
      </c>
    </row>
    <row r="168" spans="8:121" s="19" customFormat="1">
      <c r="H168" s="460">
        <v>167</v>
      </c>
      <c r="I168" s="313" t="s">
        <v>113</v>
      </c>
      <c r="J168" s="313" t="s">
        <v>38</v>
      </c>
      <c r="K168" s="475">
        <v>0</v>
      </c>
      <c r="L168" s="470"/>
      <c r="M168" s="460">
        <v>167</v>
      </c>
      <c r="N168" s="324" t="s">
        <v>113</v>
      </c>
      <c r="O168" s="324" t="s">
        <v>50</v>
      </c>
      <c r="P168" s="468">
        <v>0</v>
      </c>
      <c r="Q168" s="671">
        <v>0</v>
      </c>
      <c r="R168" s="10"/>
      <c r="S168" s="460">
        <v>167</v>
      </c>
      <c r="T168" s="313" t="s">
        <v>113</v>
      </c>
      <c r="U168" s="313" t="s">
        <v>50</v>
      </c>
      <c r="V168" s="465">
        <v>0</v>
      </c>
      <c r="W168" s="475">
        <v>0</v>
      </c>
      <c r="X168" s="10"/>
      <c r="Y168" s="460">
        <v>167</v>
      </c>
      <c r="Z168" s="324" t="s">
        <v>113</v>
      </c>
      <c r="AA168" s="324" t="s">
        <v>41</v>
      </c>
      <c r="AB168" s="468">
        <v>0</v>
      </c>
      <c r="AC168" s="478">
        <v>0</v>
      </c>
      <c r="AD168" s="10"/>
      <c r="AE168" s="460">
        <v>167</v>
      </c>
      <c r="AF168" s="313" t="s">
        <v>113</v>
      </c>
      <c r="AG168" s="313" t="s">
        <v>39</v>
      </c>
      <c r="AH168" s="465">
        <v>0</v>
      </c>
      <c r="AI168" s="475">
        <v>0</v>
      </c>
      <c r="AK168" s="460">
        <v>167</v>
      </c>
      <c r="AL168" s="324" t="s">
        <v>113</v>
      </c>
      <c r="AM168" s="324" t="s">
        <v>43</v>
      </c>
      <c r="AN168" s="340">
        <v>0</v>
      </c>
      <c r="AO168" s="478">
        <v>0</v>
      </c>
      <c r="AP168" s="10"/>
      <c r="AQ168" s="460">
        <v>167</v>
      </c>
      <c r="AR168" s="313" t="s">
        <v>113</v>
      </c>
      <c r="AS168" s="313" t="s">
        <v>42</v>
      </c>
      <c r="AT168" s="475">
        <v>0</v>
      </c>
      <c r="AU168" s="470"/>
      <c r="AV168" s="10"/>
      <c r="AW168" s="10"/>
      <c r="AX168" s="10"/>
      <c r="AY168" s="10"/>
      <c r="AZ168" s="10"/>
      <c r="BA168" s="10"/>
      <c r="BB168" s="10"/>
      <c r="BC168" s="10"/>
      <c r="BD168" s="10"/>
      <c r="BE168" s="10"/>
      <c r="BF168" s="10"/>
      <c r="BG168" s="10"/>
      <c r="BH168" s="10"/>
      <c r="BI168" s="10"/>
      <c r="BJ168" s="10"/>
      <c r="BK168" s="10"/>
      <c r="BL168" s="10"/>
      <c r="BM168" s="10"/>
      <c r="BN168" s="10"/>
      <c r="BO168" s="10"/>
      <c r="BP168" s="10"/>
      <c r="CE168" s="781">
        <v>167</v>
      </c>
      <c r="CF168" s="782" t="str">
        <f t="shared" si="28"/>
        <v>-</v>
      </c>
      <c r="CG168" s="782" t="s">
        <v>50</v>
      </c>
      <c r="CH168" s="783">
        <f t="shared" si="29"/>
        <v>0</v>
      </c>
      <c r="CI168"/>
      <c r="CJ168" s="418">
        <v>167</v>
      </c>
      <c r="CK168" s="419" t="str">
        <f t="shared" si="30"/>
        <v>-</v>
      </c>
      <c r="CL168" s="419" t="s">
        <v>50</v>
      </c>
      <c r="CM168" s="421">
        <f>+Scoresheet!J220</f>
        <v>0</v>
      </c>
      <c r="CN168" s="420">
        <f t="shared" si="31"/>
        <v>0</v>
      </c>
      <c r="CO168"/>
      <c r="CP168" s="750">
        <v>167</v>
      </c>
      <c r="CQ168" s="751" t="str">
        <f t="shared" si="37"/>
        <v>-</v>
      </c>
      <c r="CR168" s="751" t="s">
        <v>50</v>
      </c>
      <c r="CS168" s="756">
        <f>+Scoresheet!AH220</f>
        <v>0</v>
      </c>
      <c r="CT168" s="752">
        <f t="shared" si="32"/>
        <v>0</v>
      </c>
      <c r="CU168"/>
      <c r="CV168" s="762">
        <v>167</v>
      </c>
      <c r="CW168" s="763" t="str">
        <f t="shared" si="38"/>
        <v>-</v>
      </c>
      <c r="CX168" s="763" t="s">
        <v>50</v>
      </c>
      <c r="CY168" s="787">
        <f>+Scoresheet!AP220</f>
        <v>0</v>
      </c>
      <c r="CZ168" s="429">
        <f t="shared" si="33"/>
        <v>0</v>
      </c>
      <c r="DA168"/>
      <c r="DB168" s="418">
        <v>167</v>
      </c>
      <c r="DC168" s="419" t="str">
        <f t="shared" si="39"/>
        <v>-</v>
      </c>
      <c r="DD168" s="419" t="s">
        <v>50</v>
      </c>
      <c r="DE168" s="421">
        <f>+Scoresheet!AX220</f>
        <v>0</v>
      </c>
      <c r="DF168" s="420">
        <f t="shared" si="34"/>
        <v>0</v>
      </c>
      <c r="DG168"/>
      <c r="DH168" s="766">
        <v>167</v>
      </c>
      <c r="DI168" s="767" t="str">
        <f t="shared" si="40"/>
        <v>-</v>
      </c>
      <c r="DJ168" s="767" t="s">
        <v>50</v>
      </c>
      <c r="DK168" s="768">
        <f>+Scoresheet!BF220</f>
        <v>0</v>
      </c>
      <c r="DL168" s="769">
        <f t="shared" si="35"/>
        <v>0</v>
      </c>
      <c r="DM168"/>
      <c r="DN168" s="762">
        <v>167</v>
      </c>
      <c r="DO168" s="763" t="str">
        <f t="shared" si="41"/>
        <v>-</v>
      </c>
      <c r="DP168" s="763" t="s">
        <v>50</v>
      </c>
      <c r="DQ168" s="429">
        <f t="shared" si="36"/>
        <v>0</v>
      </c>
    </row>
    <row r="169" spans="8:121" s="19" customFormat="1">
      <c r="H169" s="460">
        <v>168</v>
      </c>
      <c r="I169" s="324" t="s">
        <v>113</v>
      </c>
      <c r="J169" s="324" t="s">
        <v>38</v>
      </c>
      <c r="K169" s="475">
        <v>0</v>
      </c>
      <c r="L169" s="470"/>
      <c r="M169" s="460">
        <v>168</v>
      </c>
      <c r="N169" s="313" t="s">
        <v>113</v>
      </c>
      <c r="O169" s="313" t="s">
        <v>50</v>
      </c>
      <c r="P169" s="465">
        <v>0</v>
      </c>
      <c r="Q169" s="671">
        <v>0</v>
      </c>
      <c r="R169" s="10"/>
      <c r="S169" s="460">
        <v>168</v>
      </c>
      <c r="T169" s="313" t="s">
        <v>113</v>
      </c>
      <c r="U169" s="313" t="s">
        <v>50</v>
      </c>
      <c r="V169" s="465">
        <v>0</v>
      </c>
      <c r="W169" s="475">
        <v>0</v>
      </c>
      <c r="X169" s="10"/>
      <c r="Y169" s="460">
        <v>168</v>
      </c>
      <c r="Z169" s="324" t="s">
        <v>113</v>
      </c>
      <c r="AA169" s="324" t="s">
        <v>41</v>
      </c>
      <c r="AB169" s="468">
        <v>0</v>
      </c>
      <c r="AC169" s="478">
        <v>0</v>
      </c>
      <c r="AD169" s="10"/>
      <c r="AE169" s="460">
        <v>168</v>
      </c>
      <c r="AF169" s="324" t="s">
        <v>113</v>
      </c>
      <c r="AG169" s="324" t="s">
        <v>39</v>
      </c>
      <c r="AH169" s="468">
        <v>0</v>
      </c>
      <c r="AI169" s="478">
        <v>0</v>
      </c>
      <c r="AK169" s="460">
        <v>168</v>
      </c>
      <c r="AL169" s="313" t="s">
        <v>113</v>
      </c>
      <c r="AM169" s="313" t="s">
        <v>43</v>
      </c>
      <c r="AN169" s="337">
        <v>0</v>
      </c>
      <c r="AO169" s="475">
        <v>0</v>
      </c>
      <c r="AP169" s="10"/>
      <c r="AQ169" s="460">
        <v>168</v>
      </c>
      <c r="AR169" s="313" t="s">
        <v>113</v>
      </c>
      <c r="AS169" s="313" t="s">
        <v>42</v>
      </c>
      <c r="AT169" s="475">
        <v>0</v>
      </c>
      <c r="AU169" s="470"/>
      <c r="AV169" s="10"/>
      <c r="AW169" s="10"/>
      <c r="AX169" s="10"/>
      <c r="AY169" s="10"/>
      <c r="AZ169" s="10"/>
      <c r="BA169" s="10"/>
      <c r="BB169" s="10"/>
      <c r="BC169" s="10"/>
      <c r="BD169" s="10"/>
      <c r="BE169" s="10"/>
      <c r="BF169" s="10"/>
      <c r="BG169" s="10"/>
      <c r="BH169" s="10"/>
      <c r="BI169" s="10"/>
      <c r="BJ169" s="10"/>
      <c r="BK169" s="10"/>
      <c r="BL169" s="10"/>
      <c r="BM169" s="10"/>
      <c r="BN169" s="10"/>
      <c r="BO169" s="10"/>
      <c r="BP169" s="10"/>
      <c r="CE169" s="781">
        <v>168</v>
      </c>
      <c r="CF169" s="782" t="str">
        <f t="shared" si="28"/>
        <v>-</v>
      </c>
      <c r="CG169" s="782" t="s">
        <v>50</v>
      </c>
      <c r="CH169" s="783">
        <f t="shared" si="29"/>
        <v>0</v>
      </c>
      <c r="CI169"/>
      <c r="CJ169" s="418">
        <v>168</v>
      </c>
      <c r="CK169" s="419" t="str">
        <f t="shared" si="30"/>
        <v>-</v>
      </c>
      <c r="CL169" s="419" t="s">
        <v>50</v>
      </c>
      <c r="CM169" s="421">
        <f>+Scoresheet!J221</f>
        <v>0</v>
      </c>
      <c r="CN169" s="420">
        <f t="shared" si="31"/>
        <v>0</v>
      </c>
      <c r="CO169"/>
      <c r="CP169" s="750">
        <v>168</v>
      </c>
      <c r="CQ169" s="751" t="str">
        <f t="shared" si="37"/>
        <v>-</v>
      </c>
      <c r="CR169" s="751" t="s">
        <v>50</v>
      </c>
      <c r="CS169" s="756">
        <f>+Scoresheet!AH221</f>
        <v>0</v>
      </c>
      <c r="CT169" s="752">
        <f t="shared" si="32"/>
        <v>0</v>
      </c>
      <c r="CU169"/>
      <c r="CV169" s="762">
        <v>168</v>
      </c>
      <c r="CW169" s="763" t="str">
        <f t="shared" si="38"/>
        <v>-</v>
      </c>
      <c r="CX169" s="763" t="s">
        <v>50</v>
      </c>
      <c r="CY169" s="787">
        <f>+Scoresheet!AP221</f>
        <v>0</v>
      </c>
      <c r="CZ169" s="429">
        <f t="shared" si="33"/>
        <v>0</v>
      </c>
      <c r="DA169"/>
      <c r="DB169" s="418">
        <v>168</v>
      </c>
      <c r="DC169" s="419" t="str">
        <f t="shared" si="39"/>
        <v>-</v>
      </c>
      <c r="DD169" s="419" t="s">
        <v>50</v>
      </c>
      <c r="DE169" s="421">
        <f>+Scoresheet!AX221</f>
        <v>0</v>
      </c>
      <c r="DF169" s="420">
        <f t="shared" si="34"/>
        <v>0</v>
      </c>
      <c r="DG169"/>
      <c r="DH169" s="766">
        <v>168</v>
      </c>
      <c r="DI169" s="767" t="str">
        <f t="shared" si="40"/>
        <v>-</v>
      </c>
      <c r="DJ169" s="767" t="s">
        <v>50</v>
      </c>
      <c r="DK169" s="768">
        <f>+Scoresheet!BF221</f>
        <v>0</v>
      </c>
      <c r="DL169" s="769">
        <f t="shared" si="35"/>
        <v>0</v>
      </c>
      <c r="DM169"/>
      <c r="DN169" s="762">
        <v>168</v>
      </c>
      <c r="DO169" s="763" t="str">
        <f t="shared" si="41"/>
        <v>-</v>
      </c>
      <c r="DP169" s="763" t="s">
        <v>50</v>
      </c>
      <c r="DQ169" s="429">
        <f t="shared" si="36"/>
        <v>0</v>
      </c>
    </row>
    <row r="170" spans="8:121" s="19" customFormat="1">
      <c r="H170" s="460">
        <v>169</v>
      </c>
      <c r="I170" s="313" t="s">
        <v>113</v>
      </c>
      <c r="J170" s="313" t="s">
        <v>38</v>
      </c>
      <c r="K170" s="478">
        <v>0</v>
      </c>
      <c r="L170" s="470"/>
      <c r="M170" s="460">
        <v>169</v>
      </c>
      <c r="N170" s="313" t="s">
        <v>113</v>
      </c>
      <c r="O170" s="313" t="s">
        <v>50</v>
      </c>
      <c r="P170" s="465">
        <v>0</v>
      </c>
      <c r="Q170" s="671">
        <v>0</v>
      </c>
      <c r="R170" s="10"/>
      <c r="S170" s="460">
        <v>169</v>
      </c>
      <c r="T170" s="324" t="s">
        <v>113</v>
      </c>
      <c r="U170" s="324" t="s">
        <v>50</v>
      </c>
      <c r="V170" s="468">
        <v>0</v>
      </c>
      <c r="W170" s="478">
        <v>0</v>
      </c>
      <c r="X170" s="10"/>
      <c r="Y170" s="460">
        <v>169</v>
      </c>
      <c r="Z170" s="313" t="s">
        <v>113</v>
      </c>
      <c r="AA170" s="313" t="s">
        <v>41</v>
      </c>
      <c r="AB170" s="465">
        <v>0</v>
      </c>
      <c r="AC170" s="475">
        <v>0</v>
      </c>
      <c r="AD170" s="10"/>
      <c r="AE170" s="460">
        <v>169</v>
      </c>
      <c r="AF170" s="324" t="s">
        <v>113</v>
      </c>
      <c r="AG170" s="324" t="s">
        <v>39</v>
      </c>
      <c r="AH170" s="468">
        <v>0</v>
      </c>
      <c r="AI170" s="478">
        <v>0</v>
      </c>
      <c r="AK170" s="460">
        <v>169</v>
      </c>
      <c r="AL170" s="324" t="s">
        <v>113</v>
      </c>
      <c r="AM170" s="324" t="s">
        <v>43</v>
      </c>
      <c r="AN170" s="337">
        <v>0</v>
      </c>
      <c r="AO170" s="475">
        <v>0</v>
      </c>
      <c r="AP170" s="10"/>
      <c r="AQ170" s="460">
        <v>169</v>
      </c>
      <c r="AR170" s="313" t="s">
        <v>113</v>
      </c>
      <c r="AS170" s="313" t="s">
        <v>42</v>
      </c>
      <c r="AT170" s="476">
        <v>0</v>
      </c>
      <c r="AU170" s="470"/>
      <c r="AV170" s="10"/>
      <c r="AW170" s="10"/>
      <c r="AX170" s="10"/>
      <c r="AY170" s="10"/>
      <c r="AZ170" s="10"/>
      <c r="BA170" s="10"/>
      <c r="BB170" s="10"/>
      <c r="BC170" s="10"/>
      <c r="BD170" s="10"/>
      <c r="BE170" s="10"/>
      <c r="BF170" s="10"/>
      <c r="BG170" s="10"/>
      <c r="BH170" s="10"/>
      <c r="BI170" s="10"/>
      <c r="BJ170" s="10"/>
      <c r="BK170" s="10"/>
      <c r="BL170" s="10"/>
      <c r="BM170" s="10"/>
      <c r="BN170" s="10"/>
      <c r="BO170" s="10"/>
      <c r="BP170" s="10"/>
      <c r="CE170" s="781">
        <v>169</v>
      </c>
      <c r="CF170" s="782" t="str">
        <f t="shared" si="28"/>
        <v>-</v>
      </c>
      <c r="CG170" s="782" t="s">
        <v>50</v>
      </c>
      <c r="CH170" s="783">
        <f t="shared" si="29"/>
        <v>0</v>
      </c>
      <c r="CI170"/>
      <c r="CJ170" s="418">
        <v>169</v>
      </c>
      <c r="CK170" s="419" t="str">
        <f t="shared" si="30"/>
        <v>-</v>
      </c>
      <c r="CL170" s="419" t="s">
        <v>50</v>
      </c>
      <c r="CM170" s="421">
        <f>+Scoresheet!J222</f>
        <v>0</v>
      </c>
      <c r="CN170" s="420">
        <f t="shared" si="31"/>
        <v>0</v>
      </c>
      <c r="CO170"/>
      <c r="CP170" s="750">
        <v>169</v>
      </c>
      <c r="CQ170" s="751" t="str">
        <f t="shared" si="37"/>
        <v>-</v>
      </c>
      <c r="CR170" s="751" t="s">
        <v>50</v>
      </c>
      <c r="CS170" s="756">
        <f>+Scoresheet!AH222</f>
        <v>0</v>
      </c>
      <c r="CT170" s="752">
        <f t="shared" si="32"/>
        <v>0</v>
      </c>
      <c r="CU170"/>
      <c r="CV170" s="762">
        <v>169</v>
      </c>
      <c r="CW170" s="763" t="str">
        <f t="shared" si="38"/>
        <v>-</v>
      </c>
      <c r="CX170" s="763" t="s">
        <v>50</v>
      </c>
      <c r="CY170" s="787">
        <f>+Scoresheet!AP222</f>
        <v>0</v>
      </c>
      <c r="CZ170" s="429">
        <f t="shared" si="33"/>
        <v>0</v>
      </c>
      <c r="DA170"/>
      <c r="DB170" s="418">
        <v>169</v>
      </c>
      <c r="DC170" s="419" t="str">
        <f t="shared" si="39"/>
        <v>-</v>
      </c>
      <c r="DD170" s="419" t="s">
        <v>50</v>
      </c>
      <c r="DE170" s="421">
        <f>+Scoresheet!AX222</f>
        <v>0</v>
      </c>
      <c r="DF170" s="420">
        <f t="shared" si="34"/>
        <v>0</v>
      </c>
      <c r="DG170"/>
      <c r="DH170" s="766">
        <v>169</v>
      </c>
      <c r="DI170" s="767" t="str">
        <f t="shared" si="40"/>
        <v>-</v>
      </c>
      <c r="DJ170" s="767" t="s">
        <v>50</v>
      </c>
      <c r="DK170" s="768">
        <f>+Scoresheet!BF222</f>
        <v>0</v>
      </c>
      <c r="DL170" s="769">
        <f t="shared" si="35"/>
        <v>0</v>
      </c>
      <c r="DM170"/>
      <c r="DN170" s="762">
        <v>169</v>
      </c>
      <c r="DO170" s="763" t="str">
        <f t="shared" si="41"/>
        <v>-</v>
      </c>
      <c r="DP170" s="763" t="s">
        <v>50</v>
      </c>
      <c r="DQ170" s="429">
        <f t="shared" si="36"/>
        <v>0</v>
      </c>
    </row>
    <row r="171" spans="8:121" s="19" customFormat="1">
      <c r="H171" s="460">
        <v>170</v>
      </c>
      <c r="I171" s="323" t="s">
        <v>113</v>
      </c>
      <c r="J171" s="323" t="s">
        <v>38</v>
      </c>
      <c r="K171" s="475">
        <v>0</v>
      </c>
      <c r="L171" s="470"/>
      <c r="M171" s="460">
        <v>170</v>
      </c>
      <c r="N171" s="313" t="s">
        <v>113</v>
      </c>
      <c r="O171" s="313" t="s">
        <v>50</v>
      </c>
      <c r="P171" s="465">
        <v>0</v>
      </c>
      <c r="Q171" s="671">
        <v>0</v>
      </c>
      <c r="R171" s="10"/>
      <c r="S171" s="460">
        <v>170</v>
      </c>
      <c r="T171" s="324" t="s">
        <v>113</v>
      </c>
      <c r="U171" s="324" t="s">
        <v>41</v>
      </c>
      <c r="V171" s="468">
        <v>0</v>
      </c>
      <c r="W171" s="478">
        <v>0</v>
      </c>
      <c r="X171" s="10"/>
      <c r="Y171" s="460">
        <v>170</v>
      </c>
      <c r="Z171" s="324" t="s">
        <v>113</v>
      </c>
      <c r="AA171" s="324" t="s">
        <v>41</v>
      </c>
      <c r="AB171" s="468">
        <v>0</v>
      </c>
      <c r="AC171" s="478">
        <v>0</v>
      </c>
      <c r="AD171" s="10"/>
      <c r="AE171" s="460">
        <v>170</v>
      </c>
      <c r="AF171" s="324" t="s">
        <v>113</v>
      </c>
      <c r="AG171" s="324" t="s">
        <v>46</v>
      </c>
      <c r="AH171" s="468">
        <v>0</v>
      </c>
      <c r="AI171" s="478">
        <v>0</v>
      </c>
      <c r="AK171" s="460">
        <v>170</v>
      </c>
      <c r="AL171" s="324" t="s">
        <v>113</v>
      </c>
      <c r="AM171" s="324" t="s">
        <v>43</v>
      </c>
      <c r="AN171" s="340">
        <v>0</v>
      </c>
      <c r="AO171" s="478">
        <v>0</v>
      </c>
      <c r="AP171" s="10"/>
      <c r="AQ171" s="460">
        <v>170</v>
      </c>
      <c r="AR171" s="313" t="s">
        <v>113</v>
      </c>
      <c r="AS171" s="313" t="s">
        <v>42</v>
      </c>
      <c r="AT171" s="475">
        <v>0</v>
      </c>
      <c r="AU171" s="470"/>
      <c r="AV171" s="10"/>
      <c r="AW171" s="10"/>
      <c r="AX171" s="10"/>
      <c r="AY171" s="10"/>
      <c r="AZ171" s="10"/>
      <c r="BA171" s="10"/>
      <c r="BB171" s="10"/>
      <c r="BC171" s="10"/>
      <c r="BD171" s="10"/>
      <c r="BE171" s="10"/>
      <c r="BF171" s="10"/>
      <c r="BG171" s="10"/>
      <c r="BH171" s="10"/>
      <c r="BI171" s="10"/>
      <c r="BJ171" s="10"/>
      <c r="BK171" s="10"/>
      <c r="BL171" s="10"/>
      <c r="BM171" s="10"/>
      <c r="BN171" s="10"/>
      <c r="BO171" s="10"/>
      <c r="BP171" s="10"/>
      <c r="CE171" s="781">
        <v>170</v>
      </c>
      <c r="CF171" s="782" t="str">
        <f t="shared" si="28"/>
        <v>-</v>
      </c>
      <c r="CG171" s="782" t="s">
        <v>50</v>
      </c>
      <c r="CH171" s="783">
        <f t="shared" si="29"/>
        <v>0</v>
      </c>
      <c r="CI171"/>
      <c r="CJ171" s="418">
        <v>170</v>
      </c>
      <c r="CK171" s="419" t="str">
        <f t="shared" si="30"/>
        <v>-</v>
      </c>
      <c r="CL171" s="419" t="s">
        <v>50</v>
      </c>
      <c r="CM171" s="421">
        <f>+Scoresheet!J223</f>
        <v>0</v>
      </c>
      <c r="CN171" s="420">
        <f t="shared" si="31"/>
        <v>0</v>
      </c>
      <c r="CO171"/>
      <c r="CP171" s="750">
        <v>170</v>
      </c>
      <c r="CQ171" s="751" t="str">
        <f t="shared" si="37"/>
        <v>-</v>
      </c>
      <c r="CR171" s="751" t="s">
        <v>50</v>
      </c>
      <c r="CS171" s="756">
        <f>+Scoresheet!AH223</f>
        <v>0</v>
      </c>
      <c r="CT171" s="752">
        <f t="shared" si="32"/>
        <v>0</v>
      </c>
      <c r="CU171"/>
      <c r="CV171" s="762">
        <v>170</v>
      </c>
      <c r="CW171" s="763" t="str">
        <f t="shared" si="38"/>
        <v>-</v>
      </c>
      <c r="CX171" s="763" t="s">
        <v>50</v>
      </c>
      <c r="CY171" s="787">
        <f>+Scoresheet!AP223</f>
        <v>0</v>
      </c>
      <c r="CZ171" s="429">
        <f t="shared" si="33"/>
        <v>0</v>
      </c>
      <c r="DA171"/>
      <c r="DB171" s="418">
        <v>170</v>
      </c>
      <c r="DC171" s="419" t="str">
        <f t="shared" si="39"/>
        <v>-</v>
      </c>
      <c r="DD171" s="419" t="s">
        <v>50</v>
      </c>
      <c r="DE171" s="421">
        <f>+Scoresheet!AX223</f>
        <v>0</v>
      </c>
      <c r="DF171" s="420">
        <f t="shared" si="34"/>
        <v>0</v>
      </c>
      <c r="DG171"/>
      <c r="DH171" s="766">
        <v>170</v>
      </c>
      <c r="DI171" s="767" t="str">
        <f t="shared" si="40"/>
        <v>-</v>
      </c>
      <c r="DJ171" s="767" t="s">
        <v>50</v>
      </c>
      <c r="DK171" s="768">
        <f>+Scoresheet!BF223</f>
        <v>0</v>
      </c>
      <c r="DL171" s="769">
        <f t="shared" si="35"/>
        <v>0</v>
      </c>
      <c r="DM171"/>
      <c r="DN171" s="762">
        <v>170</v>
      </c>
      <c r="DO171" s="763" t="str">
        <f t="shared" si="41"/>
        <v>-</v>
      </c>
      <c r="DP171" s="763" t="s">
        <v>50</v>
      </c>
      <c r="DQ171" s="429">
        <f t="shared" si="36"/>
        <v>0</v>
      </c>
    </row>
    <row r="172" spans="8:121" s="19" customFormat="1">
      <c r="H172" s="460">
        <v>171</v>
      </c>
      <c r="I172" s="313" t="s">
        <v>113</v>
      </c>
      <c r="J172" s="313" t="s">
        <v>38</v>
      </c>
      <c r="K172" s="475">
        <v>0</v>
      </c>
      <c r="L172" s="470"/>
      <c r="M172" s="460">
        <v>171</v>
      </c>
      <c r="N172" s="313" t="s">
        <v>113</v>
      </c>
      <c r="O172" s="313" t="s">
        <v>50</v>
      </c>
      <c r="P172" s="465">
        <v>0</v>
      </c>
      <c r="Q172" s="671">
        <v>0</v>
      </c>
      <c r="R172" s="10"/>
      <c r="S172" s="460">
        <v>171</v>
      </c>
      <c r="T172" s="313" t="s">
        <v>113</v>
      </c>
      <c r="U172" s="313" t="s">
        <v>41</v>
      </c>
      <c r="V172" s="465">
        <v>0</v>
      </c>
      <c r="W172" s="475">
        <v>0</v>
      </c>
      <c r="X172" s="10"/>
      <c r="Y172" s="460">
        <v>171</v>
      </c>
      <c r="Z172" s="324" t="s">
        <v>113</v>
      </c>
      <c r="AA172" s="324" t="s">
        <v>41</v>
      </c>
      <c r="AB172" s="468">
        <v>0</v>
      </c>
      <c r="AC172" s="478">
        <v>0</v>
      </c>
      <c r="AD172" s="10"/>
      <c r="AE172" s="460">
        <v>171</v>
      </c>
      <c r="AF172" s="313" t="s">
        <v>113</v>
      </c>
      <c r="AG172" s="313" t="s">
        <v>46</v>
      </c>
      <c r="AH172" s="465">
        <v>0</v>
      </c>
      <c r="AI172" s="475">
        <v>0</v>
      </c>
      <c r="AK172" s="460">
        <v>171</v>
      </c>
      <c r="AL172" s="313" t="s">
        <v>113</v>
      </c>
      <c r="AM172" s="313" t="s">
        <v>43</v>
      </c>
      <c r="AN172" s="337">
        <v>0</v>
      </c>
      <c r="AO172" s="475">
        <v>0</v>
      </c>
      <c r="AP172" s="10"/>
      <c r="AQ172" s="460">
        <v>171</v>
      </c>
      <c r="AR172" s="324" t="s">
        <v>113</v>
      </c>
      <c r="AS172" s="324" t="s">
        <v>42</v>
      </c>
      <c r="AT172" s="475">
        <v>0</v>
      </c>
      <c r="AU172" s="470"/>
      <c r="AV172" s="10"/>
      <c r="AW172" s="10"/>
      <c r="AX172" s="10"/>
      <c r="AY172" s="10"/>
      <c r="AZ172" s="10"/>
      <c r="BA172" s="10"/>
      <c r="BB172" s="10"/>
      <c r="BC172" s="10"/>
      <c r="BD172" s="10"/>
      <c r="BE172" s="10"/>
      <c r="BF172" s="10"/>
      <c r="BG172" s="10"/>
      <c r="BH172" s="10"/>
      <c r="BI172" s="10"/>
      <c r="BJ172" s="10"/>
      <c r="BK172" s="10"/>
      <c r="BL172" s="10"/>
      <c r="BM172" s="10"/>
      <c r="BN172" s="10"/>
      <c r="BO172" s="10"/>
      <c r="BP172" s="10"/>
      <c r="CE172" s="781">
        <v>171</v>
      </c>
      <c r="CF172" s="782" t="str">
        <f t="shared" si="28"/>
        <v>-</v>
      </c>
      <c r="CG172" s="782" t="s">
        <v>50</v>
      </c>
      <c r="CH172" s="783">
        <f t="shared" si="29"/>
        <v>0</v>
      </c>
      <c r="CI172"/>
      <c r="CJ172" s="418">
        <v>171</v>
      </c>
      <c r="CK172" s="419" t="str">
        <f t="shared" si="30"/>
        <v>-</v>
      </c>
      <c r="CL172" s="419" t="s">
        <v>50</v>
      </c>
      <c r="CM172" s="421">
        <f>+Scoresheet!J224</f>
        <v>0</v>
      </c>
      <c r="CN172" s="420">
        <f t="shared" si="31"/>
        <v>0</v>
      </c>
      <c r="CO172"/>
      <c r="CP172" s="750">
        <v>171</v>
      </c>
      <c r="CQ172" s="751" t="str">
        <f t="shared" si="37"/>
        <v>-</v>
      </c>
      <c r="CR172" s="751" t="s">
        <v>50</v>
      </c>
      <c r="CS172" s="756">
        <f>+Scoresheet!AH224</f>
        <v>0</v>
      </c>
      <c r="CT172" s="752">
        <f t="shared" si="32"/>
        <v>0</v>
      </c>
      <c r="CU172"/>
      <c r="CV172" s="762">
        <v>171</v>
      </c>
      <c r="CW172" s="763" t="str">
        <f t="shared" si="38"/>
        <v>-</v>
      </c>
      <c r="CX172" s="763" t="s">
        <v>50</v>
      </c>
      <c r="CY172" s="787">
        <f>+Scoresheet!AP224</f>
        <v>0</v>
      </c>
      <c r="CZ172" s="429">
        <f t="shared" si="33"/>
        <v>0</v>
      </c>
      <c r="DA172"/>
      <c r="DB172" s="418">
        <v>171</v>
      </c>
      <c r="DC172" s="419" t="str">
        <f t="shared" si="39"/>
        <v>-</v>
      </c>
      <c r="DD172" s="419" t="s">
        <v>50</v>
      </c>
      <c r="DE172" s="421">
        <f>+Scoresheet!AX224</f>
        <v>0</v>
      </c>
      <c r="DF172" s="420">
        <f t="shared" si="34"/>
        <v>0</v>
      </c>
      <c r="DG172"/>
      <c r="DH172" s="766">
        <v>171</v>
      </c>
      <c r="DI172" s="767" t="str">
        <f t="shared" si="40"/>
        <v>-</v>
      </c>
      <c r="DJ172" s="767" t="s">
        <v>50</v>
      </c>
      <c r="DK172" s="768">
        <f>+Scoresheet!BF224</f>
        <v>0</v>
      </c>
      <c r="DL172" s="769">
        <f t="shared" si="35"/>
        <v>0</v>
      </c>
      <c r="DM172"/>
      <c r="DN172" s="762">
        <v>171</v>
      </c>
      <c r="DO172" s="763" t="str">
        <f t="shared" si="41"/>
        <v>-</v>
      </c>
      <c r="DP172" s="763" t="s">
        <v>50</v>
      </c>
      <c r="DQ172" s="429">
        <f t="shared" si="36"/>
        <v>0</v>
      </c>
    </row>
    <row r="173" spans="8:121" s="19" customFormat="1">
      <c r="H173" s="460">
        <v>172</v>
      </c>
      <c r="I173" s="313" t="s">
        <v>113</v>
      </c>
      <c r="J173" s="313" t="s">
        <v>38</v>
      </c>
      <c r="K173" s="475">
        <v>0</v>
      </c>
      <c r="L173" s="470"/>
      <c r="M173" s="460">
        <v>172</v>
      </c>
      <c r="N173" s="313" t="s">
        <v>113</v>
      </c>
      <c r="O173" s="313" t="s">
        <v>50</v>
      </c>
      <c r="P173" s="465">
        <v>0</v>
      </c>
      <c r="Q173" s="671">
        <v>0</v>
      </c>
      <c r="R173" s="10"/>
      <c r="S173" s="460">
        <v>172</v>
      </c>
      <c r="T173" s="313" t="s">
        <v>113</v>
      </c>
      <c r="U173" s="313" t="s">
        <v>41</v>
      </c>
      <c r="V173" s="468">
        <v>0</v>
      </c>
      <c r="W173" s="478">
        <v>0</v>
      </c>
      <c r="X173" s="10"/>
      <c r="Y173" s="460">
        <v>172</v>
      </c>
      <c r="Z173" s="313" t="s">
        <v>113</v>
      </c>
      <c r="AA173" s="313" t="s">
        <v>41</v>
      </c>
      <c r="AB173" s="465">
        <v>0</v>
      </c>
      <c r="AC173" s="475">
        <v>0</v>
      </c>
      <c r="AD173" s="10"/>
      <c r="AE173" s="460">
        <v>172</v>
      </c>
      <c r="AF173" s="324" t="s">
        <v>113</v>
      </c>
      <c r="AG173" s="324" t="s">
        <v>46</v>
      </c>
      <c r="AH173" s="468">
        <v>0</v>
      </c>
      <c r="AI173" s="478">
        <v>0</v>
      </c>
      <c r="AK173" s="460">
        <v>172</v>
      </c>
      <c r="AL173" s="313" t="s">
        <v>113</v>
      </c>
      <c r="AM173" s="313" t="s">
        <v>43</v>
      </c>
      <c r="AN173" s="337">
        <v>0</v>
      </c>
      <c r="AO173" s="475">
        <v>0</v>
      </c>
      <c r="AP173" s="10"/>
      <c r="AQ173" s="460">
        <v>172</v>
      </c>
      <c r="AR173" s="313" t="s">
        <v>113</v>
      </c>
      <c r="AS173" s="313" t="s">
        <v>42</v>
      </c>
      <c r="AT173" s="475">
        <v>0</v>
      </c>
      <c r="AU173" s="470"/>
      <c r="AV173" s="10"/>
      <c r="AW173" s="10"/>
      <c r="AX173" s="10"/>
      <c r="AY173" s="10"/>
      <c r="AZ173" s="10"/>
      <c r="BA173" s="10"/>
      <c r="BB173" s="10"/>
      <c r="BC173" s="10"/>
      <c r="BD173" s="10"/>
      <c r="BE173" s="10"/>
      <c r="BF173" s="10"/>
      <c r="BG173" s="10"/>
      <c r="BH173" s="10"/>
      <c r="BI173" s="10"/>
      <c r="BJ173" s="10"/>
      <c r="BK173" s="10"/>
      <c r="BL173" s="10"/>
      <c r="BM173" s="10"/>
      <c r="BN173" s="10"/>
      <c r="BO173" s="10"/>
      <c r="BP173" s="10"/>
      <c r="CE173" s="781">
        <v>172</v>
      </c>
      <c r="CF173" s="782" t="str">
        <f t="shared" si="28"/>
        <v>-</v>
      </c>
      <c r="CG173" s="782" t="s">
        <v>50</v>
      </c>
      <c r="CH173" s="783">
        <f t="shared" si="29"/>
        <v>0</v>
      </c>
      <c r="CI173"/>
      <c r="CJ173" s="418">
        <v>172</v>
      </c>
      <c r="CK173" s="419" t="str">
        <f t="shared" si="30"/>
        <v>-</v>
      </c>
      <c r="CL173" s="419" t="s">
        <v>50</v>
      </c>
      <c r="CM173" s="421">
        <f>+Scoresheet!J225</f>
        <v>0</v>
      </c>
      <c r="CN173" s="420">
        <f t="shared" si="31"/>
        <v>0</v>
      </c>
      <c r="CO173"/>
      <c r="CP173" s="750">
        <v>172</v>
      </c>
      <c r="CQ173" s="751" t="str">
        <f t="shared" si="37"/>
        <v>-</v>
      </c>
      <c r="CR173" s="751" t="s">
        <v>50</v>
      </c>
      <c r="CS173" s="756">
        <f>+Scoresheet!AH225</f>
        <v>0</v>
      </c>
      <c r="CT173" s="752">
        <f t="shared" si="32"/>
        <v>0</v>
      </c>
      <c r="CU173"/>
      <c r="CV173" s="762">
        <v>172</v>
      </c>
      <c r="CW173" s="763" t="str">
        <f t="shared" si="38"/>
        <v>-</v>
      </c>
      <c r="CX173" s="763" t="s">
        <v>50</v>
      </c>
      <c r="CY173" s="787">
        <f>+Scoresheet!AP225</f>
        <v>0</v>
      </c>
      <c r="CZ173" s="429">
        <f t="shared" si="33"/>
        <v>0</v>
      </c>
      <c r="DA173"/>
      <c r="DB173" s="418">
        <v>172</v>
      </c>
      <c r="DC173" s="419" t="str">
        <f t="shared" si="39"/>
        <v>-</v>
      </c>
      <c r="DD173" s="419" t="s">
        <v>50</v>
      </c>
      <c r="DE173" s="421">
        <f>+Scoresheet!AX225</f>
        <v>0</v>
      </c>
      <c r="DF173" s="420">
        <f t="shared" si="34"/>
        <v>0</v>
      </c>
      <c r="DG173"/>
      <c r="DH173" s="766">
        <v>172</v>
      </c>
      <c r="DI173" s="767" t="str">
        <f t="shared" si="40"/>
        <v>-</v>
      </c>
      <c r="DJ173" s="767" t="s">
        <v>50</v>
      </c>
      <c r="DK173" s="768">
        <f>+Scoresheet!BF225</f>
        <v>0</v>
      </c>
      <c r="DL173" s="769">
        <f t="shared" si="35"/>
        <v>0</v>
      </c>
      <c r="DM173"/>
      <c r="DN173" s="762">
        <v>172</v>
      </c>
      <c r="DO173" s="763" t="str">
        <f t="shared" si="41"/>
        <v>-</v>
      </c>
      <c r="DP173" s="763" t="s">
        <v>50</v>
      </c>
      <c r="DQ173" s="429">
        <f t="shared" si="36"/>
        <v>0</v>
      </c>
    </row>
    <row r="174" spans="8:121" s="19" customFormat="1">
      <c r="H174" s="460">
        <v>173</v>
      </c>
      <c r="I174" s="313" t="s">
        <v>113</v>
      </c>
      <c r="J174" s="313" t="s">
        <v>38</v>
      </c>
      <c r="K174" s="475">
        <v>0</v>
      </c>
      <c r="L174" s="470"/>
      <c r="M174" s="460">
        <v>173</v>
      </c>
      <c r="N174" s="313" t="s">
        <v>113</v>
      </c>
      <c r="O174" s="313" t="s">
        <v>41</v>
      </c>
      <c r="P174" s="465">
        <v>0</v>
      </c>
      <c r="Q174" s="671">
        <v>0</v>
      </c>
      <c r="R174" s="10"/>
      <c r="S174" s="460">
        <v>173</v>
      </c>
      <c r="T174" s="313" t="s">
        <v>113</v>
      </c>
      <c r="U174" s="313" t="s">
        <v>41</v>
      </c>
      <c r="V174" s="465">
        <v>0</v>
      </c>
      <c r="W174" s="475">
        <v>0</v>
      </c>
      <c r="X174" s="10"/>
      <c r="Y174" s="460">
        <v>173</v>
      </c>
      <c r="Z174" s="324" t="s">
        <v>113</v>
      </c>
      <c r="AA174" s="324" t="s">
        <v>41</v>
      </c>
      <c r="AB174" s="468">
        <v>0</v>
      </c>
      <c r="AC174" s="478">
        <v>0</v>
      </c>
      <c r="AD174" s="10"/>
      <c r="AE174" s="460">
        <v>173</v>
      </c>
      <c r="AF174" s="313" t="s">
        <v>113</v>
      </c>
      <c r="AG174" s="313" t="s">
        <v>46</v>
      </c>
      <c r="AH174" s="465">
        <v>0</v>
      </c>
      <c r="AI174" s="475">
        <v>0</v>
      </c>
      <c r="AK174" s="460">
        <v>173</v>
      </c>
      <c r="AL174" s="313" t="s">
        <v>113</v>
      </c>
      <c r="AM174" s="313" t="s">
        <v>43</v>
      </c>
      <c r="AN174" s="337">
        <v>0</v>
      </c>
      <c r="AO174" s="475">
        <v>0</v>
      </c>
      <c r="AP174" s="10"/>
      <c r="AQ174" s="460">
        <v>173</v>
      </c>
      <c r="AR174" s="313" t="s">
        <v>113</v>
      </c>
      <c r="AS174" s="313" t="s">
        <v>42</v>
      </c>
      <c r="AT174" s="475">
        <v>0</v>
      </c>
      <c r="AU174" s="470"/>
      <c r="AV174" s="10"/>
      <c r="AW174" s="10"/>
      <c r="AX174" s="10"/>
      <c r="AY174" s="10"/>
      <c r="AZ174" s="10"/>
      <c r="BA174" s="10"/>
      <c r="BB174" s="10"/>
      <c r="BC174" s="10"/>
      <c r="BD174" s="10"/>
      <c r="BE174" s="10"/>
      <c r="BF174" s="10"/>
      <c r="BG174" s="10"/>
      <c r="BH174" s="10"/>
      <c r="BI174" s="10"/>
      <c r="BJ174" s="10"/>
      <c r="BK174" s="10"/>
      <c r="BL174" s="10"/>
      <c r="BM174" s="10"/>
      <c r="BN174" s="10"/>
      <c r="BO174" s="10"/>
      <c r="BP174" s="10"/>
      <c r="CE174" s="781">
        <v>173</v>
      </c>
      <c r="CF174" s="782" t="str">
        <f t="shared" si="28"/>
        <v>-</v>
      </c>
      <c r="CG174" s="782" t="s">
        <v>50</v>
      </c>
      <c r="CH174" s="783">
        <f t="shared" si="29"/>
        <v>0</v>
      </c>
      <c r="CI174"/>
      <c r="CJ174" s="418">
        <v>173</v>
      </c>
      <c r="CK174" s="419" t="str">
        <f t="shared" si="30"/>
        <v>-</v>
      </c>
      <c r="CL174" s="419" t="s">
        <v>50</v>
      </c>
      <c r="CM174" s="421">
        <f>+Scoresheet!J226</f>
        <v>0</v>
      </c>
      <c r="CN174" s="420">
        <f t="shared" si="31"/>
        <v>0</v>
      </c>
      <c r="CO174"/>
      <c r="CP174" s="750">
        <v>173</v>
      </c>
      <c r="CQ174" s="751" t="str">
        <f t="shared" si="37"/>
        <v>-</v>
      </c>
      <c r="CR174" s="751" t="s">
        <v>50</v>
      </c>
      <c r="CS174" s="756">
        <f>+Scoresheet!AH226</f>
        <v>0</v>
      </c>
      <c r="CT174" s="752">
        <f t="shared" si="32"/>
        <v>0</v>
      </c>
      <c r="CU174"/>
      <c r="CV174" s="762">
        <v>173</v>
      </c>
      <c r="CW174" s="763" t="str">
        <f t="shared" si="38"/>
        <v>-</v>
      </c>
      <c r="CX174" s="763" t="s">
        <v>50</v>
      </c>
      <c r="CY174" s="787">
        <f>+Scoresheet!AP226</f>
        <v>0</v>
      </c>
      <c r="CZ174" s="429">
        <f t="shared" si="33"/>
        <v>0</v>
      </c>
      <c r="DA174"/>
      <c r="DB174" s="418">
        <v>173</v>
      </c>
      <c r="DC174" s="419" t="str">
        <f t="shared" si="39"/>
        <v>-</v>
      </c>
      <c r="DD174" s="419" t="s">
        <v>50</v>
      </c>
      <c r="DE174" s="421">
        <f>+Scoresheet!AX226</f>
        <v>0</v>
      </c>
      <c r="DF174" s="420">
        <f t="shared" si="34"/>
        <v>0</v>
      </c>
      <c r="DG174"/>
      <c r="DH174" s="766">
        <v>173</v>
      </c>
      <c r="DI174" s="767" t="str">
        <f t="shared" si="40"/>
        <v>-</v>
      </c>
      <c r="DJ174" s="767" t="s">
        <v>50</v>
      </c>
      <c r="DK174" s="768">
        <f>+Scoresheet!BF226</f>
        <v>0</v>
      </c>
      <c r="DL174" s="769">
        <f t="shared" si="35"/>
        <v>0</v>
      </c>
      <c r="DM174"/>
      <c r="DN174" s="762">
        <v>173</v>
      </c>
      <c r="DO174" s="763" t="str">
        <f t="shared" si="41"/>
        <v>-</v>
      </c>
      <c r="DP174" s="763" t="s">
        <v>50</v>
      </c>
      <c r="DQ174" s="429">
        <f t="shared" si="36"/>
        <v>0</v>
      </c>
    </row>
    <row r="175" spans="8:121" s="19" customFormat="1">
      <c r="H175" s="460">
        <v>174</v>
      </c>
      <c r="I175" s="313" t="s">
        <v>113</v>
      </c>
      <c r="J175" s="313" t="s">
        <v>38</v>
      </c>
      <c r="K175" s="475">
        <v>0</v>
      </c>
      <c r="L175" s="470"/>
      <c r="M175" s="460">
        <v>174</v>
      </c>
      <c r="N175" s="313" t="s">
        <v>113</v>
      </c>
      <c r="O175" s="313" t="s">
        <v>41</v>
      </c>
      <c r="P175" s="465">
        <v>0</v>
      </c>
      <c r="Q175" s="671">
        <v>0</v>
      </c>
      <c r="R175" s="10"/>
      <c r="S175" s="460">
        <v>174</v>
      </c>
      <c r="T175" s="313" t="s">
        <v>113</v>
      </c>
      <c r="U175" s="313" t="s">
        <v>41</v>
      </c>
      <c r="V175" s="465">
        <v>0</v>
      </c>
      <c r="W175" s="475">
        <v>0</v>
      </c>
      <c r="X175" s="10"/>
      <c r="Y175" s="460">
        <v>174</v>
      </c>
      <c r="Z175" s="324" t="s">
        <v>113</v>
      </c>
      <c r="AA175" s="324" t="s">
        <v>41</v>
      </c>
      <c r="AB175" s="468">
        <v>0</v>
      </c>
      <c r="AC175" s="478">
        <v>0</v>
      </c>
      <c r="AD175" s="10"/>
      <c r="AE175" s="460">
        <v>174</v>
      </c>
      <c r="AF175" s="313" t="s">
        <v>113</v>
      </c>
      <c r="AG175" s="313" t="s">
        <v>46</v>
      </c>
      <c r="AH175" s="465">
        <v>0</v>
      </c>
      <c r="AI175" s="475">
        <v>0</v>
      </c>
      <c r="AK175" s="460">
        <v>174</v>
      </c>
      <c r="AL175" s="313" t="s">
        <v>113</v>
      </c>
      <c r="AM175" s="313" t="s">
        <v>43</v>
      </c>
      <c r="AN175" s="337">
        <v>0</v>
      </c>
      <c r="AO175" s="475">
        <v>0</v>
      </c>
      <c r="AP175" s="10"/>
      <c r="AQ175" s="460">
        <v>174</v>
      </c>
      <c r="AR175" s="313" t="s">
        <v>113</v>
      </c>
      <c r="AS175" s="313" t="s">
        <v>42</v>
      </c>
      <c r="AT175" s="475">
        <v>0</v>
      </c>
      <c r="AU175" s="470"/>
      <c r="AV175" s="10"/>
      <c r="AW175" s="10"/>
      <c r="AX175" s="10"/>
      <c r="AY175" s="10"/>
      <c r="AZ175" s="10"/>
      <c r="BA175" s="10"/>
      <c r="BB175" s="10"/>
      <c r="BC175" s="10"/>
      <c r="BD175" s="10"/>
      <c r="BE175" s="10"/>
      <c r="BF175" s="10"/>
      <c r="BG175" s="10"/>
      <c r="BH175" s="10"/>
      <c r="BI175" s="10"/>
      <c r="BJ175" s="10"/>
      <c r="BK175" s="10"/>
      <c r="BL175" s="10"/>
      <c r="BM175" s="10"/>
      <c r="BN175" s="10"/>
      <c r="BO175" s="10"/>
      <c r="BP175" s="10"/>
      <c r="CE175" s="781">
        <v>174</v>
      </c>
      <c r="CF175" s="782" t="str">
        <f t="shared" si="28"/>
        <v>-</v>
      </c>
      <c r="CG175" s="782" t="s">
        <v>50</v>
      </c>
      <c r="CH175" s="783">
        <f t="shared" si="29"/>
        <v>0</v>
      </c>
      <c r="CI175"/>
      <c r="CJ175" s="418">
        <v>174</v>
      </c>
      <c r="CK175" s="419" t="str">
        <f t="shared" si="30"/>
        <v>-</v>
      </c>
      <c r="CL175" s="419" t="s">
        <v>50</v>
      </c>
      <c r="CM175" s="421">
        <f>+Scoresheet!J227</f>
        <v>0</v>
      </c>
      <c r="CN175" s="420">
        <f t="shared" si="31"/>
        <v>0</v>
      </c>
      <c r="CO175"/>
      <c r="CP175" s="750">
        <v>174</v>
      </c>
      <c r="CQ175" s="751" t="str">
        <f t="shared" si="37"/>
        <v>-</v>
      </c>
      <c r="CR175" s="751" t="s">
        <v>50</v>
      </c>
      <c r="CS175" s="756">
        <f>+Scoresheet!AH227</f>
        <v>0</v>
      </c>
      <c r="CT175" s="752">
        <f t="shared" si="32"/>
        <v>0</v>
      </c>
      <c r="CU175"/>
      <c r="CV175" s="762">
        <v>174</v>
      </c>
      <c r="CW175" s="763" t="str">
        <f t="shared" si="38"/>
        <v>-</v>
      </c>
      <c r="CX175" s="763" t="s">
        <v>50</v>
      </c>
      <c r="CY175" s="787">
        <f>+Scoresheet!AP227</f>
        <v>0</v>
      </c>
      <c r="CZ175" s="429">
        <f t="shared" si="33"/>
        <v>0</v>
      </c>
      <c r="DA175"/>
      <c r="DB175" s="418">
        <v>174</v>
      </c>
      <c r="DC175" s="419" t="str">
        <f t="shared" si="39"/>
        <v>-</v>
      </c>
      <c r="DD175" s="419" t="s">
        <v>50</v>
      </c>
      <c r="DE175" s="421">
        <f>+Scoresheet!AX227</f>
        <v>0</v>
      </c>
      <c r="DF175" s="420">
        <f t="shared" si="34"/>
        <v>0</v>
      </c>
      <c r="DG175"/>
      <c r="DH175" s="766">
        <v>174</v>
      </c>
      <c r="DI175" s="767" t="str">
        <f t="shared" si="40"/>
        <v>-</v>
      </c>
      <c r="DJ175" s="767" t="s">
        <v>50</v>
      </c>
      <c r="DK175" s="768">
        <f>+Scoresheet!BF227</f>
        <v>0</v>
      </c>
      <c r="DL175" s="769">
        <f t="shared" si="35"/>
        <v>0</v>
      </c>
      <c r="DM175"/>
      <c r="DN175" s="762">
        <v>174</v>
      </c>
      <c r="DO175" s="763" t="str">
        <f t="shared" si="41"/>
        <v>-</v>
      </c>
      <c r="DP175" s="763" t="s">
        <v>50</v>
      </c>
      <c r="DQ175" s="429">
        <f t="shared" si="36"/>
        <v>0</v>
      </c>
    </row>
    <row r="176" spans="8:121" s="19" customFormat="1">
      <c r="H176" s="460">
        <v>175</v>
      </c>
      <c r="I176" s="323" t="s">
        <v>113</v>
      </c>
      <c r="J176" s="323" t="s">
        <v>38</v>
      </c>
      <c r="K176" s="475">
        <v>0</v>
      </c>
      <c r="L176" s="470"/>
      <c r="M176" s="460">
        <v>175</v>
      </c>
      <c r="N176" s="313" t="s">
        <v>113</v>
      </c>
      <c r="O176" s="313" t="s">
        <v>41</v>
      </c>
      <c r="P176" s="465">
        <v>0</v>
      </c>
      <c r="Q176" s="671">
        <v>0</v>
      </c>
      <c r="R176" s="10"/>
      <c r="S176" s="460">
        <v>175</v>
      </c>
      <c r="T176" s="313" t="s">
        <v>113</v>
      </c>
      <c r="U176" s="313" t="s">
        <v>41</v>
      </c>
      <c r="V176" s="465">
        <v>0</v>
      </c>
      <c r="W176" s="475">
        <v>0</v>
      </c>
      <c r="X176" s="10"/>
      <c r="Y176" s="460">
        <v>175</v>
      </c>
      <c r="Z176" s="313" t="s">
        <v>113</v>
      </c>
      <c r="AA176" s="313" t="s">
        <v>41</v>
      </c>
      <c r="AB176" s="465">
        <v>0</v>
      </c>
      <c r="AC176" s="475">
        <v>0</v>
      </c>
      <c r="AD176" s="10"/>
      <c r="AE176" s="460">
        <v>175</v>
      </c>
      <c r="AF176" s="324" t="s">
        <v>113</v>
      </c>
      <c r="AG176" s="324" t="s">
        <v>46</v>
      </c>
      <c r="AH176" s="468">
        <v>0</v>
      </c>
      <c r="AI176" s="478">
        <v>0</v>
      </c>
      <c r="AK176" s="460">
        <v>175</v>
      </c>
      <c r="AL176" s="324" t="s">
        <v>113</v>
      </c>
      <c r="AM176" s="324" t="s">
        <v>43</v>
      </c>
      <c r="AN176" s="340">
        <v>0</v>
      </c>
      <c r="AO176" s="478">
        <v>0</v>
      </c>
      <c r="AP176" s="10"/>
      <c r="AQ176" s="460">
        <v>175</v>
      </c>
      <c r="AR176" s="323" t="s">
        <v>113</v>
      </c>
      <c r="AS176" s="323" t="s">
        <v>42</v>
      </c>
      <c r="AT176" s="475">
        <v>0</v>
      </c>
      <c r="AU176" s="470"/>
      <c r="AV176" s="10"/>
      <c r="AW176" s="10"/>
      <c r="AX176" s="10"/>
      <c r="AY176" s="10"/>
      <c r="AZ176" s="10"/>
      <c r="BA176" s="10"/>
      <c r="BB176" s="10"/>
      <c r="BC176" s="10"/>
      <c r="BD176" s="10"/>
      <c r="BE176" s="10"/>
      <c r="BF176" s="10"/>
      <c r="BG176" s="10"/>
      <c r="BH176" s="10"/>
      <c r="BI176" s="10"/>
      <c r="BJ176" s="10"/>
      <c r="BK176" s="10"/>
      <c r="BL176" s="10"/>
      <c r="BM176" s="10"/>
      <c r="BN176" s="10"/>
      <c r="BO176" s="10"/>
      <c r="BP176" s="10"/>
      <c r="CE176" s="781">
        <v>175</v>
      </c>
      <c r="CF176" s="782" t="str">
        <f t="shared" si="28"/>
        <v>-</v>
      </c>
      <c r="CG176" s="782" t="s">
        <v>50</v>
      </c>
      <c r="CH176" s="783">
        <f t="shared" si="29"/>
        <v>0</v>
      </c>
      <c r="CI176"/>
      <c r="CJ176" s="418">
        <v>175</v>
      </c>
      <c r="CK176" s="419" t="str">
        <f t="shared" si="30"/>
        <v>-</v>
      </c>
      <c r="CL176" s="419" t="s">
        <v>50</v>
      </c>
      <c r="CM176" s="421">
        <f>+Scoresheet!J228</f>
        <v>0</v>
      </c>
      <c r="CN176" s="420">
        <f t="shared" si="31"/>
        <v>0</v>
      </c>
      <c r="CO176"/>
      <c r="CP176" s="750">
        <v>175</v>
      </c>
      <c r="CQ176" s="751" t="str">
        <f t="shared" si="37"/>
        <v>-</v>
      </c>
      <c r="CR176" s="751" t="s">
        <v>50</v>
      </c>
      <c r="CS176" s="756">
        <f>+Scoresheet!AH228</f>
        <v>0</v>
      </c>
      <c r="CT176" s="752">
        <f t="shared" si="32"/>
        <v>0</v>
      </c>
      <c r="CU176"/>
      <c r="CV176" s="762">
        <v>175</v>
      </c>
      <c r="CW176" s="763" t="str">
        <f t="shared" si="38"/>
        <v>-</v>
      </c>
      <c r="CX176" s="763" t="s">
        <v>50</v>
      </c>
      <c r="CY176" s="787">
        <f>+Scoresheet!AP228</f>
        <v>0</v>
      </c>
      <c r="CZ176" s="429">
        <f t="shared" si="33"/>
        <v>0</v>
      </c>
      <c r="DA176"/>
      <c r="DB176" s="418">
        <v>175</v>
      </c>
      <c r="DC176" s="419" t="str">
        <f t="shared" si="39"/>
        <v>-</v>
      </c>
      <c r="DD176" s="419" t="s">
        <v>50</v>
      </c>
      <c r="DE176" s="421">
        <f>+Scoresheet!AX228</f>
        <v>0</v>
      </c>
      <c r="DF176" s="420">
        <f t="shared" si="34"/>
        <v>0</v>
      </c>
      <c r="DG176"/>
      <c r="DH176" s="766">
        <v>175</v>
      </c>
      <c r="DI176" s="767" t="str">
        <f t="shared" si="40"/>
        <v>-</v>
      </c>
      <c r="DJ176" s="767" t="s">
        <v>50</v>
      </c>
      <c r="DK176" s="768">
        <f>+Scoresheet!BF228</f>
        <v>0</v>
      </c>
      <c r="DL176" s="769">
        <f t="shared" si="35"/>
        <v>0</v>
      </c>
      <c r="DM176"/>
      <c r="DN176" s="762">
        <v>175</v>
      </c>
      <c r="DO176" s="763" t="str">
        <f t="shared" si="41"/>
        <v>-</v>
      </c>
      <c r="DP176" s="763" t="s">
        <v>50</v>
      </c>
      <c r="DQ176" s="429">
        <f t="shared" si="36"/>
        <v>0</v>
      </c>
    </row>
    <row r="177" spans="8:121" s="19" customFormat="1">
      <c r="H177" s="460">
        <v>176</v>
      </c>
      <c r="I177" s="313" t="s">
        <v>113</v>
      </c>
      <c r="J177" s="313" t="s">
        <v>38</v>
      </c>
      <c r="K177" s="478">
        <v>0</v>
      </c>
      <c r="L177" s="470"/>
      <c r="M177" s="460">
        <v>176</v>
      </c>
      <c r="N177" s="313" t="s">
        <v>113</v>
      </c>
      <c r="O177" s="313" t="s">
        <v>41</v>
      </c>
      <c r="P177" s="465">
        <v>0</v>
      </c>
      <c r="Q177" s="671">
        <v>0</v>
      </c>
      <c r="R177" s="10"/>
      <c r="S177" s="460">
        <v>176</v>
      </c>
      <c r="T177" s="313" t="s">
        <v>113</v>
      </c>
      <c r="U177" s="313" t="s">
        <v>41</v>
      </c>
      <c r="V177" s="465">
        <v>0</v>
      </c>
      <c r="W177" s="475">
        <v>0</v>
      </c>
      <c r="X177" s="10"/>
      <c r="Y177" s="460">
        <v>176</v>
      </c>
      <c r="Z177" s="324" t="s">
        <v>113</v>
      </c>
      <c r="AA177" s="324" t="s">
        <v>41</v>
      </c>
      <c r="AB177" s="468">
        <v>0</v>
      </c>
      <c r="AC177" s="478">
        <v>0</v>
      </c>
      <c r="AD177" s="10"/>
      <c r="AE177" s="460">
        <v>176</v>
      </c>
      <c r="AF177" s="324" t="s">
        <v>113</v>
      </c>
      <c r="AG177" s="324" t="s">
        <v>46</v>
      </c>
      <c r="AH177" s="468">
        <v>0</v>
      </c>
      <c r="AI177" s="478">
        <v>0</v>
      </c>
      <c r="AK177" s="460">
        <v>176</v>
      </c>
      <c r="AL177" s="313" t="s">
        <v>113</v>
      </c>
      <c r="AM177" s="313" t="s">
        <v>43</v>
      </c>
      <c r="AN177" s="337">
        <v>0</v>
      </c>
      <c r="AO177" s="475">
        <v>0</v>
      </c>
      <c r="AP177" s="10"/>
      <c r="AQ177" s="460">
        <v>176</v>
      </c>
      <c r="AR177" s="313" t="s">
        <v>113</v>
      </c>
      <c r="AS177" s="313" t="s">
        <v>42</v>
      </c>
      <c r="AT177" s="475">
        <v>0</v>
      </c>
      <c r="AU177" s="470"/>
      <c r="AV177" s="10"/>
      <c r="AW177" s="10"/>
      <c r="AX177" s="10"/>
      <c r="AY177" s="10"/>
      <c r="AZ177" s="10"/>
      <c r="BA177" s="10"/>
      <c r="BB177" s="10"/>
      <c r="BC177" s="10"/>
      <c r="BD177" s="10"/>
      <c r="BE177" s="10"/>
      <c r="BF177" s="10"/>
      <c r="BG177" s="10"/>
      <c r="BH177" s="10"/>
      <c r="BI177" s="10"/>
      <c r="BJ177" s="10"/>
      <c r="BK177" s="10"/>
      <c r="BL177" s="10"/>
      <c r="BM177" s="10"/>
      <c r="BN177" s="10"/>
      <c r="BO177" s="10"/>
      <c r="BP177" s="10"/>
      <c r="CE177" s="781">
        <v>176</v>
      </c>
      <c r="CF177" s="782" t="str">
        <f t="shared" si="28"/>
        <v>-</v>
      </c>
      <c r="CG177" s="782" t="s">
        <v>50</v>
      </c>
      <c r="CH177" s="783">
        <f t="shared" si="29"/>
        <v>0</v>
      </c>
      <c r="CI177"/>
      <c r="CJ177" s="418">
        <v>176</v>
      </c>
      <c r="CK177" s="419" t="str">
        <f t="shared" si="30"/>
        <v>-</v>
      </c>
      <c r="CL177" s="419" t="s">
        <v>50</v>
      </c>
      <c r="CM177" s="421">
        <f>+Scoresheet!J229</f>
        <v>0</v>
      </c>
      <c r="CN177" s="420">
        <f t="shared" si="31"/>
        <v>0</v>
      </c>
      <c r="CO177"/>
      <c r="CP177" s="750">
        <v>176</v>
      </c>
      <c r="CQ177" s="751" t="str">
        <f t="shared" si="37"/>
        <v>-</v>
      </c>
      <c r="CR177" s="751" t="s">
        <v>50</v>
      </c>
      <c r="CS177" s="756">
        <f>+Scoresheet!AH229</f>
        <v>0</v>
      </c>
      <c r="CT177" s="752">
        <f t="shared" si="32"/>
        <v>0</v>
      </c>
      <c r="CU177"/>
      <c r="CV177" s="762">
        <v>176</v>
      </c>
      <c r="CW177" s="763" t="str">
        <f t="shared" si="38"/>
        <v>-</v>
      </c>
      <c r="CX177" s="763" t="s">
        <v>50</v>
      </c>
      <c r="CY177" s="787">
        <f>+Scoresheet!AP229</f>
        <v>0</v>
      </c>
      <c r="CZ177" s="429">
        <f t="shared" si="33"/>
        <v>0</v>
      </c>
      <c r="DA177"/>
      <c r="DB177" s="418">
        <v>176</v>
      </c>
      <c r="DC177" s="419" t="str">
        <f t="shared" si="39"/>
        <v>-</v>
      </c>
      <c r="DD177" s="419" t="s">
        <v>50</v>
      </c>
      <c r="DE177" s="421">
        <f>+Scoresheet!AX229</f>
        <v>0</v>
      </c>
      <c r="DF177" s="420">
        <f t="shared" si="34"/>
        <v>0</v>
      </c>
      <c r="DG177"/>
      <c r="DH177" s="766">
        <v>176</v>
      </c>
      <c r="DI177" s="767" t="str">
        <f t="shared" si="40"/>
        <v>-</v>
      </c>
      <c r="DJ177" s="767" t="s">
        <v>50</v>
      </c>
      <c r="DK177" s="768">
        <f>+Scoresheet!BF229</f>
        <v>0</v>
      </c>
      <c r="DL177" s="769">
        <f t="shared" si="35"/>
        <v>0</v>
      </c>
      <c r="DM177"/>
      <c r="DN177" s="762">
        <v>176</v>
      </c>
      <c r="DO177" s="763" t="str">
        <f t="shared" si="41"/>
        <v>-</v>
      </c>
      <c r="DP177" s="763" t="s">
        <v>50</v>
      </c>
      <c r="DQ177" s="429">
        <f t="shared" si="36"/>
        <v>0</v>
      </c>
    </row>
    <row r="178" spans="8:121" s="19" customFormat="1">
      <c r="H178" s="460">
        <v>177</v>
      </c>
      <c r="I178" s="313" t="s">
        <v>113</v>
      </c>
      <c r="J178" s="313" t="s">
        <v>49</v>
      </c>
      <c r="K178" s="475">
        <v>0</v>
      </c>
      <c r="L178" s="470"/>
      <c r="M178" s="460">
        <v>177</v>
      </c>
      <c r="N178" s="313" t="s">
        <v>113</v>
      </c>
      <c r="O178" s="313" t="s">
        <v>41</v>
      </c>
      <c r="P178" s="465">
        <v>0</v>
      </c>
      <c r="Q178" s="671">
        <v>0</v>
      </c>
      <c r="R178" s="10"/>
      <c r="S178" s="460">
        <v>177</v>
      </c>
      <c r="T178" s="313" t="s">
        <v>113</v>
      </c>
      <c r="U178" s="313" t="s">
        <v>41</v>
      </c>
      <c r="V178" s="465">
        <v>0</v>
      </c>
      <c r="W178" s="475">
        <v>0</v>
      </c>
      <c r="X178" s="10"/>
      <c r="Y178" s="460">
        <v>177</v>
      </c>
      <c r="Z178" s="313" t="s">
        <v>113</v>
      </c>
      <c r="AA178" s="313" t="s">
        <v>41</v>
      </c>
      <c r="AB178" s="465">
        <v>0</v>
      </c>
      <c r="AC178" s="475">
        <v>0</v>
      </c>
      <c r="AD178" s="10"/>
      <c r="AE178" s="460">
        <v>177</v>
      </c>
      <c r="AF178" s="324" t="s">
        <v>113</v>
      </c>
      <c r="AG178" s="324" t="s">
        <v>46</v>
      </c>
      <c r="AH178" s="465">
        <v>0</v>
      </c>
      <c r="AI178" s="475">
        <v>0</v>
      </c>
      <c r="AK178" s="460">
        <v>177</v>
      </c>
      <c r="AL178" s="324" t="s">
        <v>113</v>
      </c>
      <c r="AM178" s="324" t="s">
        <v>43</v>
      </c>
      <c r="AN178" s="340">
        <v>0</v>
      </c>
      <c r="AO178" s="478">
        <v>0</v>
      </c>
      <c r="AP178" s="10"/>
      <c r="AQ178" s="460">
        <v>177</v>
      </c>
      <c r="AR178" s="313" t="s">
        <v>113</v>
      </c>
      <c r="AS178" s="313" t="s">
        <v>42</v>
      </c>
      <c r="AT178" s="475">
        <v>0</v>
      </c>
      <c r="AU178" s="470"/>
      <c r="AV178" s="10"/>
      <c r="AW178" s="10"/>
      <c r="AX178" s="10"/>
      <c r="AY178" s="10"/>
      <c r="AZ178" s="10"/>
      <c r="BA178" s="10"/>
      <c r="BB178" s="10"/>
      <c r="BC178" s="10"/>
      <c r="BD178" s="10"/>
      <c r="BE178" s="10"/>
      <c r="BF178" s="10"/>
      <c r="BG178" s="10"/>
      <c r="BH178" s="10"/>
      <c r="BI178" s="10"/>
      <c r="BJ178" s="10"/>
      <c r="BK178" s="10"/>
      <c r="BL178" s="10"/>
      <c r="BM178" s="10"/>
      <c r="BN178" s="10"/>
      <c r="BO178" s="10"/>
      <c r="BP178" s="10"/>
      <c r="CE178" s="781">
        <v>177</v>
      </c>
      <c r="CF178" s="782" t="str">
        <f t="shared" si="28"/>
        <v>-</v>
      </c>
      <c r="CG178" s="782" t="s">
        <v>50</v>
      </c>
      <c r="CH178" s="783">
        <f t="shared" si="29"/>
        <v>0</v>
      </c>
      <c r="CI178"/>
      <c r="CJ178" s="418">
        <v>177</v>
      </c>
      <c r="CK178" s="419" t="str">
        <f t="shared" si="30"/>
        <v>-</v>
      </c>
      <c r="CL178" s="419" t="s">
        <v>50</v>
      </c>
      <c r="CM178" s="421">
        <f>+Scoresheet!J230</f>
        <v>0</v>
      </c>
      <c r="CN178" s="420">
        <f t="shared" si="31"/>
        <v>0</v>
      </c>
      <c r="CO178"/>
      <c r="CP178" s="750">
        <v>177</v>
      </c>
      <c r="CQ178" s="751" t="str">
        <f t="shared" si="37"/>
        <v>-</v>
      </c>
      <c r="CR178" s="751" t="s">
        <v>50</v>
      </c>
      <c r="CS178" s="756">
        <f>+Scoresheet!AH230</f>
        <v>0</v>
      </c>
      <c r="CT178" s="752">
        <f t="shared" si="32"/>
        <v>0</v>
      </c>
      <c r="CU178"/>
      <c r="CV178" s="762">
        <v>177</v>
      </c>
      <c r="CW178" s="763" t="str">
        <f t="shared" si="38"/>
        <v>-</v>
      </c>
      <c r="CX178" s="763" t="s">
        <v>50</v>
      </c>
      <c r="CY178" s="787">
        <f>+Scoresheet!AP230</f>
        <v>0</v>
      </c>
      <c r="CZ178" s="429">
        <f t="shared" si="33"/>
        <v>0</v>
      </c>
      <c r="DA178"/>
      <c r="DB178" s="418">
        <v>177</v>
      </c>
      <c r="DC178" s="419" t="str">
        <f t="shared" si="39"/>
        <v>-</v>
      </c>
      <c r="DD178" s="419" t="s">
        <v>50</v>
      </c>
      <c r="DE178" s="421">
        <f>+Scoresheet!AX230</f>
        <v>0</v>
      </c>
      <c r="DF178" s="420">
        <f t="shared" si="34"/>
        <v>0</v>
      </c>
      <c r="DG178"/>
      <c r="DH178" s="766">
        <v>177</v>
      </c>
      <c r="DI178" s="767" t="str">
        <f t="shared" si="40"/>
        <v>-</v>
      </c>
      <c r="DJ178" s="767" t="s">
        <v>50</v>
      </c>
      <c r="DK178" s="768">
        <f>+Scoresheet!BF230</f>
        <v>0</v>
      </c>
      <c r="DL178" s="769">
        <f t="shared" si="35"/>
        <v>0</v>
      </c>
      <c r="DM178"/>
      <c r="DN178" s="762">
        <v>177</v>
      </c>
      <c r="DO178" s="763" t="str">
        <f t="shared" si="41"/>
        <v>-</v>
      </c>
      <c r="DP178" s="763" t="s">
        <v>50</v>
      </c>
      <c r="DQ178" s="429">
        <f t="shared" si="36"/>
        <v>0</v>
      </c>
    </row>
    <row r="179" spans="8:121" s="19" customFormat="1">
      <c r="H179" s="460">
        <v>178</v>
      </c>
      <c r="I179" s="313" t="s">
        <v>113</v>
      </c>
      <c r="J179" s="313" t="s">
        <v>49</v>
      </c>
      <c r="K179" s="475">
        <v>0</v>
      </c>
      <c r="L179" s="470"/>
      <c r="M179" s="460">
        <v>178</v>
      </c>
      <c r="N179" s="313" t="s">
        <v>113</v>
      </c>
      <c r="O179" s="313" t="s">
        <v>41</v>
      </c>
      <c r="P179" s="465">
        <v>0</v>
      </c>
      <c r="Q179" s="671">
        <v>0</v>
      </c>
      <c r="R179" s="10"/>
      <c r="S179" s="460">
        <v>178</v>
      </c>
      <c r="T179" s="313" t="s">
        <v>113</v>
      </c>
      <c r="U179" s="313" t="s">
        <v>41</v>
      </c>
      <c r="V179" s="465">
        <v>0</v>
      </c>
      <c r="W179" s="475">
        <v>0</v>
      </c>
      <c r="X179" s="10"/>
      <c r="Y179" s="460">
        <v>178</v>
      </c>
      <c r="Z179" s="313" t="s">
        <v>113</v>
      </c>
      <c r="AA179" s="313" t="s">
        <v>41</v>
      </c>
      <c r="AB179" s="465">
        <v>0</v>
      </c>
      <c r="AC179" s="475">
        <v>0</v>
      </c>
      <c r="AD179" s="10"/>
      <c r="AE179" s="460">
        <v>178</v>
      </c>
      <c r="AF179" s="313" t="s">
        <v>113</v>
      </c>
      <c r="AG179" s="313" t="s">
        <v>46</v>
      </c>
      <c r="AH179" s="465">
        <v>0</v>
      </c>
      <c r="AI179" s="475">
        <v>0</v>
      </c>
      <c r="AK179" s="460">
        <v>178</v>
      </c>
      <c r="AL179" s="313" t="s">
        <v>113</v>
      </c>
      <c r="AM179" s="313" t="s">
        <v>43</v>
      </c>
      <c r="AN179" s="337">
        <v>0</v>
      </c>
      <c r="AO179" s="475">
        <v>0</v>
      </c>
      <c r="AP179" s="10"/>
      <c r="AQ179" s="460">
        <v>178</v>
      </c>
      <c r="AR179" s="324" t="s">
        <v>113</v>
      </c>
      <c r="AS179" s="324" t="s">
        <v>42</v>
      </c>
      <c r="AT179" s="478">
        <v>0</v>
      </c>
      <c r="AU179" s="470"/>
      <c r="AV179" s="10"/>
      <c r="AW179" s="10"/>
      <c r="AX179" s="10"/>
      <c r="AY179" s="10"/>
      <c r="AZ179" s="10"/>
      <c r="BA179" s="10"/>
      <c r="BB179" s="10"/>
      <c r="BC179" s="10"/>
      <c r="BD179" s="10"/>
      <c r="BE179" s="10"/>
      <c r="BF179" s="10"/>
      <c r="BG179" s="10"/>
      <c r="BH179" s="10"/>
      <c r="BI179" s="10"/>
      <c r="BJ179" s="10"/>
      <c r="BK179" s="10"/>
      <c r="BL179" s="10"/>
      <c r="BM179" s="10"/>
      <c r="BN179" s="10"/>
      <c r="BO179" s="10"/>
      <c r="BP179" s="10"/>
      <c r="CE179" s="781">
        <v>178</v>
      </c>
      <c r="CF179" s="782" t="str">
        <f t="shared" si="28"/>
        <v>-</v>
      </c>
      <c r="CG179" s="782" t="s">
        <v>50</v>
      </c>
      <c r="CH179" s="783">
        <f t="shared" si="29"/>
        <v>0</v>
      </c>
      <c r="CI179"/>
      <c r="CJ179" s="418">
        <v>178</v>
      </c>
      <c r="CK179" s="419" t="str">
        <f t="shared" si="30"/>
        <v>-</v>
      </c>
      <c r="CL179" s="419" t="s">
        <v>50</v>
      </c>
      <c r="CM179" s="421">
        <f>+Scoresheet!J231</f>
        <v>0</v>
      </c>
      <c r="CN179" s="420">
        <f t="shared" si="31"/>
        <v>0</v>
      </c>
      <c r="CO179"/>
      <c r="CP179" s="750">
        <v>178</v>
      </c>
      <c r="CQ179" s="751" t="str">
        <f t="shared" si="37"/>
        <v>-</v>
      </c>
      <c r="CR179" s="751" t="s">
        <v>50</v>
      </c>
      <c r="CS179" s="756">
        <f>+Scoresheet!AH231</f>
        <v>0</v>
      </c>
      <c r="CT179" s="752">
        <f t="shared" si="32"/>
        <v>0</v>
      </c>
      <c r="CU179"/>
      <c r="CV179" s="762">
        <v>178</v>
      </c>
      <c r="CW179" s="763" t="str">
        <f t="shared" si="38"/>
        <v>-</v>
      </c>
      <c r="CX179" s="763" t="s">
        <v>50</v>
      </c>
      <c r="CY179" s="787">
        <f>+Scoresheet!AP231</f>
        <v>0</v>
      </c>
      <c r="CZ179" s="429">
        <f t="shared" si="33"/>
        <v>0</v>
      </c>
      <c r="DA179"/>
      <c r="DB179" s="418">
        <v>178</v>
      </c>
      <c r="DC179" s="419" t="str">
        <f t="shared" si="39"/>
        <v>-</v>
      </c>
      <c r="DD179" s="419" t="s">
        <v>50</v>
      </c>
      <c r="DE179" s="421">
        <f>+Scoresheet!AX231</f>
        <v>0</v>
      </c>
      <c r="DF179" s="420">
        <f t="shared" si="34"/>
        <v>0</v>
      </c>
      <c r="DG179"/>
      <c r="DH179" s="766">
        <v>178</v>
      </c>
      <c r="DI179" s="767" t="str">
        <f t="shared" si="40"/>
        <v>-</v>
      </c>
      <c r="DJ179" s="767" t="s">
        <v>50</v>
      </c>
      <c r="DK179" s="768">
        <f>+Scoresheet!BF231</f>
        <v>0</v>
      </c>
      <c r="DL179" s="769">
        <f t="shared" si="35"/>
        <v>0</v>
      </c>
      <c r="DM179"/>
      <c r="DN179" s="762">
        <v>178</v>
      </c>
      <c r="DO179" s="763" t="str">
        <f t="shared" si="41"/>
        <v>-</v>
      </c>
      <c r="DP179" s="763" t="s">
        <v>50</v>
      </c>
      <c r="DQ179" s="429">
        <f t="shared" si="36"/>
        <v>0</v>
      </c>
    </row>
    <row r="180" spans="8:121" s="19" customFormat="1">
      <c r="H180" s="460">
        <v>179</v>
      </c>
      <c r="I180" s="313" t="s">
        <v>113</v>
      </c>
      <c r="J180" s="313" t="s">
        <v>49</v>
      </c>
      <c r="K180" s="475">
        <v>0</v>
      </c>
      <c r="L180" s="470"/>
      <c r="M180" s="460">
        <v>179</v>
      </c>
      <c r="N180" s="313" t="s">
        <v>113</v>
      </c>
      <c r="O180" s="313" t="s">
        <v>41</v>
      </c>
      <c r="P180" s="465">
        <v>0</v>
      </c>
      <c r="Q180" s="671">
        <v>0</v>
      </c>
      <c r="R180" s="10"/>
      <c r="S180" s="460">
        <v>179</v>
      </c>
      <c r="T180" s="324" t="s">
        <v>113</v>
      </c>
      <c r="U180" s="324" t="s">
        <v>41</v>
      </c>
      <c r="V180" s="468">
        <v>0</v>
      </c>
      <c r="W180" s="478">
        <v>0</v>
      </c>
      <c r="X180" s="10"/>
      <c r="Y180" s="460">
        <v>179</v>
      </c>
      <c r="Z180" s="313" t="s">
        <v>113</v>
      </c>
      <c r="AA180" s="313" t="s">
        <v>41</v>
      </c>
      <c r="AB180" s="465">
        <v>0</v>
      </c>
      <c r="AC180" s="475">
        <v>0</v>
      </c>
      <c r="AD180" s="10"/>
      <c r="AE180" s="460">
        <v>179</v>
      </c>
      <c r="AF180" s="313" t="s">
        <v>113</v>
      </c>
      <c r="AG180" s="313" t="s">
        <v>46</v>
      </c>
      <c r="AH180" s="465">
        <v>0</v>
      </c>
      <c r="AI180" s="475">
        <v>0</v>
      </c>
      <c r="AK180" s="460">
        <v>179</v>
      </c>
      <c r="AL180" s="313" t="s">
        <v>113</v>
      </c>
      <c r="AM180" s="313" t="s">
        <v>43</v>
      </c>
      <c r="AN180" s="337">
        <v>0</v>
      </c>
      <c r="AO180" s="475">
        <v>0</v>
      </c>
      <c r="AP180" s="10"/>
      <c r="AQ180" s="460">
        <v>179</v>
      </c>
      <c r="AR180" s="313" t="s">
        <v>113</v>
      </c>
      <c r="AS180" s="313" t="s">
        <v>50</v>
      </c>
      <c r="AT180" s="475">
        <v>0</v>
      </c>
      <c r="AU180" s="470"/>
      <c r="AV180" s="10"/>
      <c r="AW180" s="10"/>
      <c r="AX180" s="10"/>
      <c r="AY180" s="10"/>
      <c r="AZ180" s="10"/>
      <c r="BA180" s="10"/>
      <c r="BB180" s="10"/>
      <c r="BC180" s="10"/>
      <c r="BD180" s="10"/>
      <c r="BE180" s="10"/>
      <c r="BF180" s="10"/>
      <c r="BG180" s="10"/>
      <c r="BH180" s="10"/>
      <c r="BI180" s="10"/>
      <c r="BJ180" s="10"/>
      <c r="BK180" s="10"/>
      <c r="BL180" s="10"/>
      <c r="BM180" s="10"/>
      <c r="BN180" s="10"/>
      <c r="BO180" s="10"/>
      <c r="BP180" s="10"/>
      <c r="CE180" s="781">
        <v>179</v>
      </c>
      <c r="CF180" s="782" t="str">
        <f t="shared" si="28"/>
        <v>-</v>
      </c>
      <c r="CG180" s="782" t="s">
        <v>50</v>
      </c>
      <c r="CH180" s="783">
        <f t="shared" si="29"/>
        <v>0</v>
      </c>
      <c r="CI180"/>
      <c r="CJ180" s="418">
        <v>179</v>
      </c>
      <c r="CK180" s="419" t="str">
        <f t="shared" si="30"/>
        <v>-</v>
      </c>
      <c r="CL180" s="419" t="s">
        <v>50</v>
      </c>
      <c r="CM180" s="421">
        <f>+Scoresheet!J232</f>
        <v>0</v>
      </c>
      <c r="CN180" s="420">
        <f t="shared" si="31"/>
        <v>0</v>
      </c>
      <c r="CO180"/>
      <c r="CP180" s="750">
        <v>179</v>
      </c>
      <c r="CQ180" s="751" t="str">
        <f t="shared" si="37"/>
        <v>-</v>
      </c>
      <c r="CR180" s="751" t="s">
        <v>50</v>
      </c>
      <c r="CS180" s="756">
        <f>+Scoresheet!AH232</f>
        <v>0</v>
      </c>
      <c r="CT180" s="752">
        <f t="shared" si="32"/>
        <v>0</v>
      </c>
      <c r="CU180"/>
      <c r="CV180" s="762">
        <v>179</v>
      </c>
      <c r="CW180" s="763" t="str">
        <f t="shared" si="38"/>
        <v>-</v>
      </c>
      <c r="CX180" s="763" t="s">
        <v>50</v>
      </c>
      <c r="CY180" s="787">
        <f>+Scoresheet!AP232</f>
        <v>0</v>
      </c>
      <c r="CZ180" s="429">
        <f t="shared" si="33"/>
        <v>0</v>
      </c>
      <c r="DA180"/>
      <c r="DB180" s="418">
        <v>179</v>
      </c>
      <c r="DC180" s="419" t="str">
        <f t="shared" si="39"/>
        <v>-</v>
      </c>
      <c r="DD180" s="419" t="s">
        <v>50</v>
      </c>
      <c r="DE180" s="421">
        <f>+Scoresheet!AX232</f>
        <v>0</v>
      </c>
      <c r="DF180" s="420">
        <f t="shared" si="34"/>
        <v>0</v>
      </c>
      <c r="DG180"/>
      <c r="DH180" s="766">
        <v>179</v>
      </c>
      <c r="DI180" s="767" t="str">
        <f t="shared" si="40"/>
        <v>-</v>
      </c>
      <c r="DJ180" s="767" t="s">
        <v>50</v>
      </c>
      <c r="DK180" s="768">
        <f>+Scoresheet!BF232</f>
        <v>0</v>
      </c>
      <c r="DL180" s="769">
        <f t="shared" si="35"/>
        <v>0</v>
      </c>
      <c r="DM180"/>
      <c r="DN180" s="762">
        <v>179</v>
      </c>
      <c r="DO180" s="763" t="str">
        <f t="shared" si="41"/>
        <v>-</v>
      </c>
      <c r="DP180" s="763" t="s">
        <v>50</v>
      </c>
      <c r="DQ180" s="429">
        <f t="shared" si="36"/>
        <v>0</v>
      </c>
    </row>
    <row r="181" spans="8:121" s="19" customFormat="1">
      <c r="H181" s="460">
        <v>180</v>
      </c>
      <c r="I181" s="313" t="s">
        <v>113</v>
      </c>
      <c r="J181" s="313" t="s">
        <v>49</v>
      </c>
      <c r="K181" s="475">
        <v>0</v>
      </c>
      <c r="L181" s="470"/>
      <c r="M181" s="460">
        <v>180</v>
      </c>
      <c r="N181" s="313" t="s">
        <v>113</v>
      </c>
      <c r="O181" s="313" t="s">
        <v>41</v>
      </c>
      <c r="P181" s="465">
        <v>0</v>
      </c>
      <c r="Q181" s="671">
        <v>0</v>
      </c>
      <c r="R181" s="10"/>
      <c r="S181" s="460">
        <v>180</v>
      </c>
      <c r="T181" s="324" t="s">
        <v>113</v>
      </c>
      <c r="U181" s="324" t="s">
        <v>41</v>
      </c>
      <c r="V181" s="468">
        <v>0</v>
      </c>
      <c r="W181" s="478">
        <v>0</v>
      </c>
      <c r="X181" s="10"/>
      <c r="Y181" s="460">
        <v>180</v>
      </c>
      <c r="Z181" s="313" t="s">
        <v>113</v>
      </c>
      <c r="AA181" s="313" t="s">
        <v>41</v>
      </c>
      <c r="AB181" s="465">
        <v>0</v>
      </c>
      <c r="AC181" s="475">
        <v>0</v>
      </c>
      <c r="AD181" s="10"/>
      <c r="AE181" s="460">
        <v>180</v>
      </c>
      <c r="AF181" s="313" t="s">
        <v>113</v>
      </c>
      <c r="AG181" s="313" t="s">
        <v>46</v>
      </c>
      <c r="AH181" s="465">
        <v>0</v>
      </c>
      <c r="AI181" s="475">
        <v>0</v>
      </c>
      <c r="AK181" s="460">
        <v>180</v>
      </c>
      <c r="AL181" s="313" t="s">
        <v>113</v>
      </c>
      <c r="AM181" s="313" t="s">
        <v>43</v>
      </c>
      <c r="AN181" s="337">
        <v>0</v>
      </c>
      <c r="AO181" s="475">
        <v>0</v>
      </c>
      <c r="AP181" s="10"/>
      <c r="AQ181" s="460">
        <v>180</v>
      </c>
      <c r="AR181" s="324" t="s">
        <v>113</v>
      </c>
      <c r="AS181" s="324" t="s">
        <v>50</v>
      </c>
      <c r="AT181" s="478">
        <v>0</v>
      </c>
      <c r="AU181" s="470"/>
      <c r="AV181" s="10"/>
      <c r="AW181" s="10"/>
      <c r="AX181" s="10"/>
      <c r="AY181" s="10"/>
      <c r="AZ181" s="10"/>
      <c r="BA181" s="10"/>
      <c r="BB181" s="10"/>
      <c r="BC181" s="10"/>
      <c r="BD181" s="10"/>
      <c r="BE181" s="10"/>
      <c r="BF181" s="10"/>
      <c r="BG181" s="10"/>
      <c r="BH181" s="10"/>
      <c r="BI181" s="10"/>
      <c r="BJ181" s="10"/>
      <c r="BK181" s="10"/>
      <c r="BL181" s="10"/>
      <c r="BM181" s="10"/>
      <c r="BN181" s="10"/>
      <c r="BO181" s="10"/>
      <c r="BP181" s="10"/>
      <c r="CE181" s="781">
        <v>180</v>
      </c>
      <c r="CF181" s="782" t="str">
        <f t="shared" si="28"/>
        <v>-</v>
      </c>
      <c r="CG181" s="782" t="s">
        <v>50</v>
      </c>
      <c r="CH181" s="783">
        <f t="shared" si="29"/>
        <v>0</v>
      </c>
      <c r="CI181"/>
      <c r="CJ181" s="418">
        <v>180</v>
      </c>
      <c r="CK181" s="419" t="str">
        <f t="shared" si="30"/>
        <v>-</v>
      </c>
      <c r="CL181" s="419" t="s">
        <v>50</v>
      </c>
      <c r="CM181" s="421">
        <f>+Scoresheet!J233</f>
        <v>0</v>
      </c>
      <c r="CN181" s="420">
        <f t="shared" si="31"/>
        <v>0</v>
      </c>
      <c r="CO181"/>
      <c r="CP181" s="750">
        <v>180</v>
      </c>
      <c r="CQ181" s="751" t="str">
        <f t="shared" si="37"/>
        <v>-</v>
      </c>
      <c r="CR181" s="751" t="s">
        <v>50</v>
      </c>
      <c r="CS181" s="756">
        <f>+Scoresheet!AH233</f>
        <v>0</v>
      </c>
      <c r="CT181" s="752">
        <f t="shared" si="32"/>
        <v>0</v>
      </c>
      <c r="CU181"/>
      <c r="CV181" s="762">
        <v>180</v>
      </c>
      <c r="CW181" s="763" t="str">
        <f t="shared" si="38"/>
        <v>-</v>
      </c>
      <c r="CX181" s="763" t="s">
        <v>50</v>
      </c>
      <c r="CY181" s="787">
        <f>+Scoresheet!AP233</f>
        <v>0</v>
      </c>
      <c r="CZ181" s="429">
        <f t="shared" si="33"/>
        <v>0</v>
      </c>
      <c r="DA181"/>
      <c r="DB181" s="418">
        <v>180</v>
      </c>
      <c r="DC181" s="419" t="str">
        <f t="shared" si="39"/>
        <v>-</v>
      </c>
      <c r="DD181" s="419" t="s">
        <v>50</v>
      </c>
      <c r="DE181" s="421">
        <f>+Scoresheet!AX233</f>
        <v>0</v>
      </c>
      <c r="DF181" s="420">
        <f t="shared" si="34"/>
        <v>0</v>
      </c>
      <c r="DG181"/>
      <c r="DH181" s="766">
        <v>180</v>
      </c>
      <c r="DI181" s="767" t="str">
        <f t="shared" si="40"/>
        <v>-</v>
      </c>
      <c r="DJ181" s="767" t="s">
        <v>50</v>
      </c>
      <c r="DK181" s="768">
        <f>+Scoresheet!BF233</f>
        <v>0</v>
      </c>
      <c r="DL181" s="769">
        <f t="shared" si="35"/>
        <v>0</v>
      </c>
      <c r="DM181"/>
      <c r="DN181" s="762">
        <v>180</v>
      </c>
      <c r="DO181" s="763" t="str">
        <f t="shared" si="41"/>
        <v>-</v>
      </c>
      <c r="DP181" s="763" t="s">
        <v>50</v>
      </c>
      <c r="DQ181" s="429">
        <f t="shared" si="36"/>
        <v>0</v>
      </c>
    </row>
    <row r="182" spans="8:121" s="19" customFormat="1">
      <c r="H182" s="460">
        <v>181</v>
      </c>
      <c r="I182" s="313" t="s">
        <v>113</v>
      </c>
      <c r="J182" s="313" t="s">
        <v>49</v>
      </c>
      <c r="K182" s="475">
        <v>0</v>
      </c>
      <c r="L182" s="470"/>
      <c r="M182" s="460">
        <v>181</v>
      </c>
      <c r="N182" s="313" t="s">
        <v>113</v>
      </c>
      <c r="O182" s="313" t="s">
        <v>41</v>
      </c>
      <c r="P182" s="465">
        <v>0</v>
      </c>
      <c r="Q182" s="671">
        <v>0</v>
      </c>
      <c r="R182" s="10"/>
      <c r="S182" s="460">
        <v>181</v>
      </c>
      <c r="T182" s="324" t="s">
        <v>113</v>
      </c>
      <c r="U182" s="324" t="s">
        <v>41</v>
      </c>
      <c r="V182" s="468">
        <v>0</v>
      </c>
      <c r="W182" s="478">
        <v>0</v>
      </c>
      <c r="X182" s="10"/>
      <c r="Y182" s="460">
        <v>181</v>
      </c>
      <c r="Z182" s="313" t="s">
        <v>113</v>
      </c>
      <c r="AA182" s="313" t="s">
        <v>41</v>
      </c>
      <c r="AB182" s="465">
        <v>0</v>
      </c>
      <c r="AC182" s="475">
        <v>0</v>
      </c>
      <c r="AD182" s="10"/>
      <c r="AE182" s="460">
        <v>181</v>
      </c>
      <c r="AF182" s="313" t="s">
        <v>113</v>
      </c>
      <c r="AG182" s="313" t="s">
        <v>46</v>
      </c>
      <c r="AH182" s="465">
        <v>0</v>
      </c>
      <c r="AI182" s="475">
        <v>0</v>
      </c>
      <c r="AK182" s="460">
        <v>181</v>
      </c>
      <c r="AL182" s="313" t="s">
        <v>420</v>
      </c>
      <c r="AM182" s="313" t="s">
        <v>41</v>
      </c>
      <c r="AN182" s="337">
        <v>0</v>
      </c>
      <c r="AO182" s="475">
        <v>0</v>
      </c>
      <c r="AP182" s="10"/>
      <c r="AQ182" s="460">
        <v>181</v>
      </c>
      <c r="AR182" s="324" t="s">
        <v>113</v>
      </c>
      <c r="AS182" s="324" t="s">
        <v>50</v>
      </c>
      <c r="AT182" s="478">
        <v>0</v>
      </c>
      <c r="AU182" s="470"/>
      <c r="AV182" s="10"/>
      <c r="AW182" s="10"/>
      <c r="AX182" s="10"/>
      <c r="AY182" s="10"/>
      <c r="AZ182" s="10"/>
      <c r="BA182" s="10"/>
      <c r="BB182" s="10"/>
      <c r="BC182" s="10"/>
      <c r="BD182" s="10"/>
      <c r="BE182" s="10"/>
      <c r="BF182" s="10"/>
      <c r="BG182" s="10"/>
      <c r="BH182" s="10"/>
      <c r="BI182" s="10"/>
      <c r="BJ182" s="10"/>
      <c r="BK182" s="10"/>
      <c r="BL182" s="10"/>
      <c r="BM182" s="10"/>
      <c r="BN182" s="10"/>
      <c r="BO182" s="10"/>
      <c r="BP182" s="10"/>
      <c r="CE182" s="781">
        <v>181</v>
      </c>
      <c r="CF182" s="782" t="str">
        <f t="shared" si="28"/>
        <v>DHAVAL JOSHI [B]</v>
      </c>
      <c r="CG182" s="782" t="s">
        <v>41</v>
      </c>
      <c r="CH182" s="783">
        <f t="shared" si="29"/>
        <v>8.4</v>
      </c>
      <c r="CI182"/>
      <c r="CJ182" s="418">
        <v>181</v>
      </c>
      <c r="CK182" s="419" t="str">
        <f t="shared" si="30"/>
        <v>DHAVAL JOSHI [B]</v>
      </c>
      <c r="CL182" s="419" t="s">
        <v>41</v>
      </c>
      <c r="CM182" s="421">
        <f>+Scoresheet!J243</f>
        <v>70</v>
      </c>
      <c r="CN182" s="420">
        <f t="shared" si="31"/>
        <v>8.4</v>
      </c>
      <c r="CO182"/>
      <c r="CP182" s="750">
        <v>181</v>
      </c>
      <c r="CQ182" s="751" t="str">
        <f t="shared" si="37"/>
        <v>DHAVAL JOSHI [B]</v>
      </c>
      <c r="CR182" s="751" t="s">
        <v>41</v>
      </c>
      <c r="CS182" s="756">
        <f>+Scoresheet!AH243</f>
        <v>0</v>
      </c>
      <c r="CT182" s="752">
        <f t="shared" si="32"/>
        <v>0</v>
      </c>
      <c r="CU182"/>
      <c r="CV182" s="762">
        <v>181</v>
      </c>
      <c r="CW182" s="763" t="str">
        <f t="shared" si="38"/>
        <v>DHAVAL JOSHI [B]</v>
      </c>
      <c r="CX182" s="763" t="s">
        <v>41</v>
      </c>
      <c r="CY182" s="787">
        <f>+Scoresheet!AP243</f>
        <v>0</v>
      </c>
      <c r="CZ182" s="429">
        <f t="shared" si="33"/>
        <v>0</v>
      </c>
      <c r="DA182"/>
      <c r="DB182" s="418">
        <v>181</v>
      </c>
      <c r="DC182" s="419" t="str">
        <f t="shared" si="39"/>
        <v>DHAVAL JOSHI [B]</v>
      </c>
      <c r="DD182" s="419" t="s">
        <v>41</v>
      </c>
      <c r="DE182" s="421">
        <f>+Scoresheet!AX243</f>
        <v>0</v>
      </c>
      <c r="DF182" s="420">
        <f t="shared" si="34"/>
        <v>0</v>
      </c>
      <c r="DG182"/>
      <c r="DH182" s="766">
        <v>181</v>
      </c>
      <c r="DI182" s="767" t="str">
        <f t="shared" si="40"/>
        <v>DHAVAL JOSHI [B]</v>
      </c>
      <c r="DJ182" s="767" t="s">
        <v>41</v>
      </c>
      <c r="DK182" s="768">
        <f>+Scoresheet!BF243</f>
        <v>0</v>
      </c>
      <c r="DL182" s="769">
        <f t="shared" si="35"/>
        <v>0</v>
      </c>
      <c r="DM182"/>
      <c r="DN182" s="762">
        <v>181</v>
      </c>
      <c r="DO182" s="763" t="str">
        <f t="shared" si="41"/>
        <v>DHAVAL JOSHI [B]</v>
      </c>
      <c r="DP182" s="763" t="s">
        <v>41</v>
      </c>
      <c r="DQ182" s="429">
        <f t="shared" si="36"/>
        <v>0</v>
      </c>
    </row>
    <row r="183" spans="8:121" s="19" customFormat="1">
      <c r="H183" s="460">
        <v>182</v>
      </c>
      <c r="I183" s="313" t="s">
        <v>113</v>
      </c>
      <c r="J183" s="313" t="s">
        <v>49</v>
      </c>
      <c r="K183" s="478">
        <v>0</v>
      </c>
      <c r="L183" s="470"/>
      <c r="M183" s="460">
        <v>182</v>
      </c>
      <c r="N183" s="313" t="s">
        <v>113</v>
      </c>
      <c r="O183" s="313" t="s">
        <v>41</v>
      </c>
      <c r="P183" s="465">
        <v>0</v>
      </c>
      <c r="Q183" s="671">
        <v>0</v>
      </c>
      <c r="R183" s="10"/>
      <c r="S183" s="460">
        <v>182</v>
      </c>
      <c r="T183" s="324" t="s">
        <v>113</v>
      </c>
      <c r="U183" s="324" t="s">
        <v>41</v>
      </c>
      <c r="V183" s="468">
        <v>0</v>
      </c>
      <c r="W183" s="478">
        <v>0</v>
      </c>
      <c r="X183" s="10"/>
      <c r="Y183" s="460">
        <v>182</v>
      </c>
      <c r="Z183" s="313" t="s">
        <v>113</v>
      </c>
      <c r="AA183" s="313" t="s">
        <v>41</v>
      </c>
      <c r="AB183" s="465">
        <v>0</v>
      </c>
      <c r="AC183" s="475">
        <v>0</v>
      </c>
      <c r="AD183" s="10"/>
      <c r="AE183" s="460">
        <v>182</v>
      </c>
      <c r="AF183" s="313" t="s">
        <v>113</v>
      </c>
      <c r="AG183" s="313" t="s">
        <v>46</v>
      </c>
      <c r="AH183" s="465">
        <v>0</v>
      </c>
      <c r="AI183" s="475">
        <v>0</v>
      </c>
      <c r="AK183" s="460">
        <v>182</v>
      </c>
      <c r="AL183" s="313" t="s">
        <v>444</v>
      </c>
      <c r="AM183" s="313" t="s">
        <v>39</v>
      </c>
      <c r="AN183" s="337">
        <v>0</v>
      </c>
      <c r="AO183" s="475">
        <v>0</v>
      </c>
      <c r="AP183" s="10"/>
      <c r="AQ183" s="460">
        <v>182</v>
      </c>
      <c r="AR183" s="313" t="s">
        <v>113</v>
      </c>
      <c r="AS183" s="313" t="s">
        <v>50</v>
      </c>
      <c r="AT183" s="475">
        <v>0</v>
      </c>
      <c r="AU183" s="470"/>
      <c r="AV183" s="10"/>
      <c r="AW183" s="10"/>
      <c r="AX183" s="10"/>
      <c r="AY183" s="10"/>
      <c r="AZ183" s="10"/>
      <c r="BA183" s="10"/>
      <c r="BB183" s="10"/>
      <c r="BC183" s="10"/>
      <c r="BD183" s="10"/>
      <c r="BE183" s="10"/>
      <c r="BF183" s="10"/>
      <c r="BG183" s="10"/>
      <c r="BH183" s="10"/>
      <c r="BI183" s="10"/>
      <c r="BJ183" s="10"/>
      <c r="BK183" s="10"/>
      <c r="BL183" s="10"/>
      <c r="BM183" s="10"/>
      <c r="BN183" s="10"/>
      <c r="BO183" s="10"/>
      <c r="BP183" s="10"/>
      <c r="CE183" s="781">
        <v>182</v>
      </c>
      <c r="CF183" s="782" t="str">
        <f t="shared" si="28"/>
        <v>RONAK JOSHI [B]</v>
      </c>
      <c r="CG183" s="782" t="s">
        <v>41</v>
      </c>
      <c r="CH183" s="783">
        <f t="shared" si="29"/>
        <v>7.7</v>
      </c>
      <c r="CI183"/>
      <c r="CJ183" s="418">
        <v>182</v>
      </c>
      <c r="CK183" s="419" t="str">
        <f t="shared" si="30"/>
        <v>RONAK JOSHI [B]</v>
      </c>
      <c r="CL183" s="419" t="s">
        <v>41</v>
      </c>
      <c r="CM183" s="421">
        <f>+Scoresheet!J244</f>
        <v>44</v>
      </c>
      <c r="CN183" s="420">
        <f t="shared" si="31"/>
        <v>3.7</v>
      </c>
      <c r="CO183"/>
      <c r="CP183" s="750">
        <v>182</v>
      </c>
      <c r="CQ183" s="751" t="str">
        <f t="shared" si="37"/>
        <v>RONAK JOSHI [B]</v>
      </c>
      <c r="CR183" s="751" t="s">
        <v>41</v>
      </c>
      <c r="CS183" s="756">
        <f>+Scoresheet!AH244</f>
        <v>3</v>
      </c>
      <c r="CT183" s="752">
        <f t="shared" si="32"/>
        <v>4</v>
      </c>
      <c r="CU183"/>
      <c r="CV183" s="762">
        <v>182</v>
      </c>
      <c r="CW183" s="763" t="str">
        <f t="shared" si="38"/>
        <v>RONAK JOSHI [B]</v>
      </c>
      <c r="CX183" s="763" t="s">
        <v>41</v>
      </c>
      <c r="CY183" s="787">
        <f>+Scoresheet!AP244</f>
        <v>0</v>
      </c>
      <c r="CZ183" s="429">
        <f t="shared" si="33"/>
        <v>0</v>
      </c>
      <c r="DA183"/>
      <c r="DB183" s="418">
        <v>182</v>
      </c>
      <c r="DC183" s="419" t="str">
        <f t="shared" si="39"/>
        <v>RONAK JOSHI [B]</v>
      </c>
      <c r="DD183" s="419" t="s">
        <v>41</v>
      </c>
      <c r="DE183" s="421">
        <f>+Scoresheet!AX244</f>
        <v>0</v>
      </c>
      <c r="DF183" s="420">
        <f t="shared" si="34"/>
        <v>0</v>
      </c>
      <c r="DG183"/>
      <c r="DH183" s="766">
        <v>182</v>
      </c>
      <c r="DI183" s="767" t="str">
        <f t="shared" si="40"/>
        <v>RONAK JOSHI [B]</v>
      </c>
      <c r="DJ183" s="767" t="s">
        <v>41</v>
      </c>
      <c r="DK183" s="768">
        <f>+Scoresheet!BF244</f>
        <v>0</v>
      </c>
      <c r="DL183" s="769">
        <f t="shared" si="35"/>
        <v>0</v>
      </c>
      <c r="DM183"/>
      <c r="DN183" s="762">
        <v>182</v>
      </c>
      <c r="DO183" s="763" t="str">
        <f t="shared" si="41"/>
        <v>RONAK JOSHI [B]</v>
      </c>
      <c r="DP183" s="763" t="s">
        <v>41</v>
      </c>
      <c r="DQ183" s="429">
        <f t="shared" si="36"/>
        <v>0</v>
      </c>
    </row>
    <row r="184" spans="8:121" s="19" customFormat="1">
      <c r="H184" s="460">
        <v>183</v>
      </c>
      <c r="I184" s="313" t="s">
        <v>113</v>
      </c>
      <c r="J184" s="313" t="s">
        <v>49</v>
      </c>
      <c r="K184" s="475">
        <v>0</v>
      </c>
      <c r="L184" s="470"/>
      <c r="M184" s="460">
        <v>183</v>
      </c>
      <c r="N184" s="313" t="s">
        <v>113</v>
      </c>
      <c r="O184" s="313" t="s">
        <v>41</v>
      </c>
      <c r="P184" s="465">
        <v>0</v>
      </c>
      <c r="Q184" s="671">
        <v>0</v>
      </c>
      <c r="R184" s="10"/>
      <c r="S184" s="460">
        <v>183</v>
      </c>
      <c r="T184" s="324" t="s">
        <v>113</v>
      </c>
      <c r="U184" s="324" t="s">
        <v>41</v>
      </c>
      <c r="V184" s="468">
        <v>0</v>
      </c>
      <c r="W184" s="478">
        <v>0</v>
      </c>
      <c r="X184" s="10"/>
      <c r="Y184" s="460">
        <v>183</v>
      </c>
      <c r="Z184" s="313" t="s">
        <v>113</v>
      </c>
      <c r="AA184" s="313" t="s">
        <v>41</v>
      </c>
      <c r="AB184" s="465">
        <v>0</v>
      </c>
      <c r="AC184" s="475">
        <v>0</v>
      </c>
      <c r="AD184" s="10"/>
      <c r="AE184" s="460">
        <v>183</v>
      </c>
      <c r="AF184" s="323" t="s">
        <v>113</v>
      </c>
      <c r="AG184" s="323" t="s">
        <v>46</v>
      </c>
      <c r="AH184" s="465">
        <v>0</v>
      </c>
      <c r="AI184" s="475">
        <v>0</v>
      </c>
      <c r="AK184" s="460">
        <v>183</v>
      </c>
      <c r="AL184" s="313" t="s">
        <v>310</v>
      </c>
      <c r="AM184" s="313" t="s">
        <v>42</v>
      </c>
      <c r="AN184" s="337">
        <v>0</v>
      </c>
      <c r="AO184" s="475">
        <v>0</v>
      </c>
      <c r="AP184" s="10"/>
      <c r="AQ184" s="460">
        <v>183</v>
      </c>
      <c r="AR184" s="313" t="s">
        <v>113</v>
      </c>
      <c r="AS184" s="313" t="s">
        <v>50</v>
      </c>
      <c r="AT184" s="475">
        <v>0</v>
      </c>
      <c r="AU184" s="470"/>
      <c r="AV184" s="10"/>
      <c r="AW184" s="10"/>
      <c r="AX184" s="10"/>
      <c r="AY184" s="10"/>
      <c r="AZ184" s="10"/>
      <c r="BA184" s="10"/>
      <c r="BB184" s="10"/>
      <c r="BC184" s="10"/>
      <c r="BD184" s="10"/>
      <c r="BE184" s="10"/>
      <c r="BF184" s="10"/>
      <c r="BG184" s="10"/>
      <c r="BH184" s="10"/>
      <c r="BI184" s="10"/>
      <c r="BJ184" s="10"/>
      <c r="BK184" s="10"/>
      <c r="BL184" s="10"/>
      <c r="BM184" s="10"/>
      <c r="BN184" s="10"/>
      <c r="BO184" s="10"/>
      <c r="BP184" s="10"/>
      <c r="CE184" s="781">
        <v>183</v>
      </c>
      <c r="CF184" s="782" t="str">
        <f t="shared" si="28"/>
        <v>KARAN JOSHI [B]</v>
      </c>
      <c r="CG184" s="782" t="s">
        <v>41</v>
      </c>
      <c r="CH184" s="783">
        <f t="shared" si="29"/>
        <v>30</v>
      </c>
      <c r="CI184"/>
      <c r="CJ184" s="418">
        <v>183</v>
      </c>
      <c r="CK184" s="419" t="str">
        <f t="shared" si="30"/>
        <v>KARAN JOSHI [B]</v>
      </c>
      <c r="CL184" s="419" t="s">
        <v>41</v>
      </c>
      <c r="CM184" s="421">
        <f>+Scoresheet!J245</f>
        <v>174</v>
      </c>
      <c r="CN184" s="420">
        <f t="shared" si="31"/>
        <v>21.5</v>
      </c>
      <c r="CO184"/>
      <c r="CP184" s="750">
        <v>183</v>
      </c>
      <c r="CQ184" s="751" t="str">
        <f t="shared" si="37"/>
        <v>KARAN JOSHI [B]</v>
      </c>
      <c r="CR184" s="751" t="s">
        <v>41</v>
      </c>
      <c r="CS184" s="756">
        <f>+Scoresheet!AH245</f>
        <v>4</v>
      </c>
      <c r="CT184" s="752">
        <f t="shared" si="32"/>
        <v>6</v>
      </c>
      <c r="CU184"/>
      <c r="CV184" s="762">
        <v>183</v>
      </c>
      <c r="CW184" s="763" t="str">
        <f t="shared" si="38"/>
        <v>KARAN JOSHI [B]</v>
      </c>
      <c r="CX184" s="763" t="s">
        <v>41</v>
      </c>
      <c r="CY184" s="787">
        <f>+Scoresheet!AP245</f>
        <v>1</v>
      </c>
      <c r="CZ184" s="429">
        <f t="shared" si="33"/>
        <v>0.5</v>
      </c>
      <c r="DA184"/>
      <c r="DB184" s="418">
        <v>183</v>
      </c>
      <c r="DC184" s="419" t="str">
        <f t="shared" si="39"/>
        <v>KARAN JOSHI [B]</v>
      </c>
      <c r="DD184" s="419" t="s">
        <v>41</v>
      </c>
      <c r="DE184" s="421" t="str">
        <f>+Scoresheet!AX245</f>
        <v>2d+1i</v>
      </c>
      <c r="DF184" s="420">
        <f t="shared" si="34"/>
        <v>1.5</v>
      </c>
      <c r="DG184"/>
      <c r="DH184" s="766">
        <v>183</v>
      </c>
      <c r="DI184" s="767" t="str">
        <f t="shared" si="40"/>
        <v>KARAN JOSHI [B]</v>
      </c>
      <c r="DJ184" s="767" t="s">
        <v>41</v>
      </c>
      <c r="DK184" s="768">
        <f>+Scoresheet!BF245</f>
        <v>1</v>
      </c>
      <c r="DL184" s="769">
        <f t="shared" si="35"/>
        <v>0.5</v>
      </c>
      <c r="DM184"/>
      <c r="DN184" s="762">
        <v>183</v>
      </c>
      <c r="DO184" s="763" t="str">
        <f t="shared" si="41"/>
        <v>KARAN JOSHI [B]</v>
      </c>
      <c r="DP184" s="763" t="s">
        <v>41</v>
      </c>
      <c r="DQ184" s="429">
        <f t="shared" si="36"/>
        <v>2.5</v>
      </c>
    </row>
    <row r="185" spans="8:121" s="19" customFormat="1">
      <c r="H185" s="460">
        <v>184</v>
      </c>
      <c r="I185" s="324" t="s">
        <v>113</v>
      </c>
      <c r="J185" s="324" t="s">
        <v>49</v>
      </c>
      <c r="K185" s="478">
        <v>0</v>
      </c>
      <c r="L185" s="470"/>
      <c r="M185" s="460">
        <v>184</v>
      </c>
      <c r="N185" s="313" t="s">
        <v>113</v>
      </c>
      <c r="O185" s="313" t="s">
        <v>41</v>
      </c>
      <c r="P185" s="465">
        <v>0</v>
      </c>
      <c r="Q185" s="671">
        <v>0</v>
      </c>
      <c r="R185" s="10"/>
      <c r="S185" s="460">
        <v>184</v>
      </c>
      <c r="T185" s="324" t="s">
        <v>113</v>
      </c>
      <c r="U185" s="324" t="s">
        <v>41</v>
      </c>
      <c r="V185" s="468">
        <v>0</v>
      </c>
      <c r="W185" s="478">
        <v>0</v>
      </c>
      <c r="X185" s="10"/>
      <c r="Y185" s="460">
        <v>184</v>
      </c>
      <c r="Z185" s="313" t="s">
        <v>113</v>
      </c>
      <c r="AA185" s="313" t="s">
        <v>41</v>
      </c>
      <c r="AB185" s="465">
        <v>0</v>
      </c>
      <c r="AC185" s="475">
        <v>0</v>
      </c>
      <c r="AD185" s="10"/>
      <c r="AE185" s="460">
        <v>184</v>
      </c>
      <c r="AF185" s="313" t="s">
        <v>113</v>
      </c>
      <c r="AG185" s="313" t="s">
        <v>46</v>
      </c>
      <c r="AH185" s="465">
        <v>0</v>
      </c>
      <c r="AI185" s="475">
        <v>0</v>
      </c>
      <c r="AK185" s="460">
        <v>184</v>
      </c>
      <c r="AL185" s="313" t="s">
        <v>305</v>
      </c>
      <c r="AM185" s="313" t="s">
        <v>49</v>
      </c>
      <c r="AN185" s="337">
        <v>0</v>
      </c>
      <c r="AO185" s="475">
        <v>0</v>
      </c>
      <c r="AP185" s="10"/>
      <c r="AQ185" s="460">
        <v>184</v>
      </c>
      <c r="AR185" s="313" t="s">
        <v>113</v>
      </c>
      <c r="AS185" s="313" t="s">
        <v>50</v>
      </c>
      <c r="AT185" s="475">
        <v>0</v>
      </c>
      <c r="AU185" s="470"/>
      <c r="AV185" s="10"/>
      <c r="AW185" s="10"/>
      <c r="AX185" s="10"/>
      <c r="AY185" s="10"/>
      <c r="AZ185" s="10"/>
      <c r="BA185" s="10"/>
      <c r="BB185" s="10"/>
      <c r="BC185" s="10"/>
      <c r="BD185" s="10"/>
      <c r="BE185" s="10"/>
      <c r="BF185" s="10"/>
      <c r="BG185" s="10"/>
      <c r="BH185" s="10"/>
      <c r="BI185" s="10"/>
      <c r="BJ185" s="10"/>
      <c r="BK185" s="10"/>
      <c r="BL185" s="10"/>
      <c r="BM185" s="10"/>
      <c r="BN185" s="10"/>
      <c r="BO185" s="10"/>
      <c r="BP185" s="10"/>
      <c r="CE185" s="781">
        <v>184</v>
      </c>
      <c r="CF185" s="782" t="str">
        <f t="shared" si="28"/>
        <v>KETAN JOSHI [B]</v>
      </c>
      <c r="CG185" s="782" t="s">
        <v>41</v>
      </c>
      <c r="CH185" s="783">
        <f t="shared" si="29"/>
        <v>6.1</v>
      </c>
      <c r="CI185"/>
      <c r="CJ185" s="418">
        <v>184</v>
      </c>
      <c r="CK185" s="419" t="str">
        <f t="shared" si="30"/>
        <v>KETAN JOSHI [B]</v>
      </c>
      <c r="CL185" s="419" t="s">
        <v>41</v>
      </c>
      <c r="CM185" s="421">
        <f>+Scoresheet!J246</f>
        <v>68</v>
      </c>
      <c r="CN185" s="420">
        <f t="shared" si="31"/>
        <v>6.1</v>
      </c>
      <c r="CO185"/>
      <c r="CP185" s="750">
        <v>184</v>
      </c>
      <c r="CQ185" s="751" t="str">
        <f t="shared" si="37"/>
        <v>KETAN JOSHI [B]</v>
      </c>
      <c r="CR185" s="751" t="s">
        <v>41</v>
      </c>
      <c r="CS185" s="756">
        <f>+Scoresheet!AH246</f>
        <v>0</v>
      </c>
      <c r="CT185" s="752">
        <f t="shared" si="32"/>
        <v>0</v>
      </c>
      <c r="CU185"/>
      <c r="CV185" s="762">
        <v>184</v>
      </c>
      <c r="CW185" s="763" t="str">
        <f t="shared" si="38"/>
        <v>KETAN JOSHI [B]</v>
      </c>
      <c r="CX185" s="763" t="s">
        <v>41</v>
      </c>
      <c r="CY185" s="787">
        <f>+Scoresheet!AP246</f>
        <v>0</v>
      </c>
      <c r="CZ185" s="429">
        <f t="shared" si="33"/>
        <v>0</v>
      </c>
      <c r="DA185"/>
      <c r="DB185" s="418">
        <v>184</v>
      </c>
      <c r="DC185" s="419" t="str">
        <f t="shared" si="39"/>
        <v>KETAN JOSHI [B]</v>
      </c>
      <c r="DD185" s="419" t="s">
        <v>41</v>
      </c>
      <c r="DE185" s="421">
        <f>+Scoresheet!AX246</f>
        <v>0</v>
      </c>
      <c r="DF185" s="420">
        <f t="shared" si="34"/>
        <v>0</v>
      </c>
      <c r="DG185"/>
      <c r="DH185" s="766">
        <v>184</v>
      </c>
      <c r="DI185" s="767" t="str">
        <f t="shared" si="40"/>
        <v>KETAN JOSHI [B]</v>
      </c>
      <c r="DJ185" s="767" t="s">
        <v>41</v>
      </c>
      <c r="DK185" s="768">
        <f>+Scoresheet!BF246</f>
        <v>0</v>
      </c>
      <c r="DL185" s="769">
        <f t="shared" si="35"/>
        <v>0</v>
      </c>
      <c r="DM185"/>
      <c r="DN185" s="762">
        <v>184</v>
      </c>
      <c r="DO185" s="763" t="str">
        <f t="shared" si="41"/>
        <v>KETAN JOSHI [B]</v>
      </c>
      <c r="DP185" s="763" t="s">
        <v>41</v>
      </c>
      <c r="DQ185" s="429">
        <f t="shared" si="36"/>
        <v>0</v>
      </c>
    </row>
    <row r="186" spans="8:121" s="19" customFormat="1">
      <c r="H186" s="460">
        <v>185</v>
      </c>
      <c r="I186" s="313" t="s">
        <v>113</v>
      </c>
      <c r="J186" s="313" t="s">
        <v>49</v>
      </c>
      <c r="K186" s="475">
        <v>0</v>
      </c>
      <c r="L186" s="470"/>
      <c r="M186" s="460">
        <v>185</v>
      </c>
      <c r="N186" s="313" t="s">
        <v>113</v>
      </c>
      <c r="O186" s="313" t="s">
        <v>41</v>
      </c>
      <c r="P186" s="465">
        <v>0</v>
      </c>
      <c r="Q186" s="671">
        <v>0</v>
      </c>
      <c r="R186" s="10"/>
      <c r="S186" s="460">
        <v>185</v>
      </c>
      <c r="T186" s="313" t="s">
        <v>113</v>
      </c>
      <c r="U186" s="313" t="s">
        <v>41</v>
      </c>
      <c r="V186" s="468">
        <v>0</v>
      </c>
      <c r="W186" s="478">
        <v>0</v>
      </c>
      <c r="X186" s="10"/>
      <c r="Y186" s="460">
        <v>185</v>
      </c>
      <c r="Z186" s="313" t="s">
        <v>113</v>
      </c>
      <c r="AA186" s="313" t="s">
        <v>39</v>
      </c>
      <c r="AB186" s="465">
        <v>0</v>
      </c>
      <c r="AC186" s="475">
        <v>0</v>
      </c>
      <c r="AD186" s="10"/>
      <c r="AE186" s="460">
        <v>185</v>
      </c>
      <c r="AF186" s="313" t="s">
        <v>113</v>
      </c>
      <c r="AG186" s="313" t="s">
        <v>46</v>
      </c>
      <c r="AH186" s="465">
        <v>0</v>
      </c>
      <c r="AI186" s="475">
        <v>0</v>
      </c>
      <c r="AK186" s="460">
        <v>185</v>
      </c>
      <c r="AL186" s="313" t="s">
        <v>446</v>
      </c>
      <c r="AM186" s="313" t="s">
        <v>39</v>
      </c>
      <c r="AN186" s="337">
        <v>0</v>
      </c>
      <c r="AO186" s="475">
        <v>0</v>
      </c>
      <c r="AP186" s="10"/>
      <c r="AQ186" s="460">
        <v>185</v>
      </c>
      <c r="AR186" s="313" t="s">
        <v>113</v>
      </c>
      <c r="AS186" s="313" t="s">
        <v>50</v>
      </c>
      <c r="AT186" s="475">
        <v>0</v>
      </c>
      <c r="AU186" s="470"/>
      <c r="AV186" s="10"/>
      <c r="AW186" s="10"/>
      <c r="AX186" s="10"/>
      <c r="AY186" s="10"/>
      <c r="AZ186" s="10"/>
      <c r="BA186" s="10"/>
      <c r="BB186" s="10"/>
      <c r="BC186" s="10"/>
      <c r="BD186" s="10"/>
      <c r="BE186" s="10"/>
      <c r="BF186" s="10"/>
      <c r="BG186" s="10"/>
      <c r="BH186" s="10"/>
      <c r="BI186" s="10"/>
      <c r="BJ186" s="10"/>
      <c r="BK186" s="10"/>
      <c r="BL186" s="10"/>
      <c r="BM186" s="10"/>
      <c r="BN186" s="10"/>
      <c r="BO186" s="10"/>
      <c r="BP186" s="10"/>
      <c r="CE186" s="781">
        <v>185</v>
      </c>
      <c r="CF186" s="782" t="str">
        <f t="shared" si="28"/>
        <v>TUSHAR JOSHI [B]</v>
      </c>
      <c r="CG186" s="782" t="s">
        <v>41</v>
      </c>
      <c r="CH186" s="783">
        <f t="shared" si="29"/>
        <v>4.5</v>
      </c>
      <c r="CI186"/>
      <c r="CJ186" s="418">
        <v>185</v>
      </c>
      <c r="CK186" s="419" t="str">
        <f t="shared" si="30"/>
        <v>TUSHAR JOSHI [B]</v>
      </c>
      <c r="CL186" s="419" t="s">
        <v>41</v>
      </c>
      <c r="CM186" s="421">
        <f>+Scoresheet!J247</f>
        <v>8</v>
      </c>
      <c r="CN186" s="420">
        <f t="shared" si="31"/>
        <v>0</v>
      </c>
      <c r="CO186"/>
      <c r="CP186" s="750">
        <v>185</v>
      </c>
      <c r="CQ186" s="751" t="str">
        <f t="shared" si="37"/>
        <v>TUSHAR JOSHI [B]</v>
      </c>
      <c r="CR186" s="751" t="s">
        <v>41</v>
      </c>
      <c r="CS186" s="756">
        <f>+Scoresheet!AH247</f>
        <v>2</v>
      </c>
      <c r="CT186" s="752">
        <f t="shared" si="32"/>
        <v>3</v>
      </c>
      <c r="CU186"/>
      <c r="CV186" s="762">
        <v>185</v>
      </c>
      <c r="CW186" s="763" t="str">
        <f t="shared" si="38"/>
        <v>TUSHAR JOSHI [B]</v>
      </c>
      <c r="CX186" s="763" t="s">
        <v>41</v>
      </c>
      <c r="CY186" s="787">
        <f>+Scoresheet!AP247</f>
        <v>0</v>
      </c>
      <c r="CZ186" s="429">
        <f t="shared" si="33"/>
        <v>0</v>
      </c>
      <c r="DA186"/>
      <c r="DB186" s="418">
        <v>185</v>
      </c>
      <c r="DC186" s="419" t="str">
        <f t="shared" si="39"/>
        <v>TUSHAR JOSHI [B]</v>
      </c>
      <c r="DD186" s="419" t="s">
        <v>41</v>
      </c>
      <c r="DE186" s="421" t="str">
        <f>+Scoresheet!AX247</f>
        <v>1d+2i</v>
      </c>
      <c r="DF186" s="420">
        <f t="shared" si="34"/>
        <v>1.5</v>
      </c>
      <c r="DG186"/>
      <c r="DH186" s="766">
        <v>185</v>
      </c>
      <c r="DI186" s="767" t="str">
        <f t="shared" si="40"/>
        <v>TUSHAR JOSHI [B]</v>
      </c>
      <c r="DJ186" s="767" t="s">
        <v>41</v>
      </c>
      <c r="DK186" s="768">
        <f>+Scoresheet!BF247</f>
        <v>0</v>
      </c>
      <c r="DL186" s="769">
        <f t="shared" si="35"/>
        <v>0</v>
      </c>
      <c r="DM186"/>
      <c r="DN186" s="762">
        <v>185</v>
      </c>
      <c r="DO186" s="763" t="str">
        <f t="shared" si="41"/>
        <v>TUSHAR JOSHI [B]</v>
      </c>
      <c r="DP186" s="763" t="s">
        <v>41</v>
      </c>
      <c r="DQ186" s="429">
        <f t="shared" si="36"/>
        <v>1.5</v>
      </c>
    </row>
    <row r="187" spans="8:121" s="19" customFormat="1">
      <c r="H187" s="460">
        <v>186</v>
      </c>
      <c r="I187" s="313" t="s">
        <v>113</v>
      </c>
      <c r="J187" s="313" t="s">
        <v>49</v>
      </c>
      <c r="K187" s="475">
        <v>0</v>
      </c>
      <c r="L187" s="470"/>
      <c r="M187" s="460">
        <v>186</v>
      </c>
      <c r="N187" s="313" t="s">
        <v>113</v>
      </c>
      <c r="O187" s="313" t="s">
        <v>41</v>
      </c>
      <c r="P187" s="465">
        <v>0</v>
      </c>
      <c r="Q187" s="671">
        <v>0</v>
      </c>
      <c r="R187" s="10"/>
      <c r="S187" s="460">
        <v>186</v>
      </c>
      <c r="T187" s="313" t="s">
        <v>113</v>
      </c>
      <c r="U187" s="313" t="s">
        <v>41</v>
      </c>
      <c r="V187" s="465">
        <v>0</v>
      </c>
      <c r="W187" s="475">
        <v>0</v>
      </c>
      <c r="X187" s="10"/>
      <c r="Y187" s="460">
        <v>186</v>
      </c>
      <c r="Z187" s="313" t="s">
        <v>113</v>
      </c>
      <c r="AA187" s="313" t="s">
        <v>39</v>
      </c>
      <c r="AB187" s="465">
        <v>0</v>
      </c>
      <c r="AC187" s="475">
        <v>0</v>
      </c>
      <c r="AD187" s="10"/>
      <c r="AE187" s="460">
        <v>186</v>
      </c>
      <c r="AF187" s="324" t="s">
        <v>113</v>
      </c>
      <c r="AG187" s="324" t="s">
        <v>46</v>
      </c>
      <c r="AH187" s="468">
        <v>0</v>
      </c>
      <c r="AI187" s="478">
        <v>0</v>
      </c>
      <c r="AK187" s="460">
        <v>186</v>
      </c>
      <c r="AL187" s="313" t="s">
        <v>312</v>
      </c>
      <c r="AM187" s="313" t="s">
        <v>42</v>
      </c>
      <c r="AN187" s="337">
        <v>0</v>
      </c>
      <c r="AO187" s="475">
        <v>0</v>
      </c>
      <c r="AP187" s="10"/>
      <c r="AQ187" s="460">
        <v>186</v>
      </c>
      <c r="AR187" s="313" t="s">
        <v>113</v>
      </c>
      <c r="AS187" s="313" t="s">
        <v>50</v>
      </c>
      <c r="AT187" s="475">
        <v>0</v>
      </c>
      <c r="AU187" s="470"/>
      <c r="AV187" s="10"/>
      <c r="AW187" s="10"/>
      <c r="AX187" s="10"/>
      <c r="AY187" s="10"/>
      <c r="AZ187" s="10"/>
      <c r="BA187" s="10"/>
      <c r="BB187" s="10"/>
      <c r="BC187" s="10"/>
      <c r="BD187" s="10"/>
      <c r="BE187" s="10"/>
      <c r="BF187" s="10"/>
      <c r="BG187" s="10"/>
      <c r="BH187" s="10"/>
      <c r="BI187" s="10"/>
      <c r="BJ187" s="10"/>
      <c r="BK187" s="10"/>
      <c r="BL187" s="10"/>
      <c r="BM187" s="10"/>
      <c r="BN187" s="10"/>
      <c r="BO187" s="10"/>
      <c r="BP187" s="10"/>
      <c r="CE187" s="781">
        <v>186</v>
      </c>
      <c r="CF187" s="782" t="str">
        <f t="shared" si="28"/>
        <v>VISHAL JOSHI [B]</v>
      </c>
      <c r="CG187" s="782" t="s">
        <v>41</v>
      </c>
      <c r="CH187" s="783">
        <f t="shared" si="29"/>
        <v>4.5</v>
      </c>
      <c r="CI187"/>
      <c r="CJ187" s="418">
        <v>186</v>
      </c>
      <c r="CK187" s="419" t="str">
        <f t="shared" si="30"/>
        <v>VISHAL JOSHI [B]</v>
      </c>
      <c r="CL187" s="419" t="s">
        <v>41</v>
      </c>
      <c r="CM187" s="421">
        <f>+Scoresheet!J248</f>
        <v>2</v>
      </c>
      <c r="CN187" s="420">
        <f t="shared" si="31"/>
        <v>0</v>
      </c>
      <c r="CO187"/>
      <c r="CP187" s="750">
        <v>186</v>
      </c>
      <c r="CQ187" s="751" t="str">
        <f t="shared" si="37"/>
        <v>VISHAL JOSHI [B]</v>
      </c>
      <c r="CR187" s="751" t="s">
        <v>41</v>
      </c>
      <c r="CS187" s="756">
        <f>+Scoresheet!AH248</f>
        <v>3</v>
      </c>
      <c r="CT187" s="752">
        <f t="shared" si="32"/>
        <v>4</v>
      </c>
      <c r="CU187"/>
      <c r="CV187" s="762">
        <v>186</v>
      </c>
      <c r="CW187" s="763" t="str">
        <f t="shared" si="38"/>
        <v>VISHAL JOSHI [B]</v>
      </c>
      <c r="CX187" s="763" t="s">
        <v>41</v>
      </c>
      <c r="CY187" s="787">
        <f>+Scoresheet!AP248</f>
        <v>0</v>
      </c>
      <c r="CZ187" s="429">
        <f t="shared" si="33"/>
        <v>0</v>
      </c>
      <c r="DA187"/>
      <c r="DB187" s="418">
        <v>186</v>
      </c>
      <c r="DC187" s="419" t="str">
        <f t="shared" si="39"/>
        <v>VISHAL JOSHI [B]</v>
      </c>
      <c r="DD187" s="419" t="s">
        <v>41</v>
      </c>
      <c r="DE187" s="421" t="str">
        <f>+Scoresheet!AX248</f>
        <v>1i</v>
      </c>
      <c r="DF187" s="420">
        <f t="shared" si="34"/>
        <v>0.5</v>
      </c>
      <c r="DG187"/>
      <c r="DH187" s="766">
        <v>186</v>
      </c>
      <c r="DI187" s="767" t="str">
        <f t="shared" si="40"/>
        <v>VISHAL JOSHI [B]</v>
      </c>
      <c r="DJ187" s="767" t="s">
        <v>41</v>
      </c>
      <c r="DK187" s="768">
        <f>+Scoresheet!BF248</f>
        <v>0</v>
      </c>
      <c r="DL187" s="769">
        <f t="shared" si="35"/>
        <v>0</v>
      </c>
      <c r="DM187"/>
      <c r="DN187" s="762">
        <v>186</v>
      </c>
      <c r="DO187" s="763" t="str">
        <f t="shared" si="41"/>
        <v>VISHAL JOSHI [B]</v>
      </c>
      <c r="DP187" s="763" t="s">
        <v>41</v>
      </c>
      <c r="DQ187" s="429">
        <f t="shared" si="36"/>
        <v>0.5</v>
      </c>
    </row>
    <row r="188" spans="8:121" s="19" customFormat="1">
      <c r="H188" s="460">
        <v>187</v>
      </c>
      <c r="I188" s="313" t="s">
        <v>113</v>
      </c>
      <c r="J188" s="313" t="s">
        <v>49</v>
      </c>
      <c r="K188" s="475">
        <v>0</v>
      </c>
      <c r="L188" s="470"/>
      <c r="M188" s="460">
        <v>187</v>
      </c>
      <c r="N188" s="313" t="s">
        <v>113</v>
      </c>
      <c r="O188" s="313" t="s">
        <v>41</v>
      </c>
      <c r="P188" s="465">
        <v>0</v>
      </c>
      <c r="Q188" s="671">
        <v>0</v>
      </c>
      <c r="R188" s="10"/>
      <c r="S188" s="460">
        <v>187</v>
      </c>
      <c r="T188" s="313" t="s">
        <v>113</v>
      </c>
      <c r="U188" s="313" t="s">
        <v>41</v>
      </c>
      <c r="V188" s="465">
        <v>0</v>
      </c>
      <c r="W188" s="475">
        <v>0</v>
      </c>
      <c r="X188" s="10"/>
      <c r="Y188" s="460">
        <v>187</v>
      </c>
      <c r="Z188" s="313" t="s">
        <v>113</v>
      </c>
      <c r="AA188" s="313" t="s">
        <v>39</v>
      </c>
      <c r="AB188" s="465">
        <v>0</v>
      </c>
      <c r="AC188" s="475">
        <v>0</v>
      </c>
      <c r="AD188" s="10"/>
      <c r="AE188" s="460">
        <v>187</v>
      </c>
      <c r="AF188" s="313" t="s">
        <v>113</v>
      </c>
      <c r="AG188" s="313" t="s">
        <v>44</v>
      </c>
      <c r="AH188" s="465">
        <v>0</v>
      </c>
      <c r="AI188" s="475">
        <v>0</v>
      </c>
      <c r="AK188" s="460">
        <v>187</v>
      </c>
      <c r="AL188" s="313" t="s">
        <v>345</v>
      </c>
      <c r="AM188" s="313" t="s">
        <v>44</v>
      </c>
      <c r="AN188" s="337">
        <v>0</v>
      </c>
      <c r="AO188" s="475">
        <v>0</v>
      </c>
      <c r="AP188" s="10"/>
      <c r="AQ188" s="460">
        <v>187</v>
      </c>
      <c r="AR188" s="313" t="s">
        <v>113</v>
      </c>
      <c r="AS188" s="313" t="s">
        <v>50</v>
      </c>
      <c r="AT188" s="475">
        <v>0</v>
      </c>
      <c r="AU188" s="470"/>
      <c r="AV188" s="10"/>
      <c r="AW188" s="10"/>
      <c r="AX188" s="10"/>
      <c r="AY188" s="10"/>
      <c r="AZ188" s="10"/>
      <c r="BA188" s="10"/>
      <c r="BB188" s="10"/>
      <c r="BC188" s="10"/>
      <c r="BD188" s="10"/>
      <c r="BE188" s="10"/>
      <c r="BF188" s="10"/>
      <c r="BG188" s="10"/>
      <c r="BH188" s="10"/>
      <c r="BI188" s="10"/>
      <c r="BJ188" s="10"/>
      <c r="BK188" s="10"/>
      <c r="BL188" s="10"/>
      <c r="BM188" s="10"/>
      <c r="BN188" s="10"/>
      <c r="BO188" s="10"/>
      <c r="BP188" s="10"/>
      <c r="CE188" s="781">
        <v>187</v>
      </c>
      <c r="CF188" s="782" t="str">
        <f t="shared" si="28"/>
        <v>NIRAV JOSHI [B]</v>
      </c>
      <c r="CG188" s="782" t="s">
        <v>41</v>
      </c>
      <c r="CH188" s="783">
        <f t="shared" si="29"/>
        <v>7</v>
      </c>
      <c r="CI188"/>
      <c r="CJ188" s="418">
        <v>187</v>
      </c>
      <c r="CK188" s="419" t="str">
        <f t="shared" si="30"/>
        <v>NIRAV JOSHI [B]</v>
      </c>
      <c r="CL188" s="419" t="s">
        <v>41</v>
      </c>
      <c r="CM188" s="421">
        <f>+Scoresheet!J249</f>
        <v>0</v>
      </c>
      <c r="CN188" s="420">
        <f t="shared" si="31"/>
        <v>0</v>
      </c>
      <c r="CO188"/>
      <c r="CP188" s="750">
        <v>187</v>
      </c>
      <c r="CQ188" s="751" t="str">
        <f t="shared" si="37"/>
        <v>NIRAV JOSHI [B]</v>
      </c>
      <c r="CR188" s="751" t="s">
        <v>41</v>
      </c>
      <c r="CS188" s="756">
        <f>+Scoresheet!AH249</f>
        <v>4</v>
      </c>
      <c r="CT188" s="752">
        <f t="shared" si="32"/>
        <v>6</v>
      </c>
      <c r="CU188"/>
      <c r="CV188" s="762">
        <v>187</v>
      </c>
      <c r="CW188" s="763" t="str">
        <f t="shared" si="38"/>
        <v>NIRAV JOSHI [B]</v>
      </c>
      <c r="CX188" s="763" t="s">
        <v>41</v>
      </c>
      <c r="CY188" s="787">
        <f>+Scoresheet!AP249</f>
        <v>0</v>
      </c>
      <c r="CZ188" s="429">
        <f t="shared" si="33"/>
        <v>0</v>
      </c>
      <c r="DA188"/>
      <c r="DB188" s="418">
        <v>187</v>
      </c>
      <c r="DC188" s="419" t="str">
        <f t="shared" si="39"/>
        <v>NIRAV JOSHI [B]</v>
      </c>
      <c r="DD188" s="419" t="s">
        <v>41</v>
      </c>
      <c r="DE188" s="421" t="str">
        <f>+Scoresheet!AX249</f>
        <v>1d+1i</v>
      </c>
      <c r="DF188" s="420">
        <f t="shared" si="34"/>
        <v>1</v>
      </c>
      <c r="DG188"/>
      <c r="DH188" s="766">
        <v>187</v>
      </c>
      <c r="DI188" s="767" t="str">
        <f t="shared" si="40"/>
        <v>NIRAV JOSHI [B]</v>
      </c>
      <c r="DJ188" s="767" t="s">
        <v>41</v>
      </c>
      <c r="DK188" s="768">
        <f>+Scoresheet!BF249</f>
        <v>0</v>
      </c>
      <c r="DL188" s="769">
        <f t="shared" si="35"/>
        <v>0</v>
      </c>
      <c r="DM188"/>
      <c r="DN188" s="762">
        <v>187</v>
      </c>
      <c r="DO188" s="763" t="str">
        <f t="shared" si="41"/>
        <v>NIRAV JOSHI [B]</v>
      </c>
      <c r="DP188" s="763" t="s">
        <v>41</v>
      </c>
      <c r="DQ188" s="429">
        <f t="shared" si="36"/>
        <v>1</v>
      </c>
    </row>
    <row r="189" spans="8:121" s="19" customFormat="1">
      <c r="H189" s="460">
        <v>188</v>
      </c>
      <c r="I189" s="313" t="s">
        <v>113</v>
      </c>
      <c r="J189" s="313" t="s">
        <v>49</v>
      </c>
      <c r="K189" s="475">
        <v>0</v>
      </c>
      <c r="L189" s="470"/>
      <c r="M189" s="460">
        <v>188</v>
      </c>
      <c r="N189" s="324" t="s">
        <v>113</v>
      </c>
      <c r="O189" s="324" t="s">
        <v>41</v>
      </c>
      <c r="P189" s="468">
        <v>0</v>
      </c>
      <c r="Q189" s="671">
        <v>0</v>
      </c>
      <c r="R189" s="10"/>
      <c r="S189" s="460">
        <v>188</v>
      </c>
      <c r="T189" s="324" t="s">
        <v>113</v>
      </c>
      <c r="U189" s="324" t="s">
        <v>39</v>
      </c>
      <c r="V189" s="468">
        <v>0</v>
      </c>
      <c r="W189" s="478">
        <v>0</v>
      </c>
      <c r="X189" s="10"/>
      <c r="Y189" s="460">
        <v>188</v>
      </c>
      <c r="Z189" s="313" t="s">
        <v>113</v>
      </c>
      <c r="AA189" s="313" t="s">
        <v>39</v>
      </c>
      <c r="AB189" s="465">
        <v>0</v>
      </c>
      <c r="AC189" s="475">
        <v>0</v>
      </c>
      <c r="AD189" s="10"/>
      <c r="AE189" s="460">
        <v>188</v>
      </c>
      <c r="AF189" s="313" t="s">
        <v>113</v>
      </c>
      <c r="AG189" s="313" t="s">
        <v>44</v>
      </c>
      <c r="AH189" s="465">
        <v>0</v>
      </c>
      <c r="AI189" s="475">
        <v>0</v>
      </c>
      <c r="AK189" s="460">
        <v>188</v>
      </c>
      <c r="AL189" s="324" t="s">
        <v>443</v>
      </c>
      <c r="AM189" s="324" t="s">
        <v>39</v>
      </c>
      <c r="AN189" s="340">
        <v>0</v>
      </c>
      <c r="AO189" s="478">
        <v>0</v>
      </c>
      <c r="AP189" s="10"/>
      <c r="AQ189" s="460">
        <v>188</v>
      </c>
      <c r="AR189" s="313" t="s">
        <v>113</v>
      </c>
      <c r="AS189" s="313" t="s">
        <v>50</v>
      </c>
      <c r="AT189" s="475">
        <v>0</v>
      </c>
      <c r="AU189" s="470"/>
      <c r="AV189" s="10"/>
      <c r="AW189" s="10"/>
      <c r="AX189" s="10"/>
      <c r="AY189" s="10"/>
      <c r="AZ189" s="10"/>
      <c r="BA189" s="10"/>
      <c r="BB189" s="10"/>
      <c r="BC189" s="10"/>
      <c r="BD189" s="10"/>
      <c r="BE189" s="10"/>
      <c r="BF189" s="10"/>
      <c r="BG189" s="10"/>
      <c r="BH189" s="10"/>
      <c r="BI189" s="10"/>
      <c r="BJ189" s="10"/>
      <c r="BK189" s="10"/>
      <c r="BL189" s="10"/>
      <c r="BM189" s="10"/>
      <c r="BN189" s="10"/>
      <c r="BO189" s="10"/>
      <c r="BP189" s="10"/>
      <c r="CE189" s="781">
        <v>188</v>
      </c>
      <c r="CF189" s="782" t="str">
        <f t="shared" si="28"/>
        <v>VEDANT JOSHI [B]</v>
      </c>
      <c r="CG189" s="782" t="s">
        <v>41</v>
      </c>
      <c r="CH189" s="783">
        <f t="shared" si="29"/>
        <v>4.4000000000000004</v>
      </c>
      <c r="CI189"/>
      <c r="CJ189" s="418">
        <v>188</v>
      </c>
      <c r="CK189" s="419" t="str">
        <f t="shared" si="30"/>
        <v>VEDANT JOSHI [B]</v>
      </c>
      <c r="CL189" s="419" t="s">
        <v>41</v>
      </c>
      <c r="CM189" s="421">
        <f>+Scoresheet!J250</f>
        <v>19</v>
      </c>
      <c r="CN189" s="420">
        <f t="shared" si="31"/>
        <v>1.9</v>
      </c>
      <c r="CO189"/>
      <c r="CP189" s="750">
        <v>188</v>
      </c>
      <c r="CQ189" s="751" t="str">
        <f t="shared" si="37"/>
        <v>VEDANT JOSHI [B]</v>
      </c>
      <c r="CR189" s="751" t="s">
        <v>41</v>
      </c>
      <c r="CS189" s="756">
        <f>+Scoresheet!AH250</f>
        <v>2</v>
      </c>
      <c r="CT189" s="752">
        <f t="shared" si="32"/>
        <v>2</v>
      </c>
      <c r="CU189"/>
      <c r="CV189" s="762">
        <v>188</v>
      </c>
      <c r="CW189" s="763" t="str">
        <f t="shared" si="38"/>
        <v>VEDANT JOSHI [B]</v>
      </c>
      <c r="CX189" s="763" t="s">
        <v>41</v>
      </c>
      <c r="CY189" s="787">
        <f>+Scoresheet!AP250</f>
        <v>0</v>
      </c>
      <c r="CZ189" s="429">
        <f t="shared" si="33"/>
        <v>0</v>
      </c>
      <c r="DA189"/>
      <c r="DB189" s="418">
        <v>188</v>
      </c>
      <c r="DC189" s="419" t="str">
        <f t="shared" si="39"/>
        <v>VEDANT JOSHI [B]</v>
      </c>
      <c r="DD189" s="419" t="s">
        <v>41</v>
      </c>
      <c r="DE189" s="421" t="str">
        <f>+Scoresheet!AX250</f>
        <v>1i</v>
      </c>
      <c r="DF189" s="420">
        <f t="shared" si="34"/>
        <v>0.5</v>
      </c>
      <c r="DG189"/>
      <c r="DH189" s="766">
        <v>188</v>
      </c>
      <c r="DI189" s="767" t="str">
        <f t="shared" si="40"/>
        <v>VEDANT JOSHI [B]</v>
      </c>
      <c r="DJ189" s="767" t="s">
        <v>41</v>
      </c>
      <c r="DK189" s="768">
        <f>+Scoresheet!BF250</f>
        <v>0</v>
      </c>
      <c r="DL189" s="769">
        <f t="shared" si="35"/>
        <v>0</v>
      </c>
      <c r="DM189"/>
      <c r="DN189" s="762">
        <v>188</v>
      </c>
      <c r="DO189" s="763" t="str">
        <f t="shared" si="41"/>
        <v>VEDANT JOSHI [B]</v>
      </c>
      <c r="DP189" s="763" t="s">
        <v>41</v>
      </c>
      <c r="DQ189" s="429">
        <f t="shared" si="36"/>
        <v>0.5</v>
      </c>
    </row>
    <row r="190" spans="8:121" s="19" customFormat="1">
      <c r="H190" s="460">
        <v>189</v>
      </c>
      <c r="I190" s="313" t="s">
        <v>113</v>
      </c>
      <c r="J190" s="313" t="s">
        <v>49</v>
      </c>
      <c r="K190" s="475">
        <v>0</v>
      </c>
      <c r="L190" s="470"/>
      <c r="M190" s="460">
        <v>189</v>
      </c>
      <c r="N190" s="324" t="s">
        <v>113</v>
      </c>
      <c r="O190" s="324" t="s">
        <v>41</v>
      </c>
      <c r="P190" s="468">
        <v>0</v>
      </c>
      <c r="Q190" s="671">
        <v>0</v>
      </c>
      <c r="R190" s="10"/>
      <c r="S190" s="460">
        <v>189</v>
      </c>
      <c r="T190" s="313" t="s">
        <v>113</v>
      </c>
      <c r="U190" s="313" t="s">
        <v>39</v>
      </c>
      <c r="V190" s="465">
        <v>0</v>
      </c>
      <c r="W190" s="475">
        <v>0</v>
      </c>
      <c r="X190" s="10"/>
      <c r="Y190" s="460">
        <v>189</v>
      </c>
      <c r="Z190" s="323" t="s">
        <v>113</v>
      </c>
      <c r="AA190" s="323" t="s">
        <v>39</v>
      </c>
      <c r="AB190" s="465">
        <v>0</v>
      </c>
      <c r="AC190" s="475">
        <v>0</v>
      </c>
      <c r="AD190" s="10"/>
      <c r="AE190" s="460">
        <v>189</v>
      </c>
      <c r="AF190" s="313" t="s">
        <v>113</v>
      </c>
      <c r="AG190" s="313" t="s">
        <v>44</v>
      </c>
      <c r="AH190" s="465">
        <v>0</v>
      </c>
      <c r="AI190" s="475">
        <v>0</v>
      </c>
      <c r="AK190" s="460">
        <v>189</v>
      </c>
      <c r="AL190" s="313" t="s">
        <v>435</v>
      </c>
      <c r="AM190" s="313" t="s">
        <v>45</v>
      </c>
      <c r="AN190" s="337">
        <v>0</v>
      </c>
      <c r="AO190" s="475">
        <v>0</v>
      </c>
      <c r="AP190" s="10"/>
      <c r="AQ190" s="460">
        <v>189</v>
      </c>
      <c r="AR190" s="313" t="s">
        <v>113</v>
      </c>
      <c r="AS190" s="313" t="s">
        <v>50</v>
      </c>
      <c r="AT190" s="475">
        <v>0</v>
      </c>
      <c r="AU190" s="470"/>
      <c r="AV190" s="10"/>
      <c r="AW190" s="10"/>
      <c r="AX190" s="10"/>
      <c r="AY190" s="10"/>
      <c r="AZ190" s="10"/>
      <c r="BA190" s="10"/>
      <c r="BB190" s="10"/>
      <c r="BC190" s="10"/>
      <c r="BD190" s="10"/>
      <c r="BE190" s="10"/>
      <c r="BF190" s="10"/>
      <c r="BG190" s="10"/>
      <c r="BH190" s="10"/>
      <c r="BI190" s="10"/>
      <c r="BJ190" s="10"/>
      <c r="BK190" s="10"/>
      <c r="BL190" s="10"/>
      <c r="BM190" s="10"/>
      <c r="BN190" s="10"/>
      <c r="BO190" s="10"/>
      <c r="BP190" s="10"/>
      <c r="CE190" s="781">
        <v>189</v>
      </c>
      <c r="CF190" s="782" t="str">
        <f t="shared" si="28"/>
        <v>SAGAR JOSHI [B]</v>
      </c>
      <c r="CG190" s="782" t="s">
        <v>41</v>
      </c>
      <c r="CH190" s="783">
        <f t="shared" si="29"/>
        <v>2</v>
      </c>
      <c r="CI190"/>
      <c r="CJ190" s="418">
        <v>189</v>
      </c>
      <c r="CK190" s="419" t="str">
        <f t="shared" si="30"/>
        <v>SAGAR JOSHI [B]</v>
      </c>
      <c r="CL190" s="419" t="s">
        <v>41</v>
      </c>
      <c r="CM190" s="421">
        <f>+Scoresheet!J251</f>
        <v>3</v>
      </c>
      <c r="CN190" s="420">
        <f t="shared" si="31"/>
        <v>0</v>
      </c>
      <c r="CO190"/>
      <c r="CP190" s="750">
        <v>189</v>
      </c>
      <c r="CQ190" s="751" t="str">
        <f t="shared" si="37"/>
        <v>SAGAR JOSHI [B]</v>
      </c>
      <c r="CR190" s="751" t="s">
        <v>41</v>
      </c>
      <c r="CS190" s="756">
        <f>+Scoresheet!AH251</f>
        <v>0</v>
      </c>
      <c r="CT190" s="752">
        <f t="shared" si="32"/>
        <v>0</v>
      </c>
      <c r="CU190"/>
      <c r="CV190" s="762">
        <v>189</v>
      </c>
      <c r="CW190" s="763" t="str">
        <f t="shared" si="38"/>
        <v>SAGAR JOSHI [B]</v>
      </c>
      <c r="CX190" s="763" t="s">
        <v>41</v>
      </c>
      <c r="CY190" s="787">
        <f>+Scoresheet!AP251</f>
        <v>2</v>
      </c>
      <c r="CZ190" s="429">
        <f t="shared" si="33"/>
        <v>1</v>
      </c>
      <c r="DA190"/>
      <c r="DB190" s="418">
        <v>189</v>
      </c>
      <c r="DC190" s="419" t="str">
        <f t="shared" si="39"/>
        <v>SAGAR JOSHI [B]</v>
      </c>
      <c r="DD190" s="419" t="s">
        <v>41</v>
      </c>
      <c r="DE190" s="421" t="str">
        <f>+Scoresheet!AX251</f>
        <v>2d</v>
      </c>
      <c r="DF190" s="420">
        <f t="shared" si="34"/>
        <v>1</v>
      </c>
      <c r="DG190"/>
      <c r="DH190" s="766">
        <v>189</v>
      </c>
      <c r="DI190" s="767" t="str">
        <f t="shared" si="40"/>
        <v>SAGAR JOSHI [B]</v>
      </c>
      <c r="DJ190" s="767" t="s">
        <v>41</v>
      </c>
      <c r="DK190" s="768">
        <f>+Scoresheet!BF251</f>
        <v>0</v>
      </c>
      <c r="DL190" s="769">
        <f t="shared" si="35"/>
        <v>0</v>
      </c>
      <c r="DM190"/>
      <c r="DN190" s="762">
        <v>189</v>
      </c>
      <c r="DO190" s="763" t="str">
        <f t="shared" si="41"/>
        <v>SAGAR JOSHI [B]</v>
      </c>
      <c r="DP190" s="763" t="s">
        <v>41</v>
      </c>
      <c r="DQ190" s="429">
        <f t="shared" si="36"/>
        <v>2</v>
      </c>
    </row>
    <row r="191" spans="8:121" s="19" customFormat="1">
      <c r="H191" s="460">
        <v>190</v>
      </c>
      <c r="I191" s="313" t="s">
        <v>113</v>
      </c>
      <c r="J191" s="313" t="s">
        <v>49</v>
      </c>
      <c r="K191" s="475">
        <v>0</v>
      </c>
      <c r="L191" s="470"/>
      <c r="M191" s="460">
        <v>190</v>
      </c>
      <c r="N191" s="324" t="s">
        <v>113</v>
      </c>
      <c r="O191" s="324" t="s">
        <v>41</v>
      </c>
      <c r="P191" s="468">
        <v>0</v>
      </c>
      <c r="Q191" s="671">
        <v>0</v>
      </c>
      <c r="R191" s="10"/>
      <c r="S191" s="460">
        <v>190</v>
      </c>
      <c r="T191" s="324" t="s">
        <v>113</v>
      </c>
      <c r="U191" s="324" t="s">
        <v>39</v>
      </c>
      <c r="V191" s="468">
        <v>0</v>
      </c>
      <c r="W191" s="478">
        <v>0</v>
      </c>
      <c r="X191" s="10"/>
      <c r="Y191" s="460">
        <v>190</v>
      </c>
      <c r="Z191" s="313" t="s">
        <v>113</v>
      </c>
      <c r="AA191" s="313" t="s">
        <v>39</v>
      </c>
      <c r="AB191" s="465">
        <v>0</v>
      </c>
      <c r="AC191" s="475">
        <v>0</v>
      </c>
      <c r="AD191" s="10"/>
      <c r="AE191" s="460">
        <v>190</v>
      </c>
      <c r="AF191" s="324" t="s">
        <v>113</v>
      </c>
      <c r="AG191" s="324" t="s">
        <v>44</v>
      </c>
      <c r="AH191" s="468">
        <v>0</v>
      </c>
      <c r="AI191" s="478">
        <v>0</v>
      </c>
      <c r="AK191" s="460">
        <v>190</v>
      </c>
      <c r="AL191" s="324" t="s">
        <v>393</v>
      </c>
      <c r="AM191" s="324" t="s">
        <v>46</v>
      </c>
      <c r="AN191" s="340">
        <v>0</v>
      </c>
      <c r="AO191" s="478">
        <v>0</v>
      </c>
      <c r="AP191" s="10"/>
      <c r="AQ191" s="460">
        <v>190</v>
      </c>
      <c r="AR191" s="313" t="s">
        <v>113</v>
      </c>
      <c r="AS191" s="313" t="s">
        <v>50</v>
      </c>
      <c r="AT191" s="475">
        <v>0</v>
      </c>
      <c r="AU191" s="470"/>
      <c r="AV191" s="10"/>
      <c r="AW191" s="10"/>
      <c r="AX191" s="10"/>
      <c r="AY191" s="10"/>
      <c r="AZ191" s="10"/>
      <c r="BA191" s="10"/>
      <c r="BB191" s="10"/>
      <c r="BC191" s="10"/>
      <c r="BD191" s="10"/>
      <c r="BE191" s="10"/>
      <c r="BF191" s="10"/>
      <c r="BG191" s="10"/>
      <c r="BH191" s="10"/>
      <c r="BI191" s="10"/>
      <c r="BJ191" s="10"/>
      <c r="BK191" s="10"/>
      <c r="BL191" s="10"/>
      <c r="BM191" s="10"/>
      <c r="BN191" s="10"/>
      <c r="BO191" s="10"/>
      <c r="BP191" s="10"/>
      <c r="CE191" s="781">
        <v>190</v>
      </c>
      <c r="CF191" s="782" t="str">
        <f t="shared" si="28"/>
        <v>AAKASH JOSHI [B]</v>
      </c>
      <c r="CG191" s="782" t="s">
        <v>41</v>
      </c>
      <c r="CH191" s="783">
        <f t="shared" si="29"/>
        <v>7.7</v>
      </c>
      <c r="CI191"/>
      <c r="CJ191" s="418">
        <v>190</v>
      </c>
      <c r="CK191" s="419" t="str">
        <f t="shared" si="30"/>
        <v>AAKASH JOSHI [B]</v>
      </c>
      <c r="CL191" s="419" t="s">
        <v>41</v>
      </c>
      <c r="CM191" s="421">
        <f>+Scoresheet!J252</f>
        <v>32</v>
      </c>
      <c r="CN191" s="420">
        <f t="shared" si="31"/>
        <v>3.2</v>
      </c>
      <c r="CO191"/>
      <c r="CP191" s="750">
        <v>190</v>
      </c>
      <c r="CQ191" s="751" t="str">
        <f t="shared" si="37"/>
        <v>AAKASH JOSHI [B]</v>
      </c>
      <c r="CR191" s="751" t="s">
        <v>41</v>
      </c>
      <c r="CS191" s="756">
        <f>+Scoresheet!AH252</f>
        <v>3</v>
      </c>
      <c r="CT191" s="752">
        <f t="shared" si="32"/>
        <v>4</v>
      </c>
      <c r="CU191"/>
      <c r="CV191" s="762">
        <v>190</v>
      </c>
      <c r="CW191" s="763" t="str">
        <f t="shared" si="38"/>
        <v>AAKASH JOSHI [B]</v>
      </c>
      <c r="CX191" s="763" t="s">
        <v>41</v>
      </c>
      <c r="CY191" s="787">
        <f>+Scoresheet!AP252</f>
        <v>0</v>
      </c>
      <c r="CZ191" s="429">
        <f t="shared" si="33"/>
        <v>0</v>
      </c>
      <c r="DA191"/>
      <c r="DB191" s="418">
        <v>190</v>
      </c>
      <c r="DC191" s="419" t="str">
        <f t="shared" si="39"/>
        <v>AAKASH JOSHI [B]</v>
      </c>
      <c r="DD191" s="419" t="s">
        <v>41</v>
      </c>
      <c r="DE191" s="421" t="str">
        <f>+Scoresheet!AX252</f>
        <v>1d</v>
      </c>
      <c r="DF191" s="420">
        <f t="shared" si="34"/>
        <v>0.5</v>
      </c>
      <c r="DG191"/>
      <c r="DH191" s="766">
        <v>190</v>
      </c>
      <c r="DI191" s="767" t="str">
        <f t="shared" si="40"/>
        <v>AAKASH JOSHI [B]</v>
      </c>
      <c r="DJ191" s="767" t="s">
        <v>41</v>
      </c>
      <c r="DK191" s="768">
        <f>+Scoresheet!BF252</f>
        <v>0</v>
      </c>
      <c r="DL191" s="769">
        <f t="shared" si="35"/>
        <v>0</v>
      </c>
      <c r="DM191"/>
      <c r="DN191" s="762">
        <v>190</v>
      </c>
      <c r="DO191" s="763" t="str">
        <f t="shared" si="41"/>
        <v>AAKASH JOSHI [B]</v>
      </c>
      <c r="DP191" s="763" t="s">
        <v>41</v>
      </c>
      <c r="DQ191" s="429">
        <f t="shared" si="36"/>
        <v>0.5</v>
      </c>
    </row>
    <row r="192" spans="8:121" s="19" customFormat="1">
      <c r="H192" s="460">
        <v>191</v>
      </c>
      <c r="I192" s="313" t="s">
        <v>113</v>
      </c>
      <c r="J192" s="313" t="s">
        <v>49</v>
      </c>
      <c r="K192" s="475">
        <v>0</v>
      </c>
      <c r="L192" s="470"/>
      <c r="M192" s="460">
        <v>191</v>
      </c>
      <c r="N192" s="313" t="s">
        <v>113</v>
      </c>
      <c r="O192" s="313" t="s">
        <v>39</v>
      </c>
      <c r="P192" s="465">
        <v>0</v>
      </c>
      <c r="Q192" s="671">
        <v>0</v>
      </c>
      <c r="R192" s="10"/>
      <c r="S192" s="460">
        <v>191</v>
      </c>
      <c r="T192" s="313" t="s">
        <v>113</v>
      </c>
      <c r="U192" s="313" t="s">
        <v>39</v>
      </c>
      <c r="V192" s="465">
        <v>0</v>
      </c>
      <c r="W192" s="475">
        <v>0</v>
      </c>
      <c r="X192" s="10"/>
      <c r="Y192" s="460">
        <v>191</v>
      </c>
      <c r="Z192" s="324" t="s">
        <v>113</v>
      </c>
      <c r="AA192" s="324" t="s">
        <v>39</v>
      </c>
      <c r="AB192" s="468">
        <v>0</v>
      </c>
      <c r="AC192" s="478">
        <v>0</v>
      </c>
      <c r="AD192" s="10"/>
      <c r="AE192" s="460">
        <v>191</v>
      </c>
      <c r="AF192" s="313" t="s">
        <v>113</v>
      </c>
      <c r="AG192" s="313" t="s">
        <v>44</v>
      </c>
      <c r="AH192" s="465">
        <v>0</v>
      </c>
      <c r="AI192" s="475">
        <v>0</v>
      </c>
      <c r="AK192" s="460">
        <v>191</v>
      </c>
      <c r="AL192" s="313" t="s">
        <v>283</v>
      </c>
      <c r="AM192" s="313" t="s">
        <v>38</v>
      </c>
      <c r="AN192" s="337">
        <v>0</v>
      </c>
      <c r="AO192" s="475">
        <v>0</v>
      </c>
      <c r="AP192" s="10"/>
      <c r="AQ192" s="460">
        <v>191</v>
      </c>
      <c r="AR192" s="313" t="s">
        <v>113</v>
      </c>
      <c r="AS192" s="313" t="s">
        <v>50</v>
      </c>
      <c r="AT192" s="475">
        <v>0</v>
      </c>
      <c r="AU192" s="470"/>
      <c r="AV192" s="10"/>
      <c r="AW192" s="10"/>
      <c r="AX192" s="10"/>
      <c r="AY192" s="10"/>
      <c r="AZ192" s="10"/>
      <c r="BA192" s="10"/>
      <c r="BB192" s="10"/>
      <c r="BC192" s="10"/>
      <c r="BD192" s="10"/>
      <c r="BE192" s="10"/>
      <c r="BF192" s="10"/>
      <c r="BG192" s="10"/>
      <c r="BH192" s="10"/>
      <c r="BI192" s="10"/>
      <c r="BJ192" s="10"/>
      <c r="BK192" s="10"/>
      <c r="BL192" s="10"/>
      <c r="BM192" s="10"/>
      <c r="BN192" s="10"/>
      <c r="BO192" s="10"/>
      <c r="BP192" s="10"/>
      <c r="CE192" s="781">
        <v>191</v>
      </c>
      <c r="CF192" s="782" t="str">
        <f t="shared" si="28"/>
        <v>DUSHYANT JOSHI [B]</v>
      </c>
      <c r="CG192" s="782" t="s">
        <v>41</v>
      </c>
      <c r="CH192" s="783">
        <f t="shared" si="29"/>
        <v>0.5</v>
      </c>
      <c r="CI192"/>
      <c r="CJ192" s="418">
        <v>191</v>
      </c>
      <c r="CK192" s="419" t="str">
        <f t="shared" si="30"/>
        <v>DUSHYANT JOSHI [B]</v>
      </c>
      <c r="CL192" s="419" t="s">
        <v>41</v>
      </c>
      <c r="CM192" s="421">
        <f>+Scoresheet!J253</f>
        <v>0</v>
      </c>
      <c r="CN192" s="420">
        <f t="shared" si="31"/>
        <v>0</v>
      </c>
      <c r="CO192"/>
      <c r="CP192" s="750">
        <v>191</v>
      </c>
      <c r="CQ192" s="751" t="str">
        <f t="shared" si="37"/>
        <v>DUSHYANT JOSHI [B]</v>
      </c>
      <c r="CR192" s="751" t="s">
        <v>41</v>
      </c>
      <c r="CS192" s="756">
        <f>+Scoresheet!AH253</f>
        <v>0</v>
      </c>
      <c r="CT192" s="752">
        <f t="shared" si="32"/>
        <v>0</v>
      </c>
      <c r="CU192"/>
      <c r="CV192" s="762">
        <v>191</v>
      </c>
      <c r="CW192" s="763" t="str">
        <f t="shared" si="38"/>
        <v>DUSHYANT JOSHI [B]</v>
      </c>
      <c r="CX192" s="763" t="s">
        <v>41</v>
      </c>
      <c r="CY192" s="787">
        <f>+Scoresheet!AP253</f>
        <v>1</v>
      </c>
      <c r="CZ192" s="429">
        <f t="shared" si="33"/>
        <v>0.5</v>
      </c>
      <c r="DA192"/>
      <c r="DB192" s="418">
        <v>191</v>
      </c>
      <c r="DC192" s="419" t="str">
        <f t="shared" si="39"/>
        <v>DUSHYANT JOSHI [B]</v>
      </c>
      <c r="DD192" s="419" t="s">
        <v>41</v>
      </c>
      <c r="DE192" s="421">
        <f>+Scoresheet!AX253</f>
        <v>0</v>
      </c>
      <c r="DF192" s="420">
        <f t="shared" si="34"/>
        <v>0</v>
      </c>
      <c r="DG192"/>
      <c r="DH192" s="766">
        <v>191</v>
      </c>
      <c r="DI192" s="767" t="str">
        <f t="shared" si="40"/>
        <v>DUSHYANT JOSHI [B]</v>
      </c>
      <c r="DJ192" s="767" t="s">
        <v>41</v>
      </c>
      <c r="DK192" s="768">
        <f>+Scoresheet!BF253</f>
        <v>0</v>
      </c>
      <c r="DL192" s="769">
        <f t="shared" si="35"/>
        <v>0</v>
      </c>
      <c r="DM192"/>
      <c r="DN192" s="762">
        <v>191</v>
      </c>
      <c r="DO192" s="763" t="str">
        <f t="shared" si="41"/>
        <v>DUSHYANT JOSHI [B]</v>
      </c>
      <c r="DP192" s="763" t="s">
        <v>41</v>
      </c>
      <c r="DQ192" s="429">
        <f t="shared" si="36"/>
        <v>0.5</v>
      </c>
    </row>
    <row r="193" spans="8:121" s="19" customFormat="1">
      <c r="H193" s="460">
        <v>192</v>
      </c>
      <c r="I193" s="324" t="s">
        <v>113</v>
      </c>
      <c r="J193" s="324" t="s">
        <v>49</v>
      </c>
      <c r="K193" s="478">
        <v>0</v>
      </c>
      <c r="L193" s="470"/>
      <c r="M193" s="460">
        <v>192</v>
      </c>
      <c r="N193" s="313" t="s">
        <v>113</v>
      </c>
      <c r="O193" s="313" t="s">
        <v>39</v>
      </c>
      <c r="P193" s="465">
        <v>0</v>
      </c>
      <c r="Q193" s="671">
        <v>0</v>
      </c>
      <c r="R193" s="10"/>
      <c r="S193" s="460">
        <v>192</v>
      </c>
      <c r="T193" s="313" t="s">
        <v>113</v>
      </c>
      <c r="U193" s="313" t="s">
        <v>39</v>
      </c>
      <c r="V193" s="465">
        <v>0</v>
      </c>
      <c r="W193" s="475">
        <v>0</v>
      </c>
      <c r="X193" s="10"/>
      <c r="Y193" s="460">
        <v>192</v>
      </c>
      <c r="Z193" s="313" t="s">
        <v>113</v>
      </c>
      <c r="AA193" s="313" t="s">
        <v>39</v>
      </c>
      <c r="AB193" s="465">
        <v>0</v>
      </c>
      <c r="AC193" s="475">
        <v>0</v>
      </c>
      <c r="AD193" s="10"/>
      <c r="AE193" s="460">
        <v>192</v>
      </c>
      <c r="AF193" s="313" t="s">
        <v>113</v>
      </c>
      <c r="AG193" s="313" t="s">
        <v>44</v>
      </c>
      <c r="AH193" s="465">
        <v>0</v>
      </c>
      <c r="AI193" s="475">
        <v>0</v>
      </c>
      <c r="AK193" s="460">
        <v>192</v>
      </c>
      <c r="AL193" s="313" t="s">
        <v>391</v>
      </c>
      <c r="AM193" s="313" t="s">
        <v>46</v>
      </c>
      <c r="AN193" s="337">
        <v>0</v>
      </c>
      <c r="AO193" s="475">
        <v>0</v>
      </c>
      <c r="AP193" s="10"/>
      <c r="AQ193" s="460">
        <v>192</v>
      </c>
      <c r="AR193" s="313" t="s">
        <v>113</v>
      </c>
      <c r="AS193" s="313" t="s">
        <v>50</v>
      </c>
      <c r="AT193" s="475">
        <v>0</v>
      </c>
      <c r="AU193" s="470"/>
      <c r="AV193" s="10"/>
      <c r="AW193" s="10"/>
      <c r="AX193" s="10"/>
      <c r="AY193" s="10"/>
      <c r="AZ193" s="10"/>
      <c r="BA193" s="10"/>
      <c r="BB193" s="10"/>
      <c r="BC193" s="10"/>
      <c r="BD193" s="10"/>
      <c r="BE193" s="10"/>
      <c r="BF193" s="10"/>
      <c r="BG193" s="10"/>
      <c r="BH193" s="10"/>
      <c r="BI193" s="10"/>
      <c r="BJ193" s="10"/>
      <c r="BK193" s="10"/>
      <c r="BL193" s="10"/>
      <c r="BM193" s="10"/>
      <c r="BN193" s="10"/>
      <c r="BO193" s="10"/>
      <c r="BP193" s="10"/>
      <c r="CE193" s="781">
        <v>192</v>
      </c>
      <c r="CF193" s="782" t="str">
        <f t="shared" si="28"/>
        <v>PAWAN JOSHI [B]</v>
      </c>
      <c r="CG193" s="782" t="s">
        <v>41</v>
      </c>
      <c r="CH193" s="783">
        <f t="shared" si="29"/>
        <v>0</v>
      </c>
      <c r="CI193"/>
      <c r="CJ193" s="418">
        <v>192</v>
      </c>
      <c r="CK193" s="419" t="str">
        <f t="shared" si="30"/>
        <v>PAWAN JOSHI [B]</v>
      </c>
      <c r="CL193" s="419" t="s">
        <v>41</v>
      </c>
      <c r="CM193" s="421">
        <f>+Scoresheet!J254</f>
        <v>1</v>
      </c>
      <c r="CN193" s="420">
        <f t="shared" si="31"/>
        <v>0</v>
      </c>
      <c r="CO193"/>
      <c r="CP193" s="750">
        <v>192</v>
      </c>
      <c r="CQ193" s="751" t="str">
        <f t="shared" si="37"/>
        <v>PAWAN JOSHI [B]</v>
      </c>
      <c r="CR193" s="751" t="s">
        <v>41</v>
      </c>
      <c r="CS193" s="756">
        <f>+Scoresheet!AH254</f>
        <v>0</v>
      </c>
      <c r="CT193" s="752">
        <f t="shared" si="32"/>
        <v>0</v>
      </c>
      <c r="CU193"/>
      <c r="CV193" s="762">
        <v>192</v>
      </c>
      <c r="CW193" s="763" t="str">
        <f t="shared" si="38"/>
        <v>PAWAN JOSHI [B]</v>
      </c>
      <c r="CX193" s="763" t="s">
        <v>41</v>
      </c>
      <c r="CY193" s="787">
        <f>+Scoresheet!AP254</f>
        <v>0</v>
      </c>
      <c r="CZ193" s="429">
        <f t="shared" si="33"/>
        <v>0</v>
      </c>
      <c r="DA193"/>
      <c r="DB193" s="418">
        <v>192</v>
      </c>
      <c r="DC193" s="419" t="str">
        <f t="shared" si="39"/>
        <v>PAWAN JOSHI [B]</v>
      </c>
      <c r="DD193" s="419" t="s">
        <v>41</v>
      </c>
      <c r="DE193" s="421">
        <f>+Scoresheet!AX254</f>
        <v>0</v>
      </c>
      <c r="DF193" s="420">
        <f t="shared" si="34"/>
        <v>0</v>
      </c>
      <c r="DG193"/>
      <c r="DH193" s="766">
        <v>192</v>
      </c>
      <c r="DI193" s="767" t="str">
        <f t="shared" si="40"/>
        <v>PAWAN JOSHI [B]</v>
      </c>
      <c r="DJ193" s="767" t="s">
        <v>41</v>
      </c>
      <c r="DK193" s="768">
        <f>+Scoresheet!BF254</f>
        <v>0</v>
      </c>
      <c r="DL193" s="769">
        <f t="shared" si="35"/>
        <v>0</v>
      </c>
      <c r="DM193"/>
      <c r="DN193" s="762">
        <v>192</v>
      </c>
      <c r="DO193" s="763" t="str">
        <f t="shared" si="41"/>
        <v>PAWAN JOSHI [B]</v>
      </c>
      <c r="DP193" s="763" t="s">
        <v>41</v>
      </c>
      <c r="DQ193" s="429">
        <f t="shared" si="36"/>
        <v>0</v>
      </c>
    </row>
    <row r="194" spans="8:121" s="19" customFormat="1">
      <c r="H194" s="460">
        <v>193</v>
      </c>
      <c r="I194" s="324" t="s">
        <v>113</v>
      </c>
      <c r="J194" s="324" t="s">
        <v>49</v>
      </c>
      <c r="K194" s="478">
        <v>0</v>
      </c>
      <c r="L194" s="470"/>
      <c r="M194" s="460">
        <v>193</v>
      </c>
      <c r="N194" s="313" t="s">
        <v>113</v>
      </c>
      <c r="O194" s="313" t="s">
        <v>39</v>
      </c>
      <c r="P194" s="465">
        <v>0</v>
      </c>
      <c r="Q194" s="671">
        <v>0</v>
      </c>
      <c r="R194" s="10"/>
      <c r="S194" s="460">
        <v>193</v>
      </c>
      <c r="T194" s="313" t="s">
        <v>113</v>
      </c>
      <c r="U194" s="313" t="s">
        <v>39</v>
      </c>
      <c r="V194" s="465">
        <v>0</v>
      </c>
      <c r="W194" s="475">
        <v>0</v>
      </c>
      <c r="X194" s="10"/>
      <c r="Y194" s="460">
        <v>193</v>
      </c>
      <c r="Z194" s="324" t="s">
        <v>113</v>
      </c>
      <c r="AA194" s="324" t="s">
        <v>39</v>
      </c>
      <c r="AB194" s="468">
        <v>0</v>
      </c>
      <c r="AC194" s="478">
        <v>0</v>
      </c>
      <c r="AD194" s="10"/>
      <c r="AE194" s="460">
        <v>193</v>
      </c>
      <c r="AF194" s="324" t="s">
        <v>113</v>
      </c>
      <c r="AG194" s="324" t="s">
        <v>44</v>
      </c>
      <c r="AH194" s="468">
        <v>0</v>
      </c>
      <c r="AI194" s="478">
        <v>0</v>
      </c>
      <c r="AK194" s="460">
        <v>193</v>
      </c>
      <c r="AL194" s="313" t="s">
        <v>331</v>
      </c>
      <c r="AM194" s="313" t="s">
        <v>39</v>
      </c>
      <c r="AN194" s="340">
        <v>0</v>
      </c>
      <c r="AO194" s="478">
        <v>0</v>
      </c>
      <c r="AP194" s="10"/>
      <c r="AQ194" s="460">
        <v>193</v>
      </c>
      <c r="AR194" s="313" t="s">
        <v>113</v>
      </c>
      <c r="AS194" s="313" t="s">
        <v>41</v>
      </c>
      <c r="AT194" s="475">
        <v>0</v>
      </c>
      <c r="AU194" s="470"/>
      <c r="AV194" s="10"/>
      <c r="AW194" s="10"/>
      <c r="AX194" s="10"/>
      <c r="AY194" s="10"/>
      <c r="AZ194" s="10"/>
      <c r="BA194" s="10"/>
      <c r="BB194" s="10"/>
      <c r="BC194" s="10"/>
      <c r="BD194" s="10"/>
      <c r="BE194" s="10"/>
      <c r="BF194" s="10"/>
      <c r="BG194" s="10"/>
      <c r="BH194" s="10"/>
      <c r="BI194" s="10"/>
      <c r="BJ194" s="10"/>
      <c r="BK194" s="10"/>
      <c r="BL194" s="10"/>
      <c r="BM194" s="10"/>
      <c r="BN194" s="10"/>
      <c r="BO194" s="10"/>
      <c r="BP194" s="10"/>
      <c r="CE194" s="781">
        <v>193</v>
      </c>
      <c r="CF194" s="782" t="str">
        <f t="shared" ref="CF194:CF257" si="42">+DI194</f>
        <v>-</v>
      </c>
      <c r="CG194" s="782" t="s">
        <v>41</v>
      </c>
      <c r="CH194" s="783">
        <f t="shared" ref="CH194:CH257" si="43">CN194+CT194+CZ194+DF194+DL194</f>
        <v>0</v>
      </c>
      <c r="CI194"/>
      <c r="CJ194" s="418">
        <v>193</v>
      </c>
      <c r="CK194" s="419" t="str">
        <f t="shared" ref="CK194:CK257" si="44">+X596</f>
        <v>-</v>
      </c>
      <c r="CL194" s="419" t="s">
        <v>41</v>
      </c>
      <c r="CM194" s="421">
        <f>+Scoresheet!J255</f>
        <v>0</v>
      </c>
      <c r="CN194" s="420">
        <f t="shared" ref="CN194:CN257" si="45">+AF596</f>
        <v>0</v>
      </c>
      <c r="CO194"/>
      <c r="CP194" s="750">
        <v>193</v>
      </c>
      <c r="CQ194" s="751" t="str">
        <f t="shared" si="37"/>
        <v>-</v>
      </c>
      <c r="CR194" s="751" t="s">
        <v>41</v>
      </c>
      <c r="CS194" s="756">
        <f>+Scoresheet!AH255</f>
        <v>0</v>
      </c>
      <c r="CT194" s="752">
        <f t="shared" ref="CT194:CT257" si="46">+AN596</f>
        <v>0</v>
      </c>
      <c r="CU194"/>
      <c r="CV194" s="762">
        <v>193</v>
      </c>
      <c r="CW194" s="763" t="str">
        <f t="shared" si="38"/>
        <v>-</v>
      </c>
      <c r="CX194" s="763" t="s">
        <v>41</v>
      </c>
      <c r="CY194" s="787">
        <f>+Scoresheet!AP255</f>
        <v>0</v>
      </c>
      <c r="CZ194" s="429">
        <f t="shared" ref="CZ194:CZ257" si="47">+BM596</f>
        <v>0</v>
      </c>
      <c r="DA194"/>
      <c r="DB194" s="418">
        <v>193</v>
      </c>
      <c r="DC194" s="419" t="str">
        <f t="shared" si="39"/>
        <v>-</v>
      </c>
      <c r="DD194" s="419" t="s">
        <v>41</v>
      </c>
      <c r="DE194" s="421">
        <f>+Scoresheet!AX255</f>
        <v>0</v>
      </c>
      <c r="DF194" s="420">
        <f t="shared" ref="DF194:DF257" si="48">+BE596</f>
        <v>0</v>
      </c>
      <c r="DG194"/>
      <c r="DH194" s="766">
        <v>193</v>
      </c>
      <c r="DI194" s="767" t="str">
        <f t="shared" si="40"/>
        <v>-</v>
      </c>
      <c r="DJ194" s="767" t="s">
        <v>41</v>
      </c>
      <c r="DK194" s="768">
        <f>+Scoresheet!BF255</f>
        <v>0</v>
      </c>
      <c r="DL194" s="769">
        <f t="shared" ref="DL194:DL257" si="49">+AV596</f>
        <v>0</v>
      </c>
      <c r="DM194"/>
      <c r="DN194" s="762">
        <v>193</v>
      </c>
      <c r="DO194" s="763" t="str">
        <f t="shared" si="41"/>
        <v>-</v>
      </c>
      <c r="DP194" s="763" t="s">
        <v>41</v>
      </c>
      <c r="DQ194" s="429">
        <f t="shared" ref="DQ194:DQ257" si="50">CZ194+DF194+DL194</f>
        <v>0</v>
      </c>
    </row>
    <row r="195" spans="8:121" s="19" customFormat="1">
      <c r="H195" s="460">
        <v>194</v>
      </c>
      <c r="I195" s="313" t="s">
        <v>113</v>
      </c>
      <c r="J195" s="313" t="s">
        <v>42</v>
      </c>
      <c r="K195" s="475">
        <v>0</v>
      </c>
      <c r="L195" s="470"/>
      <c r="M195" s="460">
        <v>194</v>
      </c>
      <c r="N195" s="313" t="s">
        <v>113</v>
      </c>
      <c r="O195" s="313" t="s">
        <v>39</v>
      </c>
      <c r="P195" s="465">
        <v>0</v>
      </c>
      <c r="Q195" s="671">
        <v>0</v>
      </c>
      <c r="R195" s="10"/>
      <c r="S195" s="460">
        <v>194</v>
      </c>
      <c r="T195" s="313" t="s">
        <v>113</v>
      </c>
      <c r="U195" s="313" t="s">
        <v>39</v>
      </c>
      <c r="V195" s="465">
        <v>0</v>
      </c>
      <c r="W195" s="475">
        <v>0</v>
      </c>
      <c r="X195" s="10"/>
      <c r="Y195" s="460">
        <v>194</v>
      </c>
      <c r="Z195" s="313" t="s">
        <v>113</v>
      </c>
      <c r="AA195" s="313" t="s">
        <v>39</v>
      </c>
      <c r="AB195" s="465">
        <v>0</v>
      </c>
      <c r="AC195" s="475">
        <v>0</v>
      </c>
      <c r="AD195" s="10"/>
      <c r="AE195" s="460">
        <v>194</v>
      </c>
      <c r="AF195" s="313" t="s">
        <v>113</v>
      </c>
      <c r="AG195" s="313" t="s">
        <v>44</v>
      </c>
      <c r="AH195" s="465">
        <v>0</v>
      </c>
      <c r="AI195" s="475">
        <v>0</v>
      </c>
      <c r="AK195" s="460">
        <v>194</v>
      </c>
      <c r="AL195" s="313" t="s">
        <v>360</v>
      </c>
      <c r="AM195" s="313" t="s">
        <v>43</v>
      </c>
      <c r="AN195" s="337">
        <v>0</v>
      </c>
      <c r="AO195" s="475">
        <v>0</v>
      </c>
      <c r="AP195" s="10"/>
      <c r="AQ195" s="460">
        <v>194</v>
      </c>
      <c r="AR195" s="313" t="s">
        <v>113</v>
      </c>
      <c r="AS195" s="313" t="s">
        <v>41</v>
      </c>
      <c r="AT195" s="475">
        <v>0</v>
      </c>
      <c r="AU195" s="470"/>
      <c r="AV195" s="10"/>
      <c r="AW195" s="10"/>
      <c r="AX195" s="10"/>
      <c r="AY195" s="10"/>
      <c r="AZ195" s="10"/>
      <c r="BA195" s="10"/>
      <c r="BB195" s="10"/>
      <c r="BC195" s="10"/>
      <c r="BD195" s="10"/>
      <c r="BE195" s="10"/>
      <c r="BF195" s="10"/>
      <c r="BG195" s="10"/>
      <c r="BH195" s="10"/>
      <c r="BI195" s="10"/>
      <c r="BJ195" s="10"/>
      <c r="BK195" s="10"/>
      <c r="BL195" s="10"/>
      <c r="BM195" s="10"/>
      <c r="BN195" s="10"/>
      <c r="BO195" s="10"/>
      <c r="BP195" s="10"/>
      <c r="CE195" s="781">
        <v>194</v>
      </c>
      <c r="CF195" s="782" t="str">
        <f t="shared" si="42"/>
        <v>-</v>
      </c>
      <c r="CG195" s="782" t="s">
        <v>41</v>
      </c>
      <c r="CH195" s="783">
        <f t="shared" si="43"/>
        <v>0</v>
      </c>
      <c r="CI195"/>
      <c r="CJ195" s="418">
        <v>194</v>
      </c>
      <c r="CK195" s="419" t="str">
        <f t="shared" si="44"/>
        <v>-</v>
      </c>
      <c r="CL195" s="419" t="s">
        <v>41</v>
      </c>
      <c r="CM195" s="421">
        <f>+Scoresheet!J256</f>
        <v>0</v>
      </c>
      <c r="CN195" s="420">
        <f t="shared" si="45"/>
        <v>0</v>
      </c>
      <c r="CO195"/>
      <c r="CP195" s="750">
        <v>194</v>
      </c>
      <c r="CQ195" s="751" t="str">
        <f t="shared" ref="CQ195:CQ258" si="51">+CK195</f>
        <v>-</v>
      </c>
      <c r="CR195" s="751" t="s">
        <v>41</v>
      </c>
      <c r="CS195" s="756">
        <f>+Scoresheet!AH256</f>
        <v>0</v>
      </c>
      <c r="CT195" s="752">
        <f t="shared" si="46"/>
        <v>0</v>
      </c>
      <c r="CU195"/>
      <c r="CV195" s="762">
        <v>194</v>
      </c>
      <c r="CW195" s="763" t="str">
        <f t="shared" ref="CW195:CW258" si="52">+CQ195</f>
        <v>-</v>
      </c>
      <c r="CX195" s="763" t="s">
        <v>41</v>
      </c>
      <c r="CY195" s="787">
        <f>+Scoresheet!AP256</f>
        <v>0</v>
      </c>
      <c r="CZ195" s="429">
        <f t="shared" si="47"/>
        <v>0</v>
      </c>
      <c r="DA195"/>
      <c r="DB195" s="418">
        <v>194</v>
      </c>
      <c r="DC195" s="419" t="str">
        <f t="shared" ref="DC195:DC258" si="53">+CW195</f>
        <v>-</v>
      </c>
      <c r="DD195" s="419" t="s">
        <v>41</v>
      </c>
      <c r="DE195" s="421">
        <f>+Scoresheet!AX256</f>
        <v>0</v>
      </c>
      <c r="DF195" s="420">
        <f t="shared" si="48"/>
        <v>0</v>
      </c>
      <c r="DG195"/>
      <c r="DH195" s="766">
        <v>194</v>
      </c>
      <c r="DI195" s="767" t="str">
        <f t="shared" ref="DI195:DI258" si="54">+DC195</f>
        <v>-</v>
      </c>
      <c r="DJ195" s="767" t="s">
        <v>41</v>
      </c>
      <c r="DK195" s="768">
        <f>+Scoresheet!BF256</f>
        <v>0</v>
      </c>
      <c r="DL195" s="769">
        <f t="shared" si="49"/>
        <v>0</v>
      </c>
      <c r="DM195"/>
      <c r="DN195" s="762">
        <v>194</v>
      </c>
      <c r="DO195" s="763" t="str">
        <f t="shared" ref="DO195:DO258" si="55">+DI195</f>
        <v>-</v>
      </c>
      <c r="DP195" s="763" t="s">
        <v>41</v>
      </c>
      <c r="DQ195" s="429">
        <f t="shared" si="50"/>
        <v>0</v>
      </c>
    </row>
    <row r="196" spans="8:121" s="19" customFormat="1">
      <c r="H196" s="460">
        <v>195</v>
      </c>
      <c r="I196" s="313" t="s">
        <v>113</v>
      </c>
      <c r="J196" s="313" t="s">
        <v>42</v>
      </c>
      <c r="K196" s="477">
        <v>0</v>
      </c>
      <c r="L196" s="470"/>
      <c r="M196" s="460">
        <v>195</v>
      </c>
      <c r="N196" s="313" t="s">
        <v>113</v>
      </c>
      <c r="O196" s="313" t="s">
        <v>39</v>
      </c>
      <c r="P196" s="465">
        <v>0</v>
      </c>
      <c r="Q196" s="671">
        <v>0</v>
      </c>
      <c r="R196" s="10"/>
      <c r="S196" s="460">
        <v>195</v>
      </c>
      <c r="T196" s="313" t="s">
        <v>113</v>
      </c>
      <c r="U196" s="313" t="s">
        <v>39</v>
      </c>
      <c r="V196" s="465">
        <v>0</v>
      </c>
      <c r="W196" s="475">
        <v>0</v>
      </c>
      <c r="X196" s="10"/>
      <c r="Y196" s="460">
        <v>195</v>
      </c>
      <c r="Z196" s="313" t="s">
        <v>113</v>
      </c>
      <c r="AA196" s="313" t="s">
        <v>39</v>
      </c>
      <c r="AB196" s="465">
        <v>0</v>
      </c>
      <c r="AC196" s="475">
        <v>0</v>
      </c>
      <c r="AD196" s="10"/>
      <c r="AE196" s="460">
        <v>195</v>
      </c>
      <c r="AF196" s="313" t="s">
        <v>113</v>
      </c>
      <c r="AG196" s="313" t="s">
        <v>44</v>
      </c>
      <c r="AH196" s="465">
        <v>0</v>
      </c>
      <c r="AI196" s="475">
        <v>0</v>
      </c>
      <c r="AK196" s="460">
        <v>195</v>
      </c>
      <c r="AL196" s="313" t="s">
        <v>268</v>
      </c>
      <c r="AM196" s="313" t="s">
        <v>48</v>
      </c>
      <c r="AN196" s="337">
        <v>0</v>
      </c>
      <c r="AO196" s="475">
        <v>0</v>
      </c>
      <c r="AP196" s="10"/>
      <c r="AQ196" s="460">
        <v>195</v>
      </c>
      <c r="AR196" s="313" t="s">
        <v>113</v>
      </c>
      <c r="AS196" s="313" t="s">
        <v>41</v>
      </c>
      <c r="AT196" s="475">
        <v>0</v>
      </c>
      <c r="AU196" s="470"/>
      <c r="AV196" s="10"/>
      <c r="AW196" s="10"/>
      <c r="AX196" s="10"/>
      <c r="AY196" s="10"/>
      <c r="AZ196" s="10"/>
      <c r="BA196" s="10"/>
      <c r="BB196" s="10"/>
      <c r="BC196" s="10"/>
      <c r="BD196" s="10"/>
      <c r="BE196" s="10"/>
      <c r="BF196" s="10"/>
      <c r="BG196" s="10"/>
      <c r="BH196" s="10"/>
      <c r="BI196" s="10"/>
      <c r="BJ196" s="10"/>
      <c r="BK196" s="10"/>
      <c r="BL196" s="10"/>
      <c r="BM196" s="10"/>
      <c r="BN196" s="10"/>
      <c r="BO196" s="10"/>
      <c r="BP196" s="10"/>
      <c r="CE196" s="781">
        <v>195</v>
      </c>
      <c r="CF196" s="782" t="str">
        <f t="shared" si="42"/>
        <v>-</v>
      </c>
      <c r="CG196" s="782" t="s">
        <v>41</v>
      </c>
      <c r="CH196" s="783">
        <f t="shared" si="43"/>
        <v>0</v>
      </c>
      <c r="CI196"/>
      <c r="CJ196" s="418">
        <v>195</v>
      </c>
      <c r="CK196" s="419" t="str">
        <f t="shared" si="44"/>
        <v>-</v>
      </c>
      <c r="CL196" s="419" t="s">
        <v>41</v>
      </c>
      <c r="CM196" s="421">
        <f>+Scoresheet!J257</f>
        <v>0</v>
      </c>
      <c r="CN196" s="420">
        <f t="shared" si="45"/>
        <v>0</v>
      </c>
      <c r="CO196"/>
      <c r="CP196" s="750">
        <v>195</v>
      </c>
      <c r="CQ196" s="751" t="str">
        <f t="shared" si="51"/>
        <v>-</v>
      </c>
      <c r="CR196" s="751" t="s">
        <v>41</v>
      </c>
      <c r="CS196" s="756">
        <f>+Scoresheet!AH257</f>
        <v>0</v>
      </c>
      <c r="CT196" s="752">
        <f t="shared" si="46"/>
        <v>0</v>
      </c>
      <c r="CU196"/>
      <c r="CV196" s="762">
        <v>195</v>
      </c>
      <c r="CW196" s="763" t="str">
        <f t="shared" si="52"/>
        <v>-</v>
      </c>
      <c r="CX196" s="763" t="s">
        <v>41</v>
      </c>
      <c r="CY196" s="787">
        <f>+Scoresheet!AP257</f>
        <v>0</v>
      </c>
      <c r="CZ196" s="429">
        <f t="shared" si="47"/>
        <v>0</v>
      </c>
      <c r="DA196"/>
      <c r="DB196" s="418">
        <v>195</v>
      </c>
      <c r="DC196" s="419" t="str">
        <f t="shared" si="53"/>
        <v>-</v>
      </c>
      <c r="DD196" s="419" t="s">
        <v>41</v>
      </c>
      <c r="DE196" s="421">
        <f>+Scoresheet!AX257</f>
        <v>0</v>
      </c>
      <c r="DF196" s="420">
        <f t="shared" si="48"/>
        <v>0</v>
      </c>
      <c r="DG196"/>
      <c r="DH196" s="766">
        <v>195</v>
      </c>
      <c r="DI196" s="767" t="str">
        <f t="shared" si="54"/>
        <v>-</v>
      </c>
      <c r="DJ196" s="767" t="s">
        <v>41</v>
      </c>
      <c r="DK196" s="768">
        <f>+Scoresheet!BF257</f>
        <v>0</v>
      </c>
      <c r="DL196" s="769">
        <f t="shared" si="49"/>
        <v>0</v>
      </c>
      <c r="DM196"/>
      <c r="DN196" s="762">
        <v>195</v>
      </c>
      <c r="DO196" s="763" t="str">
        <f t="shared" si="55"/>
        <v>-</v>
      </c>
      <c r="DP196" s="763" t="s">
        <v>41</v>
      </c>
      <c r="DQ196" s="429">
        <f t="shared" si="50"/>
        <v>0</v>
      </c>
    </row>
    <row r="197" spans="8:121" s="19" customFormat="1">
      <c r="H197" s="460">
        <v>196</v>
      </c>
      <c r="I197" s="313" t="s">
        <v>113</v>
      </c>
      <c r="J197" s="313" t="s">
        <v>42</v>
      </c>
      <c r="K197" s="475">
        <v>0</v>
      </c>
      <c r="L197" s="470"/>
      <c r="M197" s="460">
        <v>196</v>
      </c>
      <c r="N197" s="313" t="s">
        <v>113</v>
      </c>
      <c r="O197" s="313" t="s">
        <v>39</v>
      </c>
      <c r="P197" s="465">
        <v>0</v>
      </c>
      <c r="Q197" s="671">
        <v>0</v>
      </c>
      <c r="R197" s="10"/>
      <c r="S197" s="460">
        <v>196</v>
      </c>
      <c r="T197" s="313" t="s">
        <v>113</v>
      </c>
      <c r="U197" s="313" t="s">
        <v>39</v>
      </c>
      <c r="V197" s="465">
        <v>0</v>
      </c>
      <c r="W197" s="475">
        <v>0</v>
      </c>
      <c r="X197" s="10"/>
      <c r="Y197" s="460">
        <v>196</v>
      </c>
      <c r="Z197" s="313" t="s">
        <v>113</v>
      </c>
      <c r="AA197" s="313" t="s">
        <v>39</v>
      </c>
      <c r="AB197" s="465">
        <v>0</v>
      </c>
      <c r="AC197" s="475">
        <v>0</v>
      </c>
      <c r="AD197" s="10"/>
      <c r="AE197" s="460">
        <v>196</v>
      </c>
      <c r="AF197" s="313" t="s">
        <v>113</v>
      </c>
      <c r="AG197" s="313" t="s">
        <v>44</v>
      </c>
      <c r="AH197" s="465">
        <v>0</v>
      </c>
      <c r="AI197" s="475">
        <v>0</v>
      </c>
      <c r="AK197" s="460">
        <v>196</v>
      </c>
      <c r="AL197" s="313" t="s">
        <v>266</v>
      </c>
      <c r="AM197" s="313" t="s">
        <v>48</v>
      </c>
      <c r="AN197" s="337">
        <v>0</v>
      </c>
      <c r="AO197" s="475">
        <v>0</v>
      </c>
      <c r="AP197" s="10"/>
      <c r="AQ197" s="460">
        <v>196</v>
      </c>
      <c r="AR197" s="313" t="s">
        <v>113</v>
      </c>
      <c r="AS197" s="313" t="s">
        <v>41</v>
      </c>
      <c r="AT197" s="475">
        <v>0</v>
      </c>
      <c r="AU197" s="470"/>
      <c r="AV197" s="10"/>
      <c r="AW197" s="10"/>
      <c r="AX197" s="10"/>
      <c r="AY197" s="10"/>
      <c r="AZ197" s="10"/>
      <c r="BA197" s="10"/>
      <c r="BB197" s="10"/>
      <c r="BC197" s="10"/>
      <c r="BD197" s="10"/>
      <c r="BE197" s="10"/>
      <c r="BF197" s="10"/>
      <c r="BG197" s="10"/>
      <c r="BH197" s="10"/>
      <c r="BI197" s="10"/>
      <c r="BJ197" s="10"/>
      <c r="BK197" s="10"/>
      <c r="BL197" s="10"/>
      <c r="BM197" s="10"/>
      <c r="BN197" s="10"/>
      <c r="BO197" s="10"/>
      <c r="BP197" s="10"/>
      <c r="CE197" s="781">
        <v>196</v>
      </c>
      <c r="CF197" s="782" t="str">
        <f t="shared" si="42"/>
        <v>-</v>
      </c>
      <c r="CG197" s="782" t="s">
        <v>41</v>
      </c>
      <c r="CH197" s="783">
        <f t="shared" si="43"/>
        <v>0</v>
      </c>
      <c r="CI197"/>
      <c r="CJ197" s="418">
        <v>196</v>
      </c>
      <c r="CK197" s="419" t="str">
        <f t="shared" si="44"/>
        <v>-</v>
      </c>
      <c r="CL197" s="419" t="s">
        <v>41</v>
      </c>
      <c r="CM197" s="421">
        <f>+Scoresheet!J258</f>
        <v>0</v>
      </c>
      <c r="CN197" s="420">
        <f t="shared" si="45"/>
        <v>0</v>
      </c>
      <c r="CO197"/>
      <c r="CP197" s="750">
        <v>196</v>
      </c>
      <c r="CQ197" s="751" t="str">
        <f t="shared" si="51"/>
        <v>-</v>
      </c>
      <c r="CR197" s="751" t="s">
        <v>41</v>
      </c>
      <c r="CS197" s="756">
        <f>+Scoresheet!AH258</f>
        <v>0</v>
      </c>
      <c r="CT197" s="752">
        <f t="shared" si="46"/>
        <v>0</v>
      </c>
      <c r="CU197"/>
      <c r="CV197" s="762">
        <v>196</v>
      </c>
      <c r="CW197" s="763" t="str">
        <f t="shared" si="52"/>
        <v>-</v>
      </c>
      <c r="CX197" s="763" t="s">
        <v>41</v>
      </c>
      <c r="CY197" s="787">
        <f>+Scoresheet!AP258</f>
        <v>0</v>
      </c>
      <c r="CZ197" s="429">
        <f t="shared" si="47"/>
        <v>0</v>
      </c>
      <c r="DA197"/>
      <c r="DB197" s="418">
        <v>196</v>
      </c>
      <c r="DC197" s="419" t="str">
        <f t="shared" si="53"/>
        <v>-</v>
      </c>
      <c r="DD197" s="419" t="s">
        <v>41</v>
      </c>
      <c r="DE197" s="421">
        <f>+Scoresheet!AX258</f>
        <v>0</v>
      </c>
      <c r="DF197" s="420">
        <f t="shared" si="48"/>
        <v>0</v>
      </c>
      <c r="DG197"/>
      <c r="DH197" s="766">
        <v>196</v>
      </c>
      <c r="DI197" s="767" t="str">
        <f t="shared" si="54"/>
        <v>-</v>
      </c>
      <c r="DJ197" s="767" t="s">
        <v>41</v>
      </c>
      <c r="DK197" s="768">
        <f>+Scoresheet!BF258</f>
        <v>0</v>
      </c>
      <c r="DL197" s="769">
        <f t="shared" si="49"/>
        <v>0</v>
      </c>
      <c r="DM197"/>
      <c r="DN197" s="762">
        <v>196</v>
      </c>
      <c r="DO197" s="763" t="str">
        <f t="shared" si="55"/>
        <v>-</v>
      </c>
      <c r="DP197" s="763" t="s">
        <v>41</v>
      </c>
      <c r="DQ197" s="429">
        <f t="shared" si="50"/>
        <v>0</v>
      </c>
    </row>
    <row r="198" spans="8:121" s="19" customFormat="1">
      <c r="H198" s="460">
        <v>197</v>
      </c>
      <c r="I198" s="313" t="s">
        <v>113</v>
      </c>
      <c r="J198" s="313" t="s">
        <v>42</v>
      </c>
      <c r="K198" s="475">
        <v>0</v>
      </c>
      <c r="L198" s="470"/>
      <c r="M198" s="460">
        <v>197</v>
      </c>
      <c r="N198" s="313" t="s">
        <v>113</v>
      </c>
      <c r="O198" s="313" t="s">
        <v>39</v>
      </c>
      <c r="P198" s="465">
        <v>0</v>
      </c>
      <c r="Q198" s="671">
        <v>0</v>
      </c>
      <c r="R198" s="10"/>
      <c r="S198" s="460">
        <v>197</v>
      </c>
      <c r="T198" s="313" t="s">
        <v>113</v>
      </c>
      <c r="U198" s="313" t="s">
        <v>39</v>
      </c>
      <c r="V198" s="465">
        <v>0</v>
      </c>
      <c r="W198" s="475">
        <v>0</v>
      </c>
      <c r="X198" s="10"/>
      <c r="Y198" s="460">
        <v>197</v>
      </c>
      <c r="Z198" s="324" t="s">
        <v>113</v>
      </c>
      <c r="AA198" s="324" t="s">
        <v>39</v>
      </c>
      <c r="AB198" s="468">
        <v>0</v>
      </c>
      <c r="AC198" s="478">
        <v>0</v>
      </c>
      <c r="AD198" s="10"/>
      <c r="AE198" s="460">
        <v>197</v>
      </c>
      <c r="AF198" s="313" t="s">
        <v>113</v>
      </c>
      <c r="AG198" s="313" t="s">
        <v>44</v>
      </c>
      <c r="AH198" s="465">
        <v>0</v>
      </c>
      <c r="AI198" s="475">
        <v>0</v>
      </c>
      <c r="AK198" s="460">
        <v>197</v>
      </c>
      <c r="AL198" s="313" t="s">
        <v>434</v>
      </c>
      <c r="AM198" s="313" t="s">
        <v>44</v>
      </c>
      <c r="AN198" s="337">
        <v>0</v>
      </c>
      <c r="AO198" s="475">
        <v>0</v>
      </c>
      <c r="AP198" s="10"/>
      <c r="AQ198" s="460">
        <v>197</v>
      </c>
      <c r="AR198" s="324" t="s">
        <v>113</v>
      </c>
      <c r="AS198" s="324" t="s">
        <v>41</v>
      </c>
      <c r="AT198" s="478">
        <v>0</v>
      </c>
      <c r="AU198" s="470"/>
      <c r="AV198" s="10"/>
      <c r="AW198" s="10"/>
      <c r="AX198" s="10"/>
      <c r="AY198" s="10"/>
      <c r="AZ198" s="10"/>
      <c r="BA198" s="10"/>
      <c r="BB198" s="10"/>
      <c r="BC198" s="10"/>
      <c r="BD198" s="10"/>
      <c r="BE198" s="10"/>
      <c r="BF198" s="10"/>
      <c r="BG198" s="10"/>
      <c r="BH198" s="10"/>
      <c r="BI198" s="10"/>
      <c r="BJ198" s="10"/>
      <c r="BK198" s="10"/>
      <c r="BL198" s="10"/>
      <c r="BM198" s="10"/>
      <c r="BN198" s="10"/>
      <c r="BO198" s="10"/>
      <c r="BP198" s="10"/>
      <c r="CE198" s="781">
        <v>197</v>
      </c>
      <c r="CF198" s="782" t="str">
        <f t="shared" si="42"/>
        <v>-</v>
      </c>
      <c r="CG198" s="782" t="s">
        <v>41</v>
      </c>
      <c r="CH198" s="783">
        <f t="shared" si="43"/>
        <v>0</v>
      </c>
      <c r="CI198"/>
      <c r="CJ198" s="418">
        <v>197</v>
      </c>
      <c r="CK198" s="419" t="str">
        <f t="shared" si="44"/>
        <v>-</v>
      </c>
      <c r="CL198" s="419" t="s">
        <v>41</v>
      </c>
      <c r="CM198" s="421">
        <f>+Scoresheet!J259</f>
        <v>0</v>
      </c>
      <c r="CN198" s="420">
        <f t="shared" si="45"/>
        <v>0</v>
      </c>
      <c r="CO198"/>
      <c r="CP198" s="750">
        <v>197</v>
      </c>
      <c r="CQ198" s="751" t="str">
        <f t="shared" si="51"/>
        <v>-</v>
      </c>
      <c r="CR198" s="751" t="s">
        <v>41</v>
      </c>
      <c r="CS198" s="756">
        <f>+Scoresheet!AH259</f>
        <v>0</v>
      </c>
      <c r="CT198" s="752">
        <f t="shared" si="46"/>
        <v>0</v>
      </c>
      <c r="CU198"/>
      <c r="CV198" s="762">
        <v>197</v>
      </c>
      <c r="CW198" s="763" t="str">
        <f t="shared" si="52"/>
        <v>-</v>
      </c>
      <c r="CX198" s="763" t="s">
        <v>41</v>
      </c>
      <c r="CY198" s="787">
        <f>+Scoresheet!AP259</f>
        <v>0</v>
      </c>
      <c r="CZ198" s="429">
        <f t="shared" si="47"/>
        <v>0</v>
      </c>
      <c r="DA198"/>
      <c r="DB198" s="418">
        <v>197</v>
      </c>
      <c r="DC198" s="419" t="str">
        <f t="shared" si="53"/>
        <v>-</v>
      </c>
      <c r="DD198" s="419" t="s">
        <v>41</v>
      </c>
      <c r="DE198" s="421">
        <f>+Scoresheet!AX259</f>
        <v>0</v>
      </c>
      <c r="DF198" s="420">
        <f t="shared" si="48"/>
        <v>0</v>
      </c>
      <c r="DG198"/>
      <c r="DH198" s="766">
        <v>197</v>
      </c>
      <c r="DI198" s="767" t="str">
        <f t="shared" si="54"/>
        <v>-</v>
      </c>
      <c r="DJ198" s="767" t="s">
        <v>41</v>
      </c>
      <c r="DK198" s="768">
        <f>+Scoresheet!BF259</f>
        <v>0</v>
      </c>
      <c r="DL198" s="769">
        <f t="shared" si="49"/>
        <v>0</v>
      </c>
      <c r="DM198"/>
      <c r="DN198" s="762">
        <v>197</v>
      </c>
      <c r="DO198" s="763" t="str">
        <f t="shared" si="55"/>
        <v>-</v>
      </c>
      <c r="DP198" s="763" t="s">
        <v>41</v>
      </c>
      <c r="DQ198" s="429">
        <f t="shared" si="50"/>
        <v>0</v>
      </c>
    </row>
    <row r="199" spans="8:121" s="19" customFormat="1">
      <c r="H199" s="460">
        <v>198</v>
      </c>
      <c r="I199" s="313" t="s">
        <v>113</v>
      </c>
      <c r="J199" s="313" t="s">
        <v>42</v>
      </c>
      <c r="K199" s="475">
        <v>0</v>
      </c>
      <c r="L199" s="470"/>
      <c r="M199" s="460">
        <v>198</v>
      </c>
      <c r="N199" s="313" t="s">
        <v>113</v>
      </c>
      <c r="O199" s="313" t="s">
        <v>39</v>
      </c>
      <c r="P199" s="465">
        <v>0</v>
      </c>
      <c r="Q199" s="671">
        <v>0</v>
      </c>
      <c r="R199" s="10"/>
      <c r="S199" s="460">
        <v>198</v>
      </c>
      <c r="T199" s="324" t="s">
        <v>113</v>
      </c>
      <c r="U199" s="324" t="s">
        <v>39</v>
      </c>
      <c r="V199" s="468">
        <v>0</v>
      </c>
      <c r="W199" s="478">
        <v>0</v>
      </c>
      <c r="X199" s="10"/>
      <c r="Y199" s="460">
        <v>198</v>
      </c>
      <c r="Z199" s="324" t="s">
        <v>113</v>
      </c>
      <c r="AA199" s="324" t="s">
        <v>39</v>
      </c>
      <c r="AB199" s="468">
        <v>0</v>
      </c>
      <c r="AC199" s="478">
        <v>0</v>
      </c>
      <c r="AD199" s="10"/>
      <c r="AE199" s="460">
        <v>198</v>
      </c>
      <c r="AF199" s="313" t="s">
        <v>113</v>
      </c>
      <c r="AG199" s="313" t="s">
        <v>44</v>
      </c>
      <c r="AH199" s="465">
        <v>0</v>
      </c>
      <c r="AI199" s="475">
        <v>0</v>
      </c>
      <c r="AK199" s="460">
        <v>198</v>
      </c>
      <c r="AL199" s="313" t="s">
        <v>392</v>
      </c>
      <c r="AM199" s="313" t="s">
        <v>46</v>
      </c>
      <c r="AN199" s="337">
        <v>0</v>
      </c>
      <c r="AO199" s="475">
        <v>0</v>
      </c>
      <c r="AP199" s="10"/>
      <c r="AQ199" s="460">
        <v>198</v>
      </c>
      <c r="AR199" s="324" t="s">
        <v>113</v>
      </c>
      <c r="AS199" s="324" t="s">
        <v>41</v>
      </c>
      <c r="AT199" s="478">
        <v>0</v>
      </c>
      <c r="AU199" s="470"/>
      <c r="AV199" s="10"/>
      <c r="AW199" s="10"/>
      <c r="AX199" s="10"/>
      <c r="AY199" s="10"/>
      <c r="AZ199" s="10"/>
      <c r="BA199" s="10"/>
      <c r="BB199" s="10"/>
      <c r="BC199" s="10"/>
      <c r="BD199" s="10"/>
      <c r="BE199" s="10"/>
      <c r="BF199" s="10"/>
      <c r="BG199" s="10"/>
      <c r="BH199" s="10"/>
      <c r="BI199" s="10"/>
      <c r="BJ199" s="10"/>
      <c r="BK199" s="10"/>
      <c r="BL199" s="10"/>
      <c r="BM199" s="10"/>
      <c r="BN199" s="10"/>
      <c r="BO199" s="10"/>
      <c r="BP199" s="10"/>
      <c r="CE199" s="781">
        <v>198</v>
      </c>
      <c r="CF199" s="782" t="str">
        <f t="shared" si="42"/>
        <v>-</v>
      </c>
      <c r="CG199" s="782" t="s">
        <v>41</v>
      </c>
      <c r="CH199" s="783">
        <f t="shared" si="43"/>
        <v>0</v>
      </c>
      <c r="CI199"/>
      <c r="CJ199" s="418">
        <v>198</v>
      </c>
      <c r="CK199" s="419" t="str">
        <f t="shared" si="44"/>
        <v>-</v>
      </c>
      <c r="CL199" s="419" t="s">
        <v>41</v>
      </c>
      <c r="CM199" s="421">
        <f>+Scoresheet!J260</f>
        <v>0</v>
      </c>
      <c r="CN199" s="420">
        <f t="shared" si="45"/>
        <v>0</v>
      </c>
      <c r="CO199"/>
      <c r="CP199" s="750">
        <v>198</v>
      </c>
      <c r="CQ199" s="751" t="str">
        <f t="shared" si="51"/>
        <v>-</v>
      </c>
      <c r="CR199" s="751" t="s">
        <v>41</v>
      </c>
      <c r="CS199" s="756">
        <f>+Scoresheet!AH260</f>
        <v>0</v>
      </c>
      <c r="CT199" s="752">
        <f t="shared" si="46"/>
        <v>0</v>
      </c>
      <c r="CU199"/>
      <c r="CV199" s="762">
        <v>198</v>
      </c>
      <c r="CW199" s="763" t="str">
        <f t="shared" si="52"/>
        <v>-</v>
      </c>
      <c r="CX199" s="763" t="s">
        <v>41</v>
      </c>
      <c r="CY199" s="787">
        <f>+Scoresheet!AP260</f>
        <v>0</v>
      </c>
      <c r="CZ199" s="429">
        <f t="shared" si="47"/>
        <v>0</v>
      </c>
      <c r="DA199"/>
      <c r="DB199" s="418">
        <v>198</v>
      </c>
      <c r="DC199" s="419" t="str">
        <f t="shared" si="53"/>
        <v>-</v>
      </c>
      <c r="DD199" s="419" t="s">
        <v>41</v>
      </c>
      <c r="DE199" s="421">
        <f>+Scoresheet!AX260</f>
        <v>0</v>
      </c>
      <c r="DF199" s="420">
        <f t="shared" si="48"/>
        <v>0</v>
      </c>
      <c r="DG199"/>
      <c r="DH199" s="766">
        <v>198</v>
      </c>
      <c r="DI199" s="767" t="str">
        <f t="shared" si="54"/>
        <v>-</v>
      </c>
      <c r="DJ199" s="767" t="s">
        <v>41</v>
      </c>
      <c r="DK199" s="768">
        <f>+Scoresheet!BF260</f>
        <v>0</v>
      </c>
      <c r="DL199" s="769">
        <f t="shared" si="49"/>
        <v>0</v>
      </c>
      <c r="DM199"/>
      <c r="DN199" s="762">
        <v>198</v>
      </c>
      <c r="DO199" s="763" t="str">
        <f t="shared" si="55"/>
        <v>-</v>
      </c>
      <c r="DP199" s="763" t="s">
        <v>41</v>
      </c>
      <c r="DQ199" s="429">
        <f t="shared" si="50"/>
        <v>0</v>
      </c>
    </row>
    <row r="200" spans="8:121" s="19" customFormat="1">
      <c r="H200" s="460">
        <v>199</v>
      </c>
      <c r="I200" s="313" t="s">
        <v>113</v>
      </c>
      <c r="J200" s="313" t="s">
        <v>42</v>
      </c>
      <c r="K200" s="475">
        <v>0</v>
      </c>
      <c r="L200" s="470"/>
      <c r="M200" s="460">
        <v>199</v>
      </c>
      <c r="N200" s="313" t="s">
        <v>113</v>
      </c>
      <c r="O200" s="313" t="s">
        <v>39</v>
      </c>
      <c r="P200" s="465">
        <v>0</v>
      </c>
      <c r="Q200" s="671">
        <v>0</v>
      </c>
      <c r="R200" s="10"/>
      <c r="S200" s="460">
        <v>199</v>
      </c>
      <c r="T200" s="313" t="s">
        <v>113</v>
      </c>
      <c r="U200" s="313" t="s">
        <v>39</v>
      </c>
      <c r="V200" s="465">
        <v>0</v>
      </c>
      <c r="W200" s="475">
        <v>0</v>
      </c>
      <c r="X200" s="10"/>
      <c r="Y200" s="460">
        <v>199</v>
      </c>
      <c r="Z200" s="313" t="s">
        <v>113</v>
      </c>
      <c r="AA200" s="313" t="s">
        <v>46</v>
      </c>
      <c r="AB200" s="465">
        <v>0</v>
      </c>
      <c r="AC200" s="475">
        <v>0</v>
      </c>
      <c r="AD200" s="10"/>
      <c r="AE200" s="460">
        <v>199</v>
      </c>
      <c r="AF200" s="324" t="s">
        <v>113</v>
      </c>
      <c r="AG200" s="324" t="s">
        <v>44</v>
      </c>
      <c r="AH200" s="468">
        <v>0</v>
      </c>
      <c r="AI200" s="478">
        <v>0</v>
      </c>
      <c r="AK200" s="460">
        <v>199</v>
      </c>
      <c r="AL200" s="313" t="s">
        <v>324</v>
      </c>
      <c r="AM200" s="313" t="s">
        <v>39</v>
      </c>
      <c r="AN200" s="337">
        <v>0</v>
      </c>
      <c r="AO200" s="475">
        <v>0</v>
      </c>
      <c r="AP200" s="10"/>
      <c r="AQ200" s="460">
        <v>199</v>
      </c>
      <c r="AR200" s="313" t="s">
        <v>113</v>
      </c>
      <c r="AS200" s="313" t="s">
        <v>41</v>
      </c>
      <c r="AT200" s="475">
        <v>0</v>
      </c>
      <c r="AU200" s="470"/>
      <c r="AV200" s="10"/>
      <c r="AW200" s="10"/>
      <c r="AX200" s="10"/>
      <c r="AY200" s="10"/>
      <c r="AZ200" s="10"/>
      <c r="BA200" s="10"/>
      <c r="BB200" s="10"/>
      <c r="BC200" s="10"/>
      <c r="BD200" s="10"/>
      <c r="BE200" s="10"/>
      <c r="BF200" s="10"/>
      <c r="BG200" s="10"/>
      <c r="BH200" s="10"/>
      <c r="BI200" s="10"/>
      <c r="BJ200" s="10"/>
      <c r="BK200" s="10"/>
      <c r="BL200" s="10"/>
      <c r="BM200" s="10"/>
      <c r="BN200" s="10"/>
      <c r="BO200" s="10"/>
      <c r="BP200" s="10"/>
      <c r="CE200" s="781">
        <v>199</v>
      </c>
      <c r="CF200" s="782" t="str">
        <f t="shared" si="42"/>
        <v>-</v>
      </c>
      <c r="CG200" s="782" t="s">
        <v>41</v>
      </c>
      <c r="CH200" s="783">
        <f t="shared" si="43"/>
        <v>0</v>
      </c>
      <c r="CI200"/>
      <c r="CJ200" s="418">
        <v>199</v>
      </c>
      <c r="CK200" s="419" t="str">
        <f t="shared" si="44"/>
        <v>-</v>
      </c>
      <c r="CL200" s="419" t="s">
        <v>41</v>
      </c>
      <c r="CM200" s="421">
        <f>+Scoresheet!J261</f>
        <v>0</v>
      </c>
      <c r="CN200" s="420">
        <f t="shared" si="45"/>
        <v>0</v>
      </c>
      <c r="CO200"/>
      <c r="CP200" s="750">
        <v>199</v>
      </c>
      <c r="CQ200" s="751" t="str">
        <f t="shared" si="51"/>
        <v>-</v>
      </c>
      <c r="CR200" s="751" t="s">
        <v>41</v>
      </c>
      <c r="CS200" s="756">
        <f>+Scoresheet!AH261</f>
        <v>0</v>
      </c>
      <c r="CT200" s="752">
        <f t="shared" si="46"/>
        <v>0</v>
      </c>
      <c r="CU200"/>
      <c r="CV200" s="762">
        <v>199</v>
      </c>
      <c r="CW200" s="763" t="str">
        <f t="shared" si="52"/>
        <v>-</v>
      </c>
      <c r="CX200" s="763" t="s">
        <v>41</v>
      </c>
      <c r="CY200" s="787">
        <f>+Scoresheet!AP261</f>
        <v>0</v>
      </c>
      <c r="CZ200" s="429">
        <f t="shared" si="47"/>
        <v>0</v>
      </c>
      <c r="DA200"/>
      <c r="DB200" s="418">
        <v>199</v>
      </c>
      <c r="DC200" s="419" t="str">
        <f t="shared" si="53"/>
        <v>-</v>
      </c>
      <c r="DD200" s="419" t="s">
        <v>41</v>
      </c>
      <c r="DE200" s="421">
        <f>+Scoresheet!AX261</f>
        <v>0</v>
      </c>
      <c r="DF200" s="420">
        <f t="shared" si="48"/>
        <v>0</v>
      </c>
      <c r="DG200"/>
      <c r="DH200" s="766">
        <v>199</v>
      </c>
      <c r="DI200" s="767" t="str">
        <f t="shared" si="54"/>
        <v>-</v>
      </c>
      <c r="DJ200" s="767" t="s">
        <v>41</v>
      </c>
      <c r="DK200" s="768">
        <f>+Scoresheet!BF261</f>
        <v>0</v>
      </c>
      <c r="DL200" s="769">
        <f t="shared" si="49"/>
        <v>0</v>
      </c>
      <c r="DM200"/>
      <c r="DN200" s="762">
        <v>199</v>
      </c>
      <c r="DO200" s="763" t="str">
        <f t="shared" si="55"/>
        <v>-</v>
      </c>
      <c r="DP200" s="763" t="s">
        <v>41</v>
      </c>
      <c r="DQ200" s="429">
        <f t="shared" si="50"/>
        <v>0</v>
      </c>
    </row>
    <row r="201" spans="8:121" s="19" customFormat="1">
      <c r="H201" s="460">
        <v>200</v>
      </c>
      <c r="I201" s="313" t="s">
        <v>113</v>
      </c>
      <c r="J201" s="313" t="s">
        <v>42</v>
      </c>
      <c r="K201" s="475">
        <v>0</v>
      </c>
      <c r="L201" s="470"/>
      <c r="M201" s="460">
        <v>200</v>
      </c>
      <c r="N201" s="313" t="s">
        <v>113</v>
      </c>
      <c r="O201" s="313" t="s">
        <v>39</v>
      </c>
      <c r="P201" s="465">
        <v>0</v>
      </c>
      <c r="Q201" s="671">
        <v>0</v>
      </c>
      <c r="R201" s="10"/>
      <c r="S201" s="460">
        <v>200</v>
      </c>
      <c r="T201" s="324" t="s">
        <v>113</v>
      </c>
      <c r="U201" s="324" t="s">
        <v>39</v>
      </c>
      <c r="V201" s="465">
        <v>0</v>
      </c>
      <c r="W201" s="475">
        <v>0</v>
      </c>
      <c r="X201" s="10"/>
      <c r="Y201" s="460">
        <v>200</v>
      </c>
      <c r="Z201" s="313" t="s">
        <v>113</v>
      </c>
      <c r="AA201" s="313" t="s">
        <v>46</v>
      </c>
      <c r="AB201" s="465">
        <v>0</v>
      </c>
      <c r="AC201" s="475">
        <v>0</v>
      </c>
      <c r="AD201" s="10"/>
      <c r="AE201" s="460">
        <v>200</v>
      </c>
      <c r="AF201" s="324" t="s">
        <v>113</v>
      </c>
      <c r="AG201" s="324" t="s">
        <v>44</v>
      </c>
      <c r="AH201" s="468">
        <v>0</v>
      </c>
      <c r="AI201" s="478">
        <v>0</v>
      </c>
      <c r="AK201" s="460">
        <v>200</v>
      </c>
      <c r="AL201" s="313" t="s">
        <v>359</v>
      </c>
      <c r="AM201" s="313" t="s">
        <v>43</v>
      </c>
      <c r="AN201" s="337">
        <v>0</v>
      </c>
      <c r="AO201" s="475">
        <v>0</v>
      </c>
      <c r="AP201" s="10"/>
      <c r="AQ201" s="460">
        <v>200</v>
      </c>
      <c r="AR201" s="313" t="s">
        <v>113</v>
      </c>
      <c r="AS201" s="313" t="s">
        <v>41</v>
      </c>
      <c r="AT201" s="475">
        <v>0</v>
      </c>
      <c r="AU201" s="470"/>
      <c r="AV201" s="10"/>
      <c r="AW201" s="10"/>
      <c r="AX201" s="10"/>
      <c r="AY201" s="10"/>
      <c r="AZ201" s="10"/>
      <c r="BA201" s="10"/>
      <c r="BB201" s="10"/>
      <c r="BC201" s="10"/>
      <c r="BD201" s="10"/>
      <c r="BE201" s="10"/>
      <c r="BF201" s="10"/>
      <c r="BG201" s="10"/>
      <c r="BH201" s="10"/>
      <c r="BI201" s="10"/>
      <c r="BJ201" s="10"/>
      <c r="BK201" s="10"/>
      <c r="BL201" s="10"/>
      <c r="BM201" s="10"/>
      <c r="BN201" s="10"/>
      <c r="BO201" s="10"/>
      <c r="BP201" s="10"/>
      <c r="CE201" s="781">
        <v>200</v>
      </c>
      <c r="CF201" s="782" t="str">
        <f t="shared" si="42"/>
        <v>-</v>
      </c>
      <c r="CG201" s="782" t="s">
        <v>41</v>
      </c>
      <c r="CH201" s="783">
        <f t="shared" si="43"/>
        <v>0</v>
      </c>
      <c r="CI201"/>
      <c r="CJ201" s="418">
        <v>200</v>
      </c>
      <c r="CK201" s="419" t="str">
        <f t="shared" si="44"/>
        <v>-</v>
      </c>
      <c r="CL201" s="419" t="s">
        <v>41</v>
      </c>
      <c r="CM201" s="421">
        <f>+Scoresheet!J262</f>
        <v>0</v>
      </c>
      <c r="CN201" s="420">
        <f t="shared" si="45"/>
        <v>0</v>
      </c>
      <c r="CO201"/>
      <c r="CP201" s="750">
        <v>200</v>
      </c>
      <c r="CQ201" s="751" t="str">
        <f t="shared" si="51"/>
        <v>-</v>
      </c>
      <c r="CR201" s="751" t="s">
        <v>41</v>
      </c>
      <c r="CS201" s="756">
        <f>+Scoresheet!AH262</f>
        <v>0</v>
      </c>
      <c r="CT201" s="752">
        <f t="shared" si="46"/>
        <v>0</v>
      </c>
      <c r="CU201"/>
      <c r="CV201" s="762">
        <v>200</v>
      </c>
      <c r="CW201" s="763" t="str">
        <f t="shared" si="52"/>
        <v>-</v>
      </c>
      <c r="CX201" s="763" t="s">
        <v>41</v>
      </c>
      <c r="CY201" s="787">
        <f>+Scoresheet!AP262</f>
        <v>0</v>
      </c>
      <c r="CZ201" s="429">
        <f t="shared" si="47"/>
        <v>0</v>
      </c>
      <c r="DA201"/>
      <c r="DB201" s="418">
        <v>200</v>
      </c>
      <c r="DC201" s="419" t="str">
        <f t="shared" si="53"/>
        <v>-</v>
      </c>
      <c r="DD201" s="419" t="s">
        <v>41</v>
      </c>
      <c r="DE201" s="421">
        <f>+Scoresheet!AX262</f>
        <v>0</v>
      </c>
      <c r="DF201" s="420">
        <f t="shared" si="48"/>
        <v>0</v>
      </c>
      <c r="DG201"/>
      <c r="DH201" s="766">
        <v>200</v>
      </c>
      <c r="DI201" s="767" t="str">
        <f t="shared" si="54"/>
        <v>-</v>
      </c>
      <c r="DJ201" s="767" t="s">
        <v>41</v>
      </c>
      <c r="DK201" s="768">
        <f>+Scoresheet!BF262</f>
        <v>0</v>
      </c>
      <c r="DL201" s="769">
        <f t="shared" si="49"/>
        <v>0</v>
      </c>
      <c r="DM201"/>
      <c r="DN201" s="762">
        <v>200</v>
      </c>
      <c r="DO201" s="763" t="str">
        <f t="shared" si="55"/>
        <v>-</v>
      </c>
      <c r="DP201" s="763" t="s">
        <v>41</v>
      </c>
      <c r="DQ201" s="429">
        <f t="shared" si="50"/>
        <v>0</v>
      </c>
    </row>
    <row r="202" spans="8:121" s="19" customFormat="1">
      <c r="H202" s="460">
        <v>201</v>
      </c>
      <c r="I202" s="324" t="s">
        <v>113</v>
      </c>
      <c r="J202" s="324" t="s">
        <v>42</v>
      </c>
      <c r="K202" s="475">
        <v>0</v>
      </c>
      <c r="L202" s="470"/>
      <c r="M202" s="460">
        <v>201</v>
      </c>
      <c r="N202" s="323" t="s">
        <v>113</v>
      </c>
      <c r="O202" s="323" t="s">
        <v>39</v>
      </c>
      <c r="P202" s="467">
        <v>0</v>
      </c>
      <c r="Q202" s="671">
        <v>0</v>
      </c>
      <c r="R202" s="10"/>
      <c r="S202" s="460">
        <v>201</v>
      </c>
      <c r="T202" s="324" t="s">
        <v>113</v>
      </c>
      <c r="U202" s="324" t="s">
        <v>39</v>
      </c>
      <c r="V202" s="468">
        <v>0</v>
      </c>
      <c r="W202" s="478">
        <v>0</v>
      </c>
      <c r="X202" s="10"/>
      <c r="Y202" s="460">
        <v>201</v>
      </c>
      <c r="Z202" s="324" t="s">
        <v>113</v>
      </c>
      <c r="AA202" s="324" t="s">
        <v>46</v>
      </c>
      <c r="AB202" s="468">
        <v>0</v>
      </c>
      <c r="AC202" s="478">
        <v>0</v>
      </c>
      <c r="AD202" s="10"/>
      <c r="AE202" s="460">
        <v>201</v>
      </c>
      <c r="AF202" s="313" t="s">
        <v>113</v>
      </c>
      <c r="AG202" s="313" t="s">
        <v>44</v>
      </c>
      <c r="AH202" s="465">
        <v>0</v>
      </c>
      <c r="AI202" s="475">
        <v>0</v>
      </c>
      <c r="AK202" s="460">
        <v>201</v>
      </c>
      <c r="AL202" s="313" t="s">
        <v>288</v>
      </c>
      <c r="AM202" s="313" t="s">
        <v>38</v>
      </c>
      <c r="AN202" s="337">
        <v>0</v>
      </c>
      <c r="AO202" s="475">
        <v>0</v>
      </c>
      <c r="AP202" s="10"/>
      <c r="AQ202" s="460">
        <v>201</v>
      </c>
      <c r="AR202" s="313" t="s">
        <v>113</v>
      </c>
      <c r="AS202" s="313" t="s">
        <v>41</v>
      </c>
      <c r="AT202" s="475">
        <v>0</v>
      </c>
      <c r="AU202" s="470"/>
      <c r="AV202" s="10"/>
      <c r="AW202" s="10"/>
      <c r="AX202" s="10"/>
      <c r="AY202" s="10"/>
      <c r="AZ202" s="10"/>
      <c r="BA202" s="10"/>
      <c r="BB202" s="10"/>
      <c r="BC202" s="10"/>
      <c r="BD202" s="10"/>
      <c r="BE202" s="10"/>
      <c r="BF202" s="10"/>
      <c r="BG202" s="10"/>
      <c r="BH202" s="10"/>
      <c r="BI202" s="10"/>
      <c r="BJ202" s="10"/>
      <c r="BK202" s="10"/>
      <c r="BL202" s="10"/>
      <c r="BM202" s="10"/>
      <c r="BN202" s="10"/>
      <c r="BO202" s="10"/>
      <c r="BP202" s="10"/>
      <c r="CE202" s="781">
        <v>201</v>
      </c>
      <c r="CF202" s="782" t="str">
        <f t="shared" si="42"/>
        <v>-</v>
      </c>
      <c r="CG202" s="782" t="s">
        <v>41</v>
      </c>
      <c r="CH202" s="783">
        <f t="shared" si="43"/>
        <v>0</v>
      </c>
      <c r="CI202"/>
      <c r="CJ202" s="418">
        <v>201</v>
      </c>
      <c r="CK202" s="419" t="str">
        <f t="shared" si="44"/>
        <v>-</v>
      </c>
      <c r="CL202" s="419" t="s">
        <v>41</v>
      </c>
      <c r="CM202" s="421">
        <f>+Scoresheet!J263</f>
        <v>0</v>
      </c>
      <c r="CN202" s="420">
        <f t="shared" si="45"/>
        <v>0</v>
      </c>
      <c r="CO202"/>
      <c r="CP202" s="750">
        <v>201</v>
      </c>
      <c r="CQ202" s="751" t="str">
        <f t="shared" si="51"/>
        <v>-</v>
      </c>
      <c r="CR202" s="751" t="s">
        <v>41</v>
      </c>
      <c r="CS202" s="756">
        <f>+Scoresheet!AH263</f>
        <v>0</v>
      </c>
      <c r="CT202" s="752">
        <f t="shared" si="46"/>
        <v>0</v>
      </c>
      <c r="CU202"/>
      <c r="CV202" s="762">
        <v>201</v>
      </c>
      <c r="CW202" s="763" t="str">
        <f t="shared" si="52"/>
        <v>-</v>
      </c>
      <c r="CX202" s="763" t="s">
        <v>41</v>
      </c>
      <c r="CY202" s="787">
        <f>+Scoresheet!AP263</f>
        <v>0</v>
      </c>
      <c r="CZ202" s="429">
        <f t="shared" si="47"/>
        <v>0</v>
      </c>
      <c r="DA202"/>
      <c r="DB202" s="418">
        <v>201</v>
      </c>
      <c r="DC202" s="419" t="str">
        <f t="shared" si="53"/>
        <v>-</v>
      </c>
      <c r="DD202" s="419" t="s">
        <v>41</v>
      </c>
      <c r="DE202" s="421">
        <f>+Scoresheet!AX263</f>
        <v>0</v>
      </c>
      <c r="DF202" s="420">
        <f t="shared" si="48"/>
        <v>0</v>
      </c>
      <c r="DG202"/>
      <c r="DH202" s="766">
        <v>201</v>
      </c>
      <c r="DI202" s="767" t="str">
        <f t="shared" si="54"/>
        <v>-</v>
      </c>
      <c r="DJ202" s="767" t="s">
        <v>41</v>
      </c>
      <c r="DK202" s="768">
        <f>+Scoresheet!BF263</f>
        <v>0</v>
      </c>
      <c r="DL202" s="769">
        <f t="shared" si="49"/>
        <v>0</v>
      </c>
      <c r="DM202"/>
      <c r="DN202" s="762">
        <v>201</v>
      </c>
      <c r="DO202" s="763" t="str">
        <f t="shared" si="55"/>
        <v>-</v>
      </c>
      <c r="DP202" s="763" t="s">
        <v>41</v>
      </c>
      <c r="DQ202" s="429">
        <f t="shared" si="50"/>
        <v>0</v>
      </c>
    </row>
    <row r="203" spans="8:121" s="19" customFormat="1">
      <c r="H203" s="460">
        <v>202</v>
      </c>
      <c r="I203" s="313" t="s">
        <v>113</v>
      </c>
      <c r="J203" s="313" t="s">
        <v>42</v>
      </c>
      <c r="K203" s="478">
        <v>0</v>
      </c>
      <c r="L203" s="470"/>
      <c r="M203" s="460">
        <v>202</v>
      </c>
      <c r="N203" s="313" t="s">
        <v>113</v>
      </c>
      <c r="O203" s="313" t="s">
        <v>39</v>
      </c>
      <c r="P203" s="465">
        <v>0</v>
      </c>
      <c r="Q203" s="671">
        <v>0</v>
      </c>
      <c r="R203" s="10"/>
      <c r="S203" s="460">
        <v>202</v>
      </c>
      <c r="T203" s="313" t="s">
        <v>113</v>
      </c>
      <c r="U203" s="313" t="s">
        <v>46</v>
      </c>
      <c r="V203" s="465">
        <v>0</v>
      </c>
      <c r="W203" s="475">
        <v>0</v>
      </c>
      <c r="X203" s="10"/>
      <c r="Y203" s="460">
        <v>202</v>
      </c>
      <c r="Z203" s="313" t="s">
        <v>113</v>
      </c>
      <c r="AA203" s="313" t="s">
        <v>46</v>
      </c>
      <c r="AB203" s="465">
        <v>0</v>
      </c>
      <c r="AC203" s="475">
        <v>0</v>
      </c>
      <c r="AD203" s="10"/>
      <c r="AE203" s="460">
        <v>202</v>
      </c>
      <c r="AF203" s="313" t="s">
        <v>113</v>
      </c>
      <c r="AG203" s="313" t="s">
        <v>44</v>
      </c>
      <c r="AH203" s="465">
        <v>0</v>
      </c>
      <c r="AI203" s="475">
        <v>0</v>
      </c>
      <c r="AK203" s="460">
        <v>202</v>
      </c>
      <c r="AL203" s="313" t="s">
        <v>284</v>
      </c>
      <c r="AM203" s="313" t="s">
        <v>38</v>
      </c>
      <c r="AN203" s="337">
        <v>0</v>
      </c>
      <c r="AO203" s="475">
        <v>0</v>
      </c>
      <c r="AP203" s="10"/>
      <c r="AQ203" s="460">
        <v>202</v>
      </c>
      <c r="AR203" s="313" t="s">
        <v>113</v>
      </c>
      <c r="AS203" s="313" t="s">
        <v>41</v>
      </c>
      <c r="AT203" s="475">
        <v>0</v>
      </c>
      <c r="AU203" s="470"/>
      <c r="AV203" s="10"/>
      <c r="AW203" s="10"/>
      <c r="AX203" s="10"/>
      <c r="AY203" s="10"/>
      <c r="AZ203" s="10"/>
      <c r="BA203" s="10"/>
      <c r="BB203" s="10"/>
      <c r="BC203" s="10"/>
      <c r="BD203" s="10"/>
      <c r="BE203" s="10"/>
      <c r="BF203" s="10"/>
      <c r="BG203" s="10"/>
      <c r="BH203" s="10"/>
      <c r="BI203" s="10"/>
      <c r="BJ203" s="10"/>
      <c r="BK203" s="10"/>
      <c r="BL203" s="10"/>
      <c r="BM203" s="10"/>
      <c r="BN203" s="10"/>
      <c r="BO203" s="10"/>
      <c r="BP203" s="10"/>
      <c r="CE203" s="781">
        <v>202</v>
      </c>
      <c r="CF203" s="782" t="str">
        <f t="shared" si="42"/>
        <v>-</v>
      </c>
      <c r="CG203" s="782" t="s">
        <v>41</v>
      </c>
      <c r="CH203" s="783">
        <f t="shared" si="43"/>
        <v>0</v>
      </c>
      <c r="CI203"/>
      <c r="CJ203" s="418">
        <v>202</v>
      </c>
      <c r="CK203" s="419" t="str">
        <f t="shared" si="44"/>
        <v>-</v>
      </c>
      <c r="CL203" s="419" t="s">
        <v>41</v>
      </c>
      <c r="CM203" s="421">
        <f>+Scoresheet!J264</f>
        <v>0</v>
      </c>
      <c r="CN203" s="420">
        <f t="shared" si="45"/>
        <v>0</v>
      </c>
      <c r="CO203"/>
      <c r="CP203" s="750">
        <v>202</v>
      </c>
      <c r="CQ203" s="751" t="str">
        <f t="shared" si="51"/>
        <v>-</v>
      </c>
      <c r="CR203" s="751" t="s">
        <v>41</v>
      </c>
      <c r="CS203" s="756">
        <f>+Scoresheet!AH264</f>
        <v>0</v>
      </c>
      <c r="CT203" s="752">
        <f t="shared" si="46"/>
        <v>0</v>
      </c>
      <c r="CU203"/>
      <c r="CV203" s="762">
        <v>202</v>
      </c>
      <c r="CW203" s="763" t="str">
        <f t="shared" si="52"/>
        <v>-</v>
      </c>
      <c r="CX203" s="763" t="s">
        <v>41</v>
      </c>
      <c r="CY203" s="787">
        <f>+Scoresheet!AP264</f>
        <v>0</v>
      </c>
      <c r="CZ203" s="429">
        <f t="shared" si="47"/>
        <v>0</v>
      </c>
      <c r="DA203"/>
      <c r="DB203" s="418">
        <v>202</v>
      </c>
      <c r="DC203" s="419" t="str">
        <f t="shared" si="53"/>
        <v>-</v>
      </c>
      <c r="DD203" s="419" t="s">
        <v>41</v>
      </c>
      <c r="DE203" s="421">
        <f>+Scoresheet!AX264</f>
        <v>0</v>
      </c>
      <c r="DF203" s="420">
        <f t="shared" si="48"/>
        <v>0</v>
      </c>
      <c r="DG203"/>
      <c r="DH203" s="766">
        <v>202</v>
      </c>
      <c r="DI203" s="767" t="str">
        <f t="shared" si="54"/>
        <v>-</v>
      </c>
      <c r="DJ203" s="767" t="s">
        <v>41</v>
      </c>
      <c r="DK203" s="768">
        <f>+Scoresheet!BF264</f>
        <v>0</v>
      </c>
      <c r="DL203" s="769">
        <f t="shared" si="49"/>
        <v>0</v>
      </c>
      <c r="DM203"/>
      <c r="DN203" s="762">
        <v>202</v>
      </c>
      <c r="DO203" s="763" t="str">
        <f t="shared" si="55"/>
        <v>-</v>
      </c>
      <c r="DP203" s="763" t="s">
        <v>41</v>
      </c>
      <c r="DQ203" s="429">
        <f t="shared" si="50"/>
        <v>0</v>
      </c>
    </row>
    <row r="204" spans="8:121" s="19" customFormat="1">
      <c r="H204" s="460">
        <v>203</v>
      </c>
      <c r="I204" s="322" t="s">
        <v>113</v>
      </c>
      <c r="J204" s="322" t="s">
        <v>42</v>
      </c>
      <c r="K204" s="478">
        <v>0</v>
      </c>
      <c r="L204" s="470"/>
      <c r="M204" s="460">
        <v>203</v>
      </c>
      <c r="N204" s="313" t="s">
        <v>113</v>
      </c>
      <c r="O204" s="313" t="s">
        <v>39</v>
      </c>
      <c r="P204" s="465">
        <v>0</v>
      </c>
      <c r="Q204" s="671">
        <v>0</v>
      </c>
      <c r="R204" s="10"/>
      <c r="S204" s="460">
        <v>203</v>
      </c>
      <c r="T204" s="324" t="s">
        <v>113</v>
      </c>
      <c r="U204" s="324" t="s">
        <v>46</v>
      </c>
      <c r="V204" s="468">
        <v>0</v>
      </c>
      <c r="W204" s="478">
        <v>0</v>
      </c>
      <c r="X204" s="10"/>
      <c r="Y204" s="460">
        <v>203</v>
      </c>
      <c r="Z204" s="313" t="s">
        <v>113</v>
      </c>
      <c r="AA204" s="313" t="s">
        <v>46</v>
      </c>
      <c r="AB204" s="465">
        <v>0</v>
      </c>
      <c r="AC204" s="475">
        <v>0</v>
      </c>
      <c r="AD204" s="10"/>
      <c r="AE204" s="460">
        <v>203</v>
      </c>
      <c r="AF204" s="313" t="s">
        <v>113</v>
      </c>
      <c r="AG204" s="313" t="s">
        <v>44</v>
      </c>
      <c r="AH204" s="465">
        <v>0</v>
      </c>
      <c r="AI204" s="475">
        <v>0</v>
      </c>
      <c r="AK204" s="460">
        <v>203</v>
      </c>
      <c r="AL204" s="313" t="s">
        <v>295</v>
      </c>
      <c r="AM204" s="313" t="s">
        <v>38</v>
      </c>
      <c r="AN204" s="337">
        <v>0</v>
      </c>
      <c r="AO204" s="475">
        <v>0</v>
      </c>
      <c r="AP204" s="10"/>
      <c r="AQ204" s="460">
        <v>203</v>
      </c>
      <c r="AR204" s="322" t="s">
        <v>113</v>
      </c>
      <c r="AS204" s="322" t="s">
        <v>41</v>
      </c>
      <c r="AT204" s="475">
        <v>0</v>
      </c>
      <c r="AU204" s="470"/>
      <c r="AV204" s="10"/>
      <c r="AW204" s="10"/>
      <c r="AX204" s="10"/>
      <c r="AY204" s="10"/>
      <c r="AZ204" s="10"/>
      <c r="BA204" s="10"/>
      <c r="BB204" s="10"/>
      <c r="BC204" s="10"/>
      <c r="BD204" s="10"/>
      <c r="BE204" s="10"/>
      <c r="BF204" s="10"/>
      <c r="BG204" s="10"/>
      <c r="BH204" s="10"/>
      <c r="BI204" s="10"/>
      <c r="BJ204" s="10"/>
      <c r="BK204" s="10"/>
      <c r="BL204" s="10"/>
      <c r="BM204" s="10"/>
      <c r="BN204" s="10"/>
      <c r="BO204" s="10"/>
      <c r="BP204" s="10"/>
      <c r="CE204" s="781">
        <v>203</v>
      </c>
      <c r="CF204" s="782" t="str">
        <f t="shared" si="42"/>
        <v>-</v>
      </c>
      <c r="CG204" s="782" t="s">
        <v>41</v>
      </c>
      <c r="CH204" s="783">
        <f t="shared" si="43"/>
        <v>0</v>
      </c>
      <c r="CI204"/>
      <c r="CJ204" s="418">
        <v>203</v>
      </c>
      <c r="CK204" s="419" t="str">
        <f t="shared" si="44"/>
        <v>-</v>
      </c>
      <c r="CL204" s="419" t="s">
        <v>41</v>
      </c>
      <c r="CM204" s="421">
        <f>+Scoresheet!J265</f>
        <v>0</v>
      </c>
      <c r="CN204" s="420">
        <f t="shared" si="45"/>
        <v>0</v>
      </c>
      <c r="CO204"/>
      <c r="CP204" s="750">
        <v>203</v>
      </c>
      <c r="CQ204" s="751" t="str">
        <f t="shared" si="51"/>
        <v>-</v>
      </c>
      <c r="CR204" s="751" t="s">
        <v>41</v>
      </c>
      <c r="CS204" s="756">
        <f>+Scoresheet!AH265</f>
        <v>0</v>
      </c>
      <c r="CT204" s="752">
        <f t="shared" si="46"/>
        <v>0</v>
      </c>
      <c r="CU204"/>
      <c r="CV204" s="762">
        <v>203</v>
      </c>
      <c r="CW204" s="763" t="str">
        <f t="shared" si="52"/>
        <v>-</v>
      </c>
      <c r="CX204" s="763" t="s">
        <v>41</v>
      </c>
      <c r="CY204" s="787">
        <f>+Scoresheet!AP265</f>
        <v>0</v>
      </c>
      <c r="CZ204" s="429">
        <f t="shared" si="47"/>
        <v>0</v>
      </c>
      <c r="DA204"/>
      <c r="DB204" s="418">
        <v>203</v>
      </c>
      <c r="DC204" s="419" t="str">
        <f t="shared" si="53"/>
        <v>-</v>
      </c>
      <c r="DD204" s="419" t="s">
        <v>41</v>
      </c>
      <c r="DE204" s="421">
        <f>+Scoresheet!AX265</f>
        <v>0</v>
      </c>
      <c r="DF204" s="420">
        <f t="shared" si="48"/>
        <v>0</v>
      </c>
      <c r="DG204"/>
      <c r="DH204" s="766">
        <v>203</v>
      </c>
      <c r="DI204" s="767" t="str">
        <f t="shared" si="54"/>
        <v>-</v>
      </c>
      <c r="DJ204" s="767" t="s">
        <v>41</v>
      </c>
      <c r="DK204" s="768">
        <f>+Scoresheet!BF265</f>
        <v>0</v>
      </c>
      <c r="DL204" s="769">
        <f t="shared" si="49"/>
        <v>0</v>
      </c>
      <c r="DM204"/>
      <c r="DN204" s="762">
        <v>203</v>
      </c>
      <c r="DO204" s="763" t="str">
        <f t="shared" si="55"/>
        <v>-</v>
      </c>
      <c r="DP204" s="763" t="s">
        <v>41</v>
      </c>
      <c r="DQ204" s="429">
        <f t="shared" si="50"/>
        <v>0</v>
      </c>
    </row>
    <row r="205" spans="8:121" s="19" customFormat="1">
      <c r="H205" s="460">
        <v>204</v>
      </c>
      <c r="I205" s="313" t="s">
        <v>113</v>
      </c>
      <c r="J205" s="313" t="s">
        <v>42</v>
      </c>
      <c r="K205" s="478">
        <v>0</v>
      </c>
      <c r="L205" s="470"/>
      <c r="M205" s="460">
        <v>204</v>
      </c>
      <c r="N205" s="313" t="s">
        <v>113</v>
      </c>
      <c r="O205" s="313" t="s">
        <v>39</v>
      </c>
      <c r="P205" s="465">
        <v>0</v>
      </c>
      <c r="Q205" s="671">
        <v>0</v>
      </c>
      <c r="R205" s="10"/>
      <c r="S205" s="460">
        <v>204</v>
      </c>
      <c r="T205" s="313" t="s">
        <v>113</v>
      </c>
      <c r="U205" s="313" t="s">
        <v>46</v>
      </c>
      <c r="V205" s="465">
        <v>0</v>
      </c>
      <c r="W205" s="475">
        <v>0</v>
      </c>
      <c r="X205" s="10"/>
      <c r="Y205" s="460">
        <v>204</v>
      </c>
      <c r="Z205" s="313" t="s">
        <v>113</v>
      </c>
      <c r="AA205" s="313" t="s">
        <v>46</v>
      </c>
      <c r="AB205" s="465">
        <v>0</v>
      </c>
      <c r="AC205" s="475">
        <v>0</v>
      </c>
      <c r="AD205" s="10"/>
      <c r="AE205" s="460">
        <v>204</v>
      </c>
      <c r="AF205" s="324" t="s">
        <v>113</v>
      </c>
      <c r="AG205" s="324" t="s">
        <v>43</v>
      </c>
      <c r="AH205" s="468">
        <v>0</v>
      </c>
      <c r="AI205" s="478">
        <v>0</v>
      </c>
      <c r="AK205" s="460">
        <v>204</v>
      </c>
      <c r="AL205" s="324" t="s">
        <v>365</v>
      </c>
      <c r="AM205" s="324" t="s">
        <v>41</v>
      </c>
      <c r="AN205" s="340">
        <v>0</v>
      </c>
      <c r="AO205" s="478">
        <v>0</v>
      </c>
      <c r="AP205" s="10"/>
      <c r="AQ205" s="460">
        <v>204</v>
      </c>
      <c r="AR205" s="313" t="s">
        <v>113</v>
      </c>
      <c r="AS205" s="313" t="s">
        <v>41</v>
      </c>
      <c r="AT205" s="475">
        <v>0</v>
      </c>
      <c r="AU205" s="470"/>
      <c r="AV205" s="10"/>
      <c r="AW205" s="10"/>
      <c r="AX205" s="10"/>
      <c r="AY205" s="10"/>
      <c r="AZ205" s="10"/>
      <c r="BA205" s="10"/>
      <c r="BB205" s="10"/>
      <c r="BC205" s="10"/>
      <c r="BD205" s="10"/>
      <c r="BE205" s="10"/>
      <c r="BF205" s="10"/>
      <c r="BG205" s="10"/>
      <c r="BH205" s="10"/>
      <c r="BI205" s="10"/>
      <c r="BJ205" s="10"/>
      <c r="BK205" s="10"/>
      <c r="BL205" s="10"/>
      <c r="BM205" s="10"/>
      <c r="BN205" s="10"/>
      <c r="BO205" s="10"/>
      <c r="BP205" s="10"/>
      <c r="CE205" s="781">
        <v>204</v>
      </c>
      <c r="CF205" s="782" t="str">
        <f t="shared" si="42"/>
        <v>-</v>
      </c>
      <c r="CG205" s="782" t="s">
        <v>41</v>
      </c>
      <c r="CH205" s="783">
        <f t="shared" si="43"/>
        <v>0</v>
      </c>
      <c r="CI205"/>
      <c r="CJ205" s="418">
        <v>204</v>
      </c>
      <c r="CK205" s="419" t="str">
        <f t="shared" si="44"/>
        <v>-</v>
      </c>
      <c r="CL205" s="419" t="s">
        <v>41</v>
      </c>
      <c r="CM205" s="421">
        <f>+Scoresheet!J266</f>
        <v>0</v>
      </c>
      <c r="CN205" s="420">
        <f t="shared" si="45"/>
        <v>0</v>
      </c>
      <c r="CO205"/>
      <c r="CP205" s="750">
        <v>204</v>
      </c>
      <c r="CQ205" s="751" t="str">
        <f t="shared" si="51"/>
        <v>-</v>
      </c>
      <c r="CR205" s="751" t="s">
        <v>41</v>
      </c>
      <c r="CS205" s="756">
        <f>+Scoresheet!AH266</f>
        <v>0</v>
      </c>
      <c r="CT205" s="752">
        <f t="shared" si="46"/>
        <v>0</v>
      </c>
      <c r="CU205"/>
      <c r="CV205" s="762">
        <v>204</v>
      </c>
      <c r="CW205" s="763" t="str">
        <f t="shared" si="52"/>
        <v>-</v>
      </c>
      <c r="CX205" s="763" t="s">
        <v>41</v>
      </c>
      <c r="CY205" s="787">
        <f>+Scoresheet!AP266</f>
        <v>0</v>
      </c>
      <c r="CZ205" s="429">
        <f t="shared" si="47"/>
        <v>0</v>
      </c>
      <c r="DA205"/>
      <c r="DB205" s="418">
        <v>204</v>
      </c>
      <c r="DC205" s="419" t="str">
        <f t="shared" si="53"/>
        <v>-</v>
      </c>
      <c r="DD205" s="419" t="s">
        <v>41</v>
      </c>
      <c r="DE205" s="421">
        <f>+Scoresheet!AX266</f>
        <v>0</v>
      </c>
      <c r="DF205" s="420">
        <f t="shared" si="48"/>
        <v>0</v>
      </c>
      <c r="DG205"/>
      <c r="DH205" s="766">
        <v>204</v>
      </c>
      <c r="DI205" s="767" t="str">
        <f t="shared" si="54"/>
        <v>-</v>
      </c>
      <c r="DJ205" s="767" t="s">
        <v>41</v>
      </c>
      <c r="DK205" s="768">
        <f>+Scoresheet!BF266</f>
        <v>0</v>
      </c>
      <c r="DL205" s="769">
        <f t="shared" si="49"/>
        <v>0</v>
      </c>
      <c r="DM205"/>
      <c r="DN205" s="762">
        <v>204</v>
      </c>
      <c r="DO205" s="763" t="str">
        <f t="shared" si="55"/>
        <v>-</v>
      </c>
      <c r="DP205" s="763" t="s">
        <v>41</v>
      </c>
      <c r="DQ205" s="429">
        <f t="shared" si="50"/>
        <v>0</v>
      </c>
    </row>
    <row r="206" spans="8:121" s="19" customFormat="1">
      <c r="H206" s="460">
        <v>205</v>
      </c>
      <c r="I206" s="322" t="s">
        <v>113</v>
      </c>
      <c r="J206" s="322" t="s">
        <v>42</v>
      </c>
      <c r="K206" s="475">
        <v>0</v>
      </c>
      <c r="L206" s="470"/>
      <c r="M206" s="460">
        <v>205</v>
      </c>
      <c r="N206" s="313" t="s">
        <v>113</v>
      </c>
      <c r="O206" s="313" t="s">
        <v>46</v>
      </c>
      <c r="P206" s="465">
        <v>0</v>
      </c>
      <c r="Q206" s="671">
        <v>0</v>
      </c>
      <c r="R206" s="10"/>
      <c r="S206" s="460">
        <v>205</v>
      </c>
      <c r="T206" s="313" t="s">
        <v>113</v>
      </c>
      <c r="U206" s="313" t="s">
        <v>46</v>
      </c>
      <c r="V206" s="465">
        <v>0</v>
      </c>
      <c r="W206" s="475">
        <v>0</v>
      </c>
      <c r="X206" s="10"/>
      <c r="Y206" s="460">
        <v>205</v>
      </c>
      <c r="Z206" s="324" t="s">
        <v>113</v>
      </c>
      <c r="AA206" s="324" t="s">
        <v>46</v>
      </c>
      <c r="AB206" s="465">
        <v>0</v>
      </c>
      <c r="AC206" s="475">
        <v>0</v>
      </c>
      <c r="AD206" s="10"/>
      <c r="AE206" s="460">
        <v>205</v>
      </c>
      <c r="AF206" s="313" t="s">
        <v>113</v>
      </c>
      <c r="AG206" s="313" t="s">
        <v>43</v>
      </c>
      <c r="AH206" s="465">
        <v>0</v>
      </c>
      <c r="AI206" s="475">
        <v>0</v>
      </c>
      <c r="AK206" s="460">
        <v>205</v>
      </c>
      <c r="AL206" s="313" t="s">
        <v>389</v>
      </c>
      <c r="AM206" s="313" t="s">
        <v>49</v>
      </c>
      <c r="AN206" s="337">
        <v>0</v>
      </c>
      <c r="AO206" s="475">
        <v>0</v>
      </c>
      <c r="AP206" s="10"/>
      <c r="AQ206" s="460">
        <v>205</v>
      </c>
      <c r="AR206" s="324" t="s">
        <v>113</v>
      </c>
      <c r="AS206" s="324" t="s">
        <v>41</v>
      </c>
      <c r="AT206" s="478">
        <v>0</v>
      </c>
      <c r="AU206" s="470"/>
      <c r="AV206" s="10"/>
      <c r="AW206" s="10"/>
      <c r="AX206" s="10"/>
      <c r="AY206" s="10"/>
      <c r="AZ206" s="10"/>
      <c r="BA206" s="10"/>
      <c r="BB206" s="10"/>
      <c r="BC206" s="10"/>
      <c r="BD206" s="10"/>
      <c r="BE206" s="10"/>
      <c r="BF206" s="10"/>
      <c r="BG206" s="10"/>
      <c r="BH206" s="10"/>
      <c r="BI206" s="10"/>
      <c r="BJ206" s="10"/>
      <c r="BK206" s="10"/>
      <c r="BL206" s="10"/>
      <c r="BM206" s="10"/>
      <c r="BN206" s="10"/>
      <c r="BO206" s="10"/>
      <c r="BP206" s="10"/>
      <c r="CE206" s="781">
        <v>205</v>
      </c>
      <c r="CF206" s="782" t="str">
        <f t="shared" si="42"/>
        <v>-</v>
      </c>
      <c r="CG206" s="782" t="s">
        <v>41</v>
      </c>
      <c r="CH206" s="783">
        <f t="shared" si="43"/>
        <v>0</v>
      </c>
      <c r="CI206"/>
      <c r="CJ206" s="418">
        <v>205</v>
      </c>
      <c r="CK206" s="419" t="str">
        <f t="shared" si="44"/>
        <v>-</v>
      </c>
      <c r="CL206" s="419" t="s">
        <v>41</v>
      </c>
      <c r="CM206" s="421">
        <f>+Scoresheet!J267</f>
        <v>0</v>
      </c>
      <c r="CN206" s="420">
        <f t="shared" si="45"/>
        <v>0</v>
      </c>
      <c r="CO206"/>
      <c r="CP206" s="750">
        <v>205</v>
      </c>
      <c r="CQ206" s="751" t="str">
        <f t="shared" si="51"/>
        <v>-</v>
      </c>
      <c r="CR206" s="751" t="s">
        <v>41</v>
      </c>
      <c r="CS206" s="756">
        <f>+Scoresheet!AH267</f>
        <v>0</v>
      </c>
      <c r="CT206" s="752">
        <f t="shared" si="46"/>
        <v>0</v>
      </c>
      <c r="CU206"/>
      <c r="CV206" s="762">
        <v>205</v>
      </c>
      <c r="CW206" s="763" t="str">
        <f t="shared" si="52"/>
        <v>-</v>
      </c>
      <c r="CX206" s="763" t="s">
        <v>41</v>
      </c>
      <c r="CY206" s="787">
        <f>+Scoresheet!AP267</f>
        <v>0</v>
      </c>
      <c r="CZ206" s="429">
        <f t="shared" si="47"/>
        <v>0</v>
      </c>
      <c r="DA206"/>
      <c r="DB206" s="418">
        <v>205</v>
      </c>
      <c r="DC206" s="419" t="str">
        <f t="shared" si="53"/>
        <v>-</v>
      </c>
      <c r="DD206" s="419" t="s">
        <v>41</v>
      </c>
      <c r="DE206" s="421">
        <f>+Scoresheet!AX267</f>
        <v>0</v>
      </c>
      <c r="DF206" s="420">
        <f t="shared" si="48"/>
        <v>0</v>
      </c>
      <c r="DG206"/>
      <c r="DH206" s="766">
        <v>205</v>
      </c>
      <c r="DI206" s="767" t="str">
        <f t="shared" si="54"/>
        <v>-</v>
      </c>
      <c r="DJ206" s="767" t="s">
        <v>41</v>
      </c>
      <c r="DK206" s="768">
        <f>+Scoresheet!BF267</f>
        <v>0</v>
      </c>
      <c r="DL206" s="769">
        <f t="shared" si="49"/>
        <v>0</v>
      </c>
      <c r="DM206"/>
      <c r="DN206" s="762">
        <v>205</v>
      </c>
      <c r="DO206" s="763" t="str">
        <f t="shared" si="55"/>
        <v>-</v>
      </c>
      <c r="DP206" s="763" t="s">
        <v>41</v>
      </c>
      <c r="DQ206" s="429">
        <f t="shared" si="50"/>
        <v>0</v>
      </c>
    </row>
    <row r="207" spans="8:121" s="19" customFormat="1">
      <c r="H207" s="460">
        <v>206</v>
      </c>
      <c r="I207" s="313" t="s">
        <v>113</v>
      </c>
      <c r="J207" s="313" t="s">
        <v>42</v>
      </c>
      <c r="K207" s="475">
        <v>0</v>
      </c>
      <c r="L207" s="470"/>
      <c r="M207" s="460">
        <v>206</v>
      </c>
      <c r="N207" s="313" t="s">
        <v>113</v>
      </c>
      <c r="O207" s="313" t="s">
        <v>46</v>
      </c>
      <c r="P207" s="465">
        <v>0</v>
      </c>
      <c r="Q207" s="671">
        <v>0</v>
      </c>
      <c r="R207" s="10"/>
      <c r="S207" s="460">
        <v>206</v>
      </c>
      <c r="T207" s="313" t="s">
        <v>113</v>
      </c>
      <c r="U207" s="313" t="s">
        <v>46</v>
      </c>
      <c r="V207" s="465">
        <v>0</v>
      </c>
      <c r="W207" s="475">
        <v>0</v>
      </c>
      <c r="X207" s="10"/>
      <c r="Y207" s="460">
        <v>206</v>
      </c>
      <c r="Z207" s="313" t="s">
        <v>113</v>
      </c>
      <c r="AA207" s="313" t="s">
        <v>46</v>
      </c>
      <c r="AB207" s="465">
        <v>0</v>
      </c>
      <c r="AC207" s="475">
        <v>0</v>
      </c>
      <c r="AD207" s="10"/>
      <c r="AE207" s="460">
        <v>206</v>
      </c>
      <c r="AF207" s="324" t="s">
        <v>113</v>
      </c>
      <c r="AG207" s="324" t="s">
        <v>43</v>
      </c>
      <c r="AH207" s="468">
        <v>0</v>
      </c>
      <c r="AI207" s="478">
        <v>0</v>
      </c>
      <c r="AK207" s="460">
        <v>206</v>
      </c>
      <c r="AL207" s="324" t="s">
        <v>428</v>
      </c>
      <c r="AM207" s="324" t="s">
        <v>50</v>
      </c>
      <c r="AN207" s="468">
        <v>0</v>
      </c>
      <c r="AO207" s="478">
        <v>0</v>
      </c>
      <c r="AP207" s="10"/>
      <c r="AQ207" s="460">
        <v>206</v>
      </c>
      <c r="AR207" s="313" t="s">
        <v>113</v>
      </c>
      <c r="AS207" s="313" t="s">
        <v>41</v>
      </c>
      <c r="AT207" s="475">
        <v>0</v>
      </c>
      <c r="AU207" s="470"/>
      <c r="AV207" s="10"/>
      <c r="AW207" s="10"/>
      <c r="AX207" s="10"/>
      <c r="AY207" s="10"/>
      <c r="AZ207" s="10"/>
      <c r="BA207" s="10"/>
      <c r="BB207" s="10"/>
      <c r="BC207" s="10"/>
      <c r="BD207" s="10"/>
      <c r="BE207" s="10"/>
      <c r="BF207" s="10"/>
      <c r="BG207" s="10"/>
      <c r="BH207" s="10"/>
      <c r="BI207" s="10"/>
      <c r="BJ207" s="10"/>
      <c r="BK207" s="10"/>
      <c r="BL207" s="10"/>
      <c r="BM207" s="10"/>
      <c r="BN207" s="10"/>
      <c r="BO207" s="10"/>
      <c r="BP207" s="10"/>
      <c r="CE207" s="781">
        <v>206</v>
      </c>
      <c r="CF207" s="782" t="str">
        <f t="shared" si="42"/>
        <v>-</v>
      </c>
      <c r="CG207" s="782" t="s">
        <v>41</v>
      </c>
      <c r="CH207" s="783">
        <f t="shared" si="43"/>
        <v>0</v>
      </c>
      <c r="CI207"/>
      <c r="CJ207" s="418">
        <v>206</v>
      </c>
      <c r="CK207" s="419" t="str">
        <f t="shared" si="44"/>
        <v>-</v>
      </c>
      <c r="CL207" s="419" t="s">
        <v>41</v>
      </c>
      <c r="CM207" s="421">
        <f>+Scoresheet!J268</f>
        <v>0</v>
      </c>
      <c r="CN207" s="420">
        <f t="shared" si="45"/>
        <v>0</v>
      </c>
      <c r="CO207"/>
      <c r="CP207" s="750">
        <v>206</v>
      </c>
      <c r="CQ207" s="751" t="str">
        <f t="shared" si="51"/>
        <v>-</v>
      </c>
      <c r="CR207" s="751" t="s">
        <v>41</v>
      </c>
      <c r="CS207" s="756">
        <f>+Scoresheet!AH268</f>
        <v>0</v>
      </c>
      <c r="CT207" s="752">
        <f t="shared" si="46"/>
        <v>0</v>
      </c>
      <c r="CU207"/>
      <c r="CV207" s="762">
        <v>206</v>
      </c>
      <c r="CW207" s="763" t="str">
        <f t="shared" si="52"/>
        <v>-</v>
      </c>
      <c r="CX207" s="763" t="s">
        <v>41</v>
      </c>
      <c r="CY207" s="787">
        <f>+Scoresheet!AP268</f>
        <v>0</v>
      </c>
      <c r="CZ207" s="429">
        <f t="shared" si="47"/>
        <v>0</v>
      </c>
      <c r="DA207"/>
      <c r="DB207" s="418">
        <v>206</v>
      </c>
      <c r="DC207" s="419" t="str">
        <f t="shared" si="53"/>
        <v>-</v>
      </c>
      <c r="DD207" s="419" t="s">
        <v>41</v>
      </c>
      <c r="DE207" s="421">
        <f>+Scoresheet!AX268</f>
        <v>0</v>
      </c>
      <c r="DF207" s="420">
        <f t="shared" si="48"/>
        <v>0</v>
      </c>
      <c r="DG207"/>
      <c r="DH207" s="766">
        <v>206</v>
      </c>
      <c r="DI207" s="767" t="str">
        <f t="shared" si="54"/>
        <v>-</v>
      </c>
      <c r="DJ207" s="767" t="s">
        <v>41</v>
      </c>
      <c r="DK207" s="768">
        <f>+Scoresheet!BF268</f>
        <v>0</v>
      </c>
      <c r="DL207" s="769">
        <f t="shared" si="49"/>
        <v>0</v>
      </c>
      <c r="DM207"/>
      <c r="DN207" s="762">
        <v>206</v>
      </c>
      <c r="DO207" s="763" t="str">
        <f t="shared" si="55"/>
        <v>-</v>
      </c>
      <c r="DP207" s="763" t="s">
        <v>41</v>
      </c>
      <c r="DQ207" s="429">
        <f t="shared" si="50"/>
        <v>0</v>
      </c>
    </row>
    <row r="208" spans="8:121" s="19" customFormat="1">
      <c r="H208" s="460">
        <v>207</v>
      </c>
      <c r="I208" s="313" t="s">
        <v>113</v>
      </c>
      <c r="J208" s="313" t="s">
        <v>42</v>
      </c>
      <c r="K208" s="475">
        <v>0</v>
      </c>
      <c r="L208" s="470"/>
      <c r="M208" s="460">
        <v>207</v>
      </c>
      <c r="N208" s="313" t="s">
        <v>113</v>
      </c>
      <c r="O208" s="313" t="s">
        <v>46</v>
      </c>
      <c r="P208" s="465">
        <v>0</v>
      </c>
      <c r="Q208" s="671">
        <v>0</v>
      </c>
      <c r="R208" s="10"/>
      <c r="S208" s="460">
        <v>207</v>
      </c>
      <c r="T208" s="313" t="s">
        <v>113</v>
      </c>
      <c r="U208" s="313" t="s">
        <v>46</v>
      </c>
      <c r="V208" s="465">
        <v>0</v>
      </c>
      <c r="W208" s="475">
        <v>0</v>
      </c>
      <c r="X208" s="10"/>
      <c r="Y208" s="460">
        <v>207</v>
      </c>
      <c r="Z208" s="313" t="s">
        <v>113</v>
      </c>
      <c r="AA208" s="313" t="s">
        <v>46</v>
      </c>
      <c r="AB208" s="465">
        <v>0</v>
      </c>
      <c r="AC208" s="475">
        <v>0</v>
      </c>
      <c r="AD208" s="10"/>
      <c r="AE208" s="460">
        <v>207</v>
      </c>
      <c r="AF208" s="313" t="s">
        <v>113</v>
      </c>
      <c r="AG208" s="313" t="s">
        <v>43</v>
      </c>
      <c r="AH208" s="465">
        <v>0</v>
      </c>
      <c r="AI208" s="475">
        <v>0</v>
      </c>
      <c r="AK208" s="460">
        <v>207</v>
      </c>
      <c r="AL208" s="313" t="s">
        <v>399</v>
      </c>
      <c r="AM208" s="313" t="s">
        <v>44</v>
      </c>
      <c r="AN208" s="337">
        <v>0</v>
      </c>
      <c r="AO208" s="475">
        <v>0</v>
      </c>
      <c r="AP208" s="10"/>
      <c r="AQ208" s="460">
        <v>207</v>
      </c>
      <c r="AR208" s="313" t="s">
        <v>113</v>
      </c>
      <c r="AS208" s="313" t="s">
        <v>41</v>
      </c>
      <c r="AT208" s="478">
        <v>0</v>
      </c>
      <c r="AU208" s="470"/>
      <c r="AV208" s="10"/>
      <c r="AW208" s="10"/>
      <c r="AX208" s="10"/>
      <c r="AY208" s="10"/>
      <c r="AZ208" s="10"/>
      <c r="BA208" s="10"/>
      <c r="BB208" s="10"/>
      <c r="BC208" s="10"/>
      <c r="BD208" s="10"/>
      <c r="BE208" s="10"/>
      <c r="BF208" s="10"/>
      <c r="BG208" s="10"/>
      <c r="BH208" s="10"/>
      <c r="BI208" s="10"/>
      <c r="BJ208" s="10"/>
      <c r="BK208" s="10"/>
      <c r="BL208" s="10"/>
      <c r="BM208" s="10"/>
      <c r="BN208" s="10"/>
      <c r="BO208" s="10"/>
      <c r="BP208" s="10"/>
      <c r="CE208" s="781">
        <v>207</v>
      </c>
      <c r="CF208" s="782" t="str">
        <f t="shared" si="42"/>
        <v>-</v>
      </c>
      <c r="CG208" s="782" t="s">
        <v>41</v>
      </c>
      <c r="CH208" s="783">
        <f t="shared" si="43"/>
        <v>0</v>
      </c>
      <c r="CI208"/>
      <c r="CJ208" s="418">
        <v>207</v>
      </c>
      <c r="CK208" s="419" t="str">
        <f t="shared" si="44"/>
        <v>-</v>
      </c>
      <c r="CL208" s="419" t="s">
        <v>41</v>
      </c>
      <c r="CM208" s="421">
        <f>+Scoresheet!J269</f>
        <v>0</v>
      </c>
      <c r="CN208" s="420">
        <f t="shared" si="45"/>
        <v>0</v>
      </c>
      <c r="CO208"/>
      <c r="CP208" s="750">
        <v>207</v>
      </c>
      <c r="CQ208" s="751" t="str">
        <f t="shared" si="51"/>
        <v>-</v>
      </c>
      <c r="CR208" s="751" t="s">
        <v>41</v>
      </c>
      <c r="CS208" s="756">
        <f>+Scoresheet!AH269</f>
        <v>0</v>
      </c>
      <c r="CT208" s="752">
        <f t="shared" si="46"/>
        <v>0</v>
      </c>
      <c r="CU208"/>
      <c r="CV208" s="762">
        <v>207</v>
      </c>
      <c r="CW208" s="763" t="str">
        <f t="shared" si="52"/>
        <v>-</v>
      </c>
      <c r="CX208" s="763" t="s">
        <v>41</v>
      </c>
      <c r="CY208" s="787">
        <f>+Scoresheet!AP269</f>
        <v>0</v>
      </c>
      <c r="CZ208" s="429">
        <f t="shared" si="47"/>
        <v>0</v>
      </c>
      <c r="DA208"/>
      <c r="DB208" s="418">
        <v>207</v>
      </c>
      <c r="DC208" s="419" t="str">
        <f t="shared" si="53"/>
        <v>-</v>
      </c>
      <c r="DD208" s="419" t="s">
        <v>41</v>
      </c>
      <c r="DE208" s="421">
        <f>+Scoresheet!AX269</f>
        <v>0</v>
      </c>
      <c r="DF208" s="420">
        <f t="shared" si="48"/>
        <v>0</v>
      </c>
      <c r="DG208"/>
      <c r="DH208" s="766">
        <v>207</v>
      </c>
      <c r="DI208" s="767" t="str">
        <f t="shared" si="54"/>
        <v>-</v>
      </c>
      <c r="DJ208" s="767" t="s">
        <v>41</v>
      </c>
      <c r="DK208" s="768">
        <f>+Scoresheet!BF269</f>
        <v>0</v>
      </c>
      <c r="DL208" s="769">
        <f t="shared" si="49"/>
        <v>0</v>
      </c>
      <c r="DM208"/>
      <c r="DN208" s="762">
        <v>207</v>
      </c>
      <c r="DO208" s="763" t="str">
        <f t="shared" si="55"/>
        <v>-</v>
      </c>
      <c r="DP208" s="763" t="s">
        <v>41</v>
      </c>
      <c r="DQ208" s="429">
        <f t="shared" si="50"/>
        <v>0</v>
      </c>
    </row>
    <row r="209" spans="8:121" s="19" customFormat="1">
      <c r="H209" s="460">
        <v>208</v>
      </c>
      <c r="I209" s="313" t="s">
        <v>113</v>
      </c>
      <c r="J209" s="313" t="s">
        <v>42</v>
      </c>
      <c r="K209" s="475">
        <v>0</v>
      </c>
      <c r="L209" s="470"/>
      <c r="M209" s="460">
        <v>208</v>
      </c>
      <c r="N209" s="313" t="s">
        <v>113</v>
      </c>
      <c r="O209" s="313" t="s">
        <v>46</v>
      </c>
      <c r="P209" s="465">
        <v>0</v>
      </c>
      <c r="Q209" s="671">
        <v>0</v>
      </c>
      <c r="R209" s="10"/>
      <c r="S209" s="460">
        <v>208</v>
      </c>
      <c r="T209" s="324" t="s">
        <v>113</v>
      </c>
      <c r="U209" s="324" t="s">
        <v>46</v>
      </c>
      <c r="V209" s="468">
        <v>0</v>
      </c>
      <c r="W209" s="478">
        <v>0</v>
      </c>
      <c r="X209" s="10"/>
      <c r="Y209" s="460">
        <v>208</v>
      </c>
      <c r="Z209" s="313" t="s">
        <v>113</v>
      </c>
      <c r="AA209" s="313" t="s">
        <v>46</v>
      </c>
      <c r="AB209" s="465">
        <v>0</v>
      </c>
      <c r="AC209" s="475">
        <v>0</v>
      </c>
      <c r="AD209" s="10"/>
      <c r="AE209" s="460">
        <v>208</v>
      </c>
      <c r="AF209" s="313" t="s">
        <v>113</v>
      </c>
      <c r="AG209" s="313" t="s">
        <v>43</v>
      </c>
      <c r="AH209" s="465">
        <v>0</v>
      </c>
      <c r="AI209" s="475">
        <v>0</v>
      </c>
      <c r="AK209" s="460">
        <v>208</v>
      </c>
      <c r="AL209" s="313" t="s">
        <v>333</v>
      </c>
      <c r="AM209" s="313" t="s">
        <v>39</v>
      </c>
      <c r="AN209" s="337">
        <v>0</v>
      </c>
      <c r="AO209" s="475">
        <v>0</v>
      </c>
      <c r="AP209" s="10"/>
      <c r="AQ209" s="460">
        <v>208</v>
      </c>
      <c r="AR209" s="313" t="s">
        <v>113</v>
      </c>
      <c r="AS209" s="313" t="s">
        <v>41</v>
      </c>
      <c r="AT209" s="475">
        <v>0</v>
      </c>
      <c r="AU209" s="470"/>
      <c r="AV209" s="10"/>
      <c r="AW209" s="10"/>
      <c r="AX209" s="10"/>
      <c r="AY209" s="10"/>
      <c r="AZ209" s="10"/>
      <c r="BA209" s="10"/>
      <c r="BB209" s="10"/>
      <c r="BC209" s="10"/>
      <c r="BD209" s="10"/>
      <c r="BE209" s="10"/>
      <c r="BF209" s="10"/>
      <c r="BG209" s="10"/>
      <c r="BH209" s="10"/>
      <c r="BI209" s="10"/>
      <c r="BJ209" s="10"/>
      <c r="BK209" s="10"/>
      <c r="BL209" s="10"/>
      <c r="BM209" s="10"/>
      <c r="BN209" s="10"/>
      <c r="BO209" s="10"/>
      <c r="BP209" s="10"/>
      <c r="CE209" s="781">
        <v>208</v>
      </c>
      <c r="CF209" s="782" t="str">
        <f t="shared" si="42"/>
        <v>-</v>
      </c>
      <c r="CG209" s="782" t="s">
        <v>41</v>
      </c>
      <c r="CH209" s="783">
        <f t="shared" si="43"/>
        <v>0</v>
      </c>
      <c r="CI209"/>
      <c r="CJ209" s="418">
        <v>208</v>
      </c>
      <c r="CK209" s="419" t="str">
        <f t="shared" si="44"/>
        <v>-</v>
      </c>
      <c r="CL209" s="419" t="s">
        <v>41</v>
      </c>
      <c r="CM209" s="421">
        <f>+Scoresheet!J270</f>
        <v>0</v>
      </c>
      <c r="CN209" s="420">
        <f t="shared" si="45"/>
        <v>0</v>
      </c>
      <c r="CO209"/>
      <c r="CP209" s="750">
        <v>208</v>
      </c>
      <c r="CQ209" s="751" t="str">
        <f t="shared" si="51"/>
        <v>-</v>
      </c>
      <c r="CR209" s="751" t="s">
        <v>41</v>
      </c>
      <c r="CS209" s="756">
        <f>+Scoresheet!AH270</f>
        <v>0</v>
      </c>
      <c r="CT209" s="752">
        <f t="shared" si="46"/>
        <v>0</v>
      </c>
      <c r="CU209"/>
      <c r="CV209" s="762">
        <v>208</v>
      </c>
      <c r="CW209" s="763" t="str">
        <f t="shared" si="52"/>
        <v>-</v>
      </c>
      <c r="CX209" s="763" t="s">
        <v>41</v>
      </c>
      <c r="CY209" s="787">
        <f>+Scoresheet!AP270</f>
        <v>0</v>
      </c>
      <c r="CZ209" s="429">
        <f t="shared" si="47"/>
        <v>0</v>
      </c>
      <c r="DA209"/>
      <c r="DB209" s="418">
        <v>208</v>
      </c>
      <c r="DC209" s="419" t="str">
        <f t="shared" si="53"/>
        <v>-</v>
      </c>
      <c r="DD209" s="419" t="s">
        <v>41</v>
      </c>
      <c r="DE209" s="421">
        <f>+Scoresheet!AX270</f>
        <v>0</v>
      </c>
      <c r="DF209" s="420">
        <f t="shared" si="48"/>
        <v>0</v>
      </c>
      <c r="DG209"/>
      <c r="DH209" s="766">
        <v>208</v>
      </c>
      <c r="DI209" s="767" t="str">
        <f t="shared" si="54"/>
        <v>-</v>
      </c>
      <c r="DJ209" s="767" t="s">
        <v>41</v>
      </c>
      <c r="DK209" s="768">
        <f>+Scoresheet!BF270</f>
        <v>0</v>
      </c>
      <c r="DL209" s="769">
        <f t="shared" si="49"/>
        <v>0</v>
      </c>
      <c r="DM209"/>
      <c r="DN209" s="762">
        <v>208</v>
      </c>
      <c r="DO209" s="763" t="str">
        <f t="shared" si="55"/>
        <v>-</v>
      </c>
      <c r="DP209" s="763" t="s">
        <v>41</v>
      </c>
      <c r="DQ209" s="429">
        <f t="shared" si="50"/>
        <v>0</v>
      </c>
    </row>
    <row r="210" spans="8:121" s="19" customFormat="1">
      <c r="H210" s="460">
        <v>209</v>
      </c>
      <c r="I210" s="313" t="s">
        <v>113</v>
      </c>
      <c r="J210" s="313" t="s">
        <v>50</v>
      </c>
      <c r="K210" s="475">
        <v>0</v>
      </c>
      <c r="L210" s="470"/>
      <c r="M210" s="460">
        <v>209</v>
      </c>
      <c r="N210" s="324" t="s">
        <v>113</v>
      </c>
      <c r="O210" s="324" t="s">
        <v>46</v>
      </c>
      <c r="P210" s="468">
        <v>0</v>
      </c>
      <c r="Q210" s="671">
        <v>0</v>
      </c>
      <c r="R210" s="10"/>
      <c r="S210" s="460">
        <v>209</v>
      </c>
      <c r="T210" s="313" t="s">
        <v>113</v>
      </c>
      <c r="U210" s="313" t="s">
        <v>46</v>
      </c>
      <c r="V210" s="465">
        <v>0</v>
      </c>
      <c r="W210" s="475">
        <v>0</v>
      </c>
      <c r="X210" s="10"/>
      <c r="Y210" s="460">
        <v>209</v>
      </c>
      <c r="Z210" s="313" t="s">
        <v>113</v>
      </c>
      <c r="AA210" s="313" t="s">
        <v>46</v>
      </c>
      <c r="AB210" s="465">
        <v>0</v>
      </c>
      <c r="AC210" s="475">
        <v>0</v>
      </c>
      <c r="AD210" s="10"/>
      <c r="AE210" s="460">
        <v>209</v>
      </c>
      <c r="AF210" s="313" t="s">
        <v>113</v>
      </c>
      <c r="AG210" s="313" t="s">
        <v>43</v>
      </c>
      <c r="AH210" s="465">
        <v>0</v>
      </c>
      <c r="AI210" s="475">
        <v>0</v>
      </c>
      <c r="AK210" s="460">
        <v>209</v>
      </c>
      <c r="AL210" s="313" t="s">
        <v>307</v>
      </c>
      <c r="AM210" s="313" t="s">
        <v>42</v>
      </c>
      <c r="AN210" s="337">
        <v>0</v>
      </c>
      <c r="AO210" s="475">
        <v>0</v>
      </c>
      <c r="AP210" s="10"/>
      <c r="AQ210" s="460">
        <v>209</v>
      </c>
      <c r="AR210" s="313" t="s">
        <v>113</v>
      </c>
      <c r="AS210" s="313" t="s">
        <v>41</v>
      </c>
      <c r="AT210" s="475">
        <v>0</v>
      </c>
      <c r="AU210" s="470"/>
      <c r="AV210" s="10"/>
      <c r="AW210" s="10"/>
      <c r="AX210" s="10"/>
      <c r="AY210" s="10"/>
      <c r="AZ210" s="10"/>
      <c r="BA210" s="10"/>
      <c r="BB210" s="10"/>
      <c r="BC210" s="10"/>
      <c r="BD210" s="10"/>
      <c r="BE210" s="10"/>
      <c r="BF210" s="10"/>
      <c r="BG210" s="10"/>
      <c r="BH210" s="10"/>
      <c r="BI210" s="10"/>
      <c r="BJ210" s="10"/>
      <c r="BK210" s="10"/>
      <c r="BL210" s="10"/>
      <c r="BM210" s="10"/>
      <c r="BN210" s="10"/>
      <c r="BO210" s="10"/>
      <c r="BP210" s="10"/>
      <c r="CE210" s="781">
        <v>209</v>
      </c>
      <c r="CF210" s="782" t="str">
        <f t="shared" si="42"/>
        <v>-</v>
      </c>
      <c r="CG210" s="782" t="s">
        <v>41</v>
      </c>
      <c r="CH210" s="783">
        <f t="shared" si="43"/>
        <v>0</v>
      </c>
      <c r="CI210"/>
      <c r="CJ210" s="418">
        <v>209</v>
      </c>
      <c r="CK210" s="419" t="str">
        <f t="shared" si="44"/>
        <v>-</v>
      </c>
      <c r="CL210" s="419" t="s">
        <v>41</v>
      </c>
      <c r="CM210" s="421">
        <f>+Scoresheet!J271</f>
        <v>0</v>
      </c>
      <c r="CN210" s="420">
        <f t="shared" si="45"/>
        <v>0</v>
      </c>
      <c r="CO210"/>
      <c r="CP210" s="750">
        <v>209</v>
      </c>
      <c r="CQ210" s="751" t="str">
        <f t="shared" si="51"/>
        <v>-</v>
      </c>
      <c r="CR210" s="751" t="s">
        <v>41</v>
      </c>
      <c r="CS210" s="756">
        <f>+Scoresheet!AH271</f>
        <v>0</v>
      </c>
      <c r="CT210" s="752">
        <f t="shared" si="46"/>
        <v>0</v>
      </c>
      <c r="CU210"/>
      <c r="CV210" s="762">
        <v>209</v>
      </c>
      <c r="CW210" s="763" t="str">
        <f t="shared" si="52"/>
        <v>-</v>
      </c>
      <c r="CX210" s="763" t="s">
        <v>41</v>
      </c>
      <c r="CY210" s="787">
        <f>+Scoresheet!AP271</f>
        <v>0</v>
      </c>
      <c r="CZ210" s="429">
        <f t="shared" si="47"/>
        <v>0</v>
      </c>
      <c r="DA210"/>
      <c r="DB210" s="418">
        <v>209</v>
      </c>
      <c r="DC210" s="419" t="str">
        <f t="shared" si="53"/>
        <v>-</v>
      </c>
      <c r="DD210" s="419" t="s">
        <v>41</v>
      </c>
      <c r="DE210" s="421">
        <f>+Scoresheet!AX271</f>
        <v>0</v>
      </c>
      <c r="DF210" s="420">
        <f t="shared" si="48"/>
        <v>0</v>
      </c>
      <c r="DG210"/>
      <c r="DH210" s="766">
        <v>209</v>
      </c>
      <c r="DI210" s="767" t="str">
        <f t="shared" si="54"/>
        <v>-</v>
      </c>
      <c r="DJ210" s="767" t="s">
        <v>41</v>
      </c>
      <c r="DK210" s="768">
        <f>+Scoresheet!BF271</f>
        <v>0</v>
      </c>
      <c r="DL210" s="769">
        <f t="shared" si="49"/>
        <v>0</v>
      </c>
      <c r="DM210"/>
      <c r="DN210" s="762">
        <v>209</v>
      </c>
      <c r="DO210" s="763" t="str">
        <f t="shared" si="55"/>
        <v>-</v>
      </c>
      <c r="DP210" s="763" t="s">
        <v>41</v>
      </c>
      <c r="DQ210" s="429">
        <f t="shared" si="50"/>
        <v>0</v>
      </c>
    </row>
    <row r="211" spans="8:121" s="19" customFormat="1">
      <c r="H211" s="460">
        <v>210</v>
      </c>
      <c r="I211" s="313" t="s">
        <v>113</v>
      </c>
      <c r="J211" s="313" t="s">
        <v>50</v>
      </c>
      <c r="K211" s="475">
        <v>0</v>
      </c>
      <c r="L211" s="470"/>
      <c r="M211" s="460">
        <v>210</v>
      </c>
      <c r="N211" s="313" t="s">
        <v>113</v>
      </c>
      <c r="O211" s="313" t="s">
        <v>46</v>
      </c>
      <c r="P211" s="465">
        <v>0</v>
      </c>
      <c r="Q211" s="671">
        <v>0</v>
      </c>
      <c r="R211" s="10"/>
      <c r="S211" s="460">
        <v>210</v>
      </c>
      <c r="T211" s="313" t="s">
        <v>113</v>
      </c>
      <c r="U211" s="313" t="s">
        <v>46</v>
      </c>
      <c r="V211" s="465">
        <v>0</v>
      </c>
      <c r="W211" s="475">
        <v>0</v>
      </c>
      <c r="X211" s="10"/>
      <c r="Y211" s="460">
        <v>210</v>
      </c>
      <c r="Z211" s="313" t="s">
        <v>113</v>
      </c>
      <c r="AA211" s="313" t="s">
        <v>46</v>
      </c>
      <c r="AB211" s="465">
        <v>0</v>
      </c>
      <c r="AC211" s="475">
        <v>0</v>
      </c>
      <c r="AD211" s="10"/>
      <c r="AE211" s="460">
        <v>210</v>
      </c>
      <c r="AF211" s="313" t="s">
        <v>113</v>
      </c>
      <c r="AG211" s="313" t="s">
        <v>43</v>
      </c>
      <c r="AH211" s="465">
        <v>0</v>
      </c>
      <c r="AI211" s="475">
        <v>0</v>
      </c>
      <c r="AK211" s="460">
        <v>210</v>
      </c>
      <c r="AL211" s="313" t="s">
        <v>349</v>
      </c>
      <c r="AM211" s="313" t="s">
        <v>44</v>
      </c>
      <c r="AN211" s="337">
        <v>0</v>
      </c>
      <c r="AO211" s="475">
        <v>0</v>
      </c>
      <c r="AP211" s="10"/>
      <c r="AQ211" s="460">
        <v>210</v>
      </c>
      <c r="AR211" s="313" t="s">
        <v>113</v>
      </c>
      <c r="AS211" s="313" t="s">
        <v>41</v>
      </c>
      <c r="AT211" s="476">
        <v>0</v>
      </c>
      <c r="AU211" s="470"/>
      <c r="AV211" s="10"/>
      <c r="AW211" s="10"/>
      <c r="AX211" s="10"/>
      <c r="AY211" s="10"/>
      <c r="AZ211" s="10"/>
      <c r="BA211" s="10"/>
      <c r="BB211" s="10"/>
      <c r="BC211" s="10"/>
      <c r="BD211" s="10"/>
      <c r="BE211" s="10"/>
      <c r="BF211" s="10"/>
      <c r="BG211" s="10"/>
      <c r="BH211" s="10"/>
      <c r="BI211" s="10"/>
      <c r="BJ211" s="10"/>
      <c r="BK211" s="10"/>
      <c r="BL211" s="10"/>
      <c r="BM211" s="10"/>
      <c r="BN211" s="10"/>
      <c r="BO211" s="10"/>
      <c r="BP211" s="10"/>
      <c r="CE211" s="781">
        <v>210</v>
      </c>
      <c r="CF211" s="782" t="str">
        <f t="shared" si="42"/>
        <v>-</v>
      </c>
      <c r="CG211" s="782" t="s">
        <v>41</v>
      </c>
      <c r="CH211" s="783">
        <f t="shared" si="43"/>
        <v>0</v>
      </c>
      <c r="CI211"/>
      <c r="CJ211" s="418">
        <v>210</v>
      </c>
      <c r="CK211" s="419" t="str">
        <f t="shared" si="44"/>
        <v>-</v>
      </c>
      <c r="CL211" s="419" t="s">
        <v>41</v>
      </c>
      <c r="CM211" s="421">
        <f>+Scoresheet!J272</f>
        <v>0</v>
      </c>
      <c r="CN211" s="420">
        <f t="shared" si="45"/>
        <v>0</v>
      </c>
      <c r="CO211"/>
      <c r="CP211" s="750">
        <v>210</v>
      </c>
      <c r="CQ211" s="751" t="str">
        <f t="shared" si="51"/>
        <v>-</v>
      </c>
      <c r="CR211" s="751" t="s">
        <v>41</v>
      </c>
      <c r="CS211" s="756">
        <f>+Scoresheet!AH272</f>
        <v>0</v>
      </c>
      <c r="CT211" s="752">
        <f t="shared" si="46"/>
        <v>0</v>
      </c>
      <c r="CU211"/>
      <c r="CV211" s="762">
        <v>210</v>
      </c>
      <c r="CW211" s="763" t="str">
        <f t="shared" si="52"/>
        <v>-</v>
      </c>
      <c r="CX211" s="763" t="s">
        <v>41</v>
      </c>
      <c r="CY211" s="787">
        <f>+Scoresheet!AP272</f>
        <v>0</v>
      </c>
      <c r="CZ211" s="429">
        <f t="shared" si="47"/>
        <v>0</v>
      </c>
      <c r="DA211"/>
      <c r="DB211" s="418">
        <v>210</v>
      </c>
      <c r="DC211" s="419" t="str">
        <f t="shared" si="53"/>
        <v>-</v>
      </c>
      <c r="DD211" s="419" t="s">
        <v>41</v>
      </c>
      <c r="DE211" s="421">
        <f>+Scoresheet!AX272</f>
        <v>0</v>
      </c>
      <c r="DF211" s="420">
        <f t="shared" si="48"/>
        <v>0</v>
      </c>
      <c r="DG211"/>
      <c r="DH211" s="766">
        <v>210</v>
      </c>
      <c r="DI211" s="767" t="str">
        <f t="shared" si="54"/>
        <v>-</v>
      </c>
      <c r="DJ211" s="767" t="s">
        <v>41</v>
      </c>
      <c r="DK211" s="768">
        <f>+Scoresheet!BF272</f>
        <v>0</v>
      </c>
      <c r="DL211" s="769">
        <f t="shared" si="49"/>
        <v>0</v>
      </c>
      <c r="DM211"/>
      <c r="DN211" s="762">
        <v>210</v>
      </c>
      <c r="DO211" s="763" t="str">
        <f t="shared" si="55"/>
        <v>-</v>
      </c>
      <c r="DP211" s="763" t="s">
        <v>41</v>
      </c>
      <c r="DQ211" s="429">
        <f t="shared" si="50"/>
        <v>0</v>
      </c>
    </row>
    <row r="212" spans="8:121" s="19" customFormat="1">
      <c r="H212" s="460">
        <v>211</v>
      </c>
      <c r="I212" s="313" t="s">
        <v>113</v>
      </c>
      <c r="J212" s="313" t="s">
        <v>50</v>
      </c>
      <c r="K212" s="475">
        <v>0</v>
      </c>
      <c r="L212" s="470"/>
      <c r="M212" s="460">
        <v>211</v>
      </c>
      <c r="N212" s="324" t="s">
        <v>113</v>
      </c>
      <c r="O212" s="324" t="s">
        <v>46</v>
      </c>
      <c r="P212" s="468">
        <v>0</v>
      </c>
      <c r="Q212" s="671">
        <v>0</v>
      </c>
      <c r="R212" s="10"/>
      <c r="S212" s="460">
        <v>211</v>
      </c>
      <c r="T212" s="313" t="s">
        <v>113</v>
      </c>
      <c r="U212" s="313" t="s">
        <v>46</v>
      </c>
      <c r="V212" s="465">
        <v>0</v>
      </c>
      <c r="W212" s="475">
        <v>0</v>
      </c>
      <c r="X212" s="10"/>
      <c r="Y212" s="460">
        <v>211</v>
      </c>
      <c r="Z212" s="313" t="s">
        <v>113</v>
      </c>
      <c r="AA212" s="313" t="s">
        <v>46</v>
      </c>
      <c r="AB212" s="465">
        <v>0</v>
      </c>
      <c r="AC212" s="475">
        <v>0</v>
      </c>
      <c r="AD212" s="10"/>
      <c r="AE212" s="460">
        <v>211</v>
      </c>
      <c r="AF212" s="313" t="s">
        <v>113</v>
      </c>
      <c r="AG212" s="313" t="s">
        <v>43</v>
      </c>
      <c r="AH212" s="465">
        <v>0</v>
      </c>
      <c r="AI212" s="475">
        <v>0</v>
      </c>
      <c r="AK212" s="460">
        <v>211</v>
      </c>
      <c r="AL212" s="324" t="s">
        <v>382</v>
      </c>
      <c r="AM212" s="324" t="s">
        <v>42</v>
      </c>
      <c r="AN212" s="340">
        <v>0</v>
      </c>
      <c r="AO212" s="478">
        <v>0</v>
      </c>
      <c r="AP212" s="10"/>
      <c r="AQ212" s="460">
        <v>211</v>
      </c>
      <c r="AR212" s="324" t="s">
        <v>113</v>
      </c>
      <c r="AS212" s="324" t="s">
        <v>39</v>
      </c>
      <c r="AT212" s="478">
        <v>0</v>
      </c>
      <c r="AU212" s="470"/>
      <c r="AV212" s="10"/>
      <c r="AW212" s="10"/>
      <c r="AX212" s="10"/>
      <c r="AY212" s="10"/>
      <c r="AZ212" s="10"/>
      <c r="BA212" s="10"/>
      <c r="BB212" s="10"/>
      <c r="BC212" s="10"/>
      <c r="BD212" s="10"/>
      <c r="BE212" s="10"/>
      <c r="BF212" s="10"/>
      <c r="BG212" s="10"/>
      <c r="BH212" s="10"/>
      <c r="BI212" s="10"/>
      <c r="BJ212" s="10"/>
      <c r="BK212" s="10"/>
      <c r="BL212" s="10"/>
      <c r="BM212" s="10"/>
      <c r="BN212" s="10"/>
      <c r="BO212" s="10"/>
      <c r="BP212" s="10"/>
      <c r="CE212" s="781">
        <v>211</v>
      </c>
      <c r="CF212" s="782" t="str">
        <f t="shared" si="42"/>
        <v>VIJAY DAVE [C]</v>
      </c>
      <c r="CG212" s="782" t="s">
        <v>39</v>
      </c>
      <c r="CH212" s="783">
        <f t="shared" si="43"/>
        <v>5</v>
      </c>
      <c r="CI212"/>
      <c r="CJ212" s="418">
        <v>211</v>
      </c>
      <c r="CK212" s="419" t="str">
        <f t="shared" si="44"/>
        <v>VIJAY DAVE [C]</v>
      </c>
      <c r="CL212" s="419" t="s">
        <v>39</v>
      </c>
      <c r="CM212" s="421">
        <f>+Scoresheet!J282</f>
        <v>40</v>
      </c>
      <c r="CN212" s="420">
        <f t="shared" si="45"/>
        <v>4</v>
      </c>
      <c r="CO212"/>
      <c r="CP212" s="750">
        <v>211</v>
      </c>
      <c r="CQ212" s="751" t="str">
        <f t="shared" si="51"/>
        <v>VIJAY DAVE [C]</v>
      </c>
      <c r="CR212" s="751" t="s">
        <v>39</v>
      </c>
      <c r="CS212" s="756">
        <f>+Scoresheet!AH282</f>
        <v>1</v>
      </c>
      <c r="CT212" s="752">
        <f t="shared" si="46"/>
        <v>1</v>
      </c>
      <c r="CU212"/>
      <c r="CV212" s="762">
        <v>211</v>
      </c>
      <c r="CW212" s="763" t="str">
        <f t="shared" si="52"/>
        <v>VIJAY DAVE [C]</v>
      </c>
      <c r="CX212" s="763" t="s">
        <v>39</v>
      </c>
      <c r="CY212" s="787">
        <f>+Scoresheet!AP282</f>
        <v>0</v>
      </c>
      <c r="CZ212" s="429">
        <f t="shared" si="47"/>
        <v>0</v>
      </c>
      <c r="DA212"/>
      <c r="DB212" s="418">
        <v>211</v>
      </c>
      <c r="DC212" s="419" t="str">
        <f t="shared" si="53"/>
        <v>VIJAY DAVE [C]</v>
      </c>
      <c r="DD212" s="419" t="s">
        <v>39</v>
      </c>
      <c r="DE212" s="421">
        <f>+Scoresheet!AX282</f>
        <v>0</v>
      </c>
      <c r="DF212" s="420">
        <f t="shared" si="48"/>
        <v>0</v>
      </c>
      <c r="DG212"/>
      <c r="DH212" s="766">
        <v>211</v>
      </c>
      <c r="DI212" s="767" t="str">
        <f t="shared" si="54"/>
        <v>VIJAY DAVE [C]</v>
      </c>
      <c r="DJ212" s="767" t="s">
        <v>39</v>
      </c>
      <c r="DK212" s="768">
        <f>+Scoresheet!BF282</f>
        <v>0</v>
      </c>
      <c r="DL212" s="769">
        <f t="shared" si="49"/>
        <v>0</v>
      </c>
      <c r="DM212"/>
      <c r="DN212" s="762">
        <v>211</v>
      </c>
      <c r="DO212" s="763" t="str">
        <f t="shared" si="55"/>
        <v>VIJAY DAVE [C]</v>
      </c>
      <c r="DP212" s="763" t="s">
        <v>39</v>
      </c>
      <c r="DQ212" s="429">
        <f t="shared" si="50"/>
        <v>0</v>
      </c>
    </row>
    <row r="213" spans="8:121" s="19" customFormat="1">
      <c r="H213" s="460">
        <v>212</v>
      </c>
      <c r="I213" s="313" t="s">
        <v>113</v>
      </c>
      <c r="J213" s="313" t="s">
        <v>50</v>
      </c>
      <c r="K213" s="475">
        <v>0</v>
      </c>
      <c r="L213" s="470"/>
      <c r="M213" s="460">
        <v>212</v>
      </c>
      <c r="N213" s="313" t="s">
        <v>113</v>
      </c>
      <c r="O213" s="313" t="s">
        <v>46</v>
      </c>
      <c r="P213" s="465">
        <v>0</v>
      </c>
      <c r="Q213" s="671">
        <v>0</v>
      </c>
      <c r="R213" s="10"/>
      <c r="S213" s="460">
        <v>212</v>
      </c>
      <c r="T213" s="313" t="s">
        <v>113</v>
      </c>
      <c r="U213" s="313" t="s">
        <v>46</v>
      </c>
      <c r="V213" s="465">
        <v>0</v>
      </c>
      <c r="W213" s="475">
        <v>0</v>
      </c>
      <c r="X213" s="10"/>
      <c r="Y213" s="460">
        <v>212</v>
      </c>
      <c r="Z213" s="313" t="s">
        <v>113</v>
      </c>
      <c r="AA213" s="313" t="s">
        <v>46</v>
      </c>
      <c r="AB213" s="465">
        <v>0</v>
      </c>
      <c r="AC213" s="475">
        <v>0</v>
      </c>
      <c r="AD213" s="10"/>
      <c r="AE213" s="460">
        <v>212</v>
      </c>
      <c r="AF213" s="313" t="s">
        <v>113</v>
      </c>
      <c r="AG213" s="313" t="s">
        <v>43</v>
      </c>
      <c r="AH213" s="465">
        <v>0</v>
      </c>
      <c r="AI213" s="475">
        <v>0</v>
      </c>
      <c r="AK213" s="460">
        <v>212</v>
      </c>
      <c r="AL213" s="313" t="s">
        <v>433</v>
      </c>
      <c r="AM213" s="313" t="s">
        <v>41</v>
      </c>
      <c r="AN213" s="337">
        <v>0</v>
      </c>
      <c r="AO213" s="475">
        <v>0</v>
      </c>
      <c r="AP213" s="10"/>
      <c r="AQ213" s="460">
        <v>212</v>
      </c>
      <c r="AR213" s="324" t="s">
        <v>113</v>
      </c>
      <c r="AS213" s="324" t="s">
        <v>39</v>
      </c>
      <c r="AT213" s="478">
        <v>0</v>
      </c>
      <c r="AU213" s="470"/>
      <c r="AV213" s="10"/>
      <c r="AW213" s="10"/>
      <c r="AX213" s="10"/>
      <c r="AY213" s="10"/>
      <c r="AZ213" s="10"/>
      <c r="BA213" s="10"/>
      <c r="BB213" s="10"/>
      <c r="BC213" s="10"/>
      <c r="BD213" s="10"/>
      <c r="BE213" s="10"/>
      <c r="BF213" s="10"/>
      <c r="BG213" s="10"/>
      <c r="BH213" s="10"/>
      <c r="BI213" s="10"/>
      <c r="BJ213" s="10"/>
      <c r="BK213" s="10"/>
      <c r="BL213" s="10"/>
      <c r="BM213" s="10"/>
      <c r="BN213" s="10"/>
      <c r="BO213" s="10"/>
      <c r="BP213" s="10"/>
      <c r="CE213" s="781">
        <v>212</v>
      </c>
      <c r="CF213" s="782" t="str">
        <f t="shared" si="42"/>
        <v>CHETAN RAVAL [C]</v>
      </c>
      <c r="CG213" s="782" t="s">
        <v>39</v>
      </c>
      <c r="CH213" s="783">
        <f t="shared" si="43"/>
        <v>14.2</v>
      </c>
      <c r="CI213"/>
      <c r="CJ213" s="418">
        <v>212</v>
      </c>
      <c r="CK213" s="419" t="str">
        <f t="shared" si="44"/>
        <v>CHETAN RAVAL [C]</v>
      </c>
      <c r="CL213" s="419" t="s">
        <v>39</v>
      </c>
      <c r="CM213" s="421">
        <f>+Scoresheet!J283</f>
        <v>36</v>
      </c>
      <c r="CN213" s="420">
        <f t="shared" si="45"/>
        <v>3.2</v>
      </c>
      <c r="CO213"/>
      <c r="CP213" s="750">
        <v>212</v>
      </c>
      <c r="CQ213" s="751" t="str">
        <f t="shared" si="51"/>
        <v>CHETAN RAVAL [C]</v>
      </c>
      <c r="CR213" s="751" t="s">
        <v>39</v>
      </c>
      <c r="CS213" s="756">
        <f>+Scoresheet!AH283</f>
        <v>7</v>
      </c>
      <c r="CT213" s="752">
        <f t="shared" si="46"/>
        <v>11</v>
      </c>
      <c r="CU213"/>
      <c r="CV213" s="762">
        <v>212</v>
      </c>
      <c r="CW213" s="763" t="str">
        <f t="shared" si="52"/>
        <v>CHETAN RAVAL [C]</v>
      </c>
      <c r="CX213" s="763" t="s">
        <v>39</v>
      </c>
      <c r="CY213" s="787">
        <f>+Scoresheet!AP283</f>
        <v>0</v>
      </c>
      <c r="CZ213" s="429">
        <f t="shared" si="47"/>
        <v>0</v>
      </c>
      <c r="DA213"/>
      <c r="DB213" s="418">
        <v>212</v>
      </c>
      <c r="DC213" s="419" t="str">
        <f t="shared" si="53"/>
        <v>CHETAN RAVAL [C]</v>
      </c>
      <c r="DD213" s="419" t="s">
        <v>39</v>
      </c>
      <c r="DE213" s="421">
        <f>+Scoresheet!AX283</f>
        <v>0</v>
      </c>
      <c r="DF213" s="420">
        <f t="shared" si="48"/>
        <v>0</v>
      </c>
      <c r="DG213"/>
      <c r="DH213" s="766">
        <v>212</v>
      </c>
      <c r="DI213" s="767" t="str">
        <f t="shared" si="54"/>
        <v>CHETAN RAVAL [C]</v>
      </c>
      <c r="DJ213" s="767" t="s">
        <v>39</v>
      </c>
      <c r="DK213" s="768">
        <f>+Scoresheet!BF283</f>
        <v>0</v>
      </c>
      <c r="DL213" s="769">
        <f t="shared" si="49"/>
        <v>0</v>
      </c>
      <c r="DM213"/>
      <c r="DN213" s="762">
        <v>212</v>
      </c>
      <c r="DO213" s="763" t="str">
        <f t="shared" si="55"/>
        <v>CHETAN RAVAL [C]</v>
      </c>
      <c r="DP213" s="763" t="s">
        <v>39</v>
      </c>
      <c r="DQ213" s="429">
        <f t="shared" si="50"/>
        <v>0</v>
      </c>
    </row>
    <row r="214" spans="8:121" s="19" customFormat="1">
      <c r="H214" s="460">
        <v>213</v>
      </c>
      <c r="I214" s="313" t="s">
        <v>113</v>
      </c>
      <c r="J214" s="313" t="s">
        <v>50</v>
      </c>
      <c r="K214" s="475">
        <v>0</v>
      </c>
      <c r="L214" s="470"/>
      <c r="M214" s="460">
        <v>213</v>
      </c>
      <c r="N214" s="313" t="s">
        <v>113</v>
      </c>
      <c r="O214" s="313" t="s">
        <v>46</v>
      </c>
      <c r="P214" s="465">
        <v>0</v>
      </c>
      <c r="Q214" s="671">
        <v>0</v>
      </c>
      <c r="R214" s="10"/>
      <c r="S214" s="460">
        <v>213</v>
      </c>
      <c r="T214" s="313" t="s">
        <v>113</v>
      </c>
      <c r="U214" s="313" t="s">
        <v>46</v>
      </c>
      <c r="V214" s="465">
        <v>0</v>
      </c>
      <c r="W214" s="475">
        <v>0</v>
      </c>
      <c r="X214" s="10"/>
      <c r="Y214" s="460">
        <v>213</v>
      </c>
      <c r="Z214" s="313" t="s">
        <v>113</v>
      </c>
      <c r="AA214" s="313" t="s">
        <v>46</v>
      </c>
      <c r="AB214" s="465">
        <v>0</v>
      </c>
      <c r="AC214" s="475">
        <v>0</v>
      </c>
      <c r="AD214" s="10"/>
      <c r="AE214" s="460">
        <v>213</v>
      </c>
      <c r="AF214" s="313" t="s">
        <v>113</v>
      </c>
      <c r="AG214" s="313" t="s">
        <v>43</v>
      </c>
      <c r="AH214" s="465">
        <v>0</v>
      </c>
      <c r="AI214" s="475">
        <v>0</v>
      </c>
      <c r="AK214" s="460">
        <v>213</v>
      </c>
      <c r="AL214" s="324" t="s">
        <v>332</v>
      </c>
      <c r="AM214" s="324" t="s">
        <v>39</v>
      </c>
      <c r="AN214" s="340">
        <v>0</v>
      </c>
      <c r="AO214" s="478">
        <v>0</v>
      </c>
      <c r="AP214" s="10"/>
      <c r="AQ214" s="460">
        <v>213</v>
      </c>
      <c r="AR214" s="324" t="s">
        <v>113</v>
      </c>
      <c r="AS214" s="324" t="s">
        <v>39</v>
      </c>
      <c r="AT214" s="478">
        <v>0</v>
      </c>
      <c r="AU214" s="470"/>
      <c r="AV214" s="10"/>
      <c r="AW214" s="10"/>
      <c r="AX214" s="10"/>
      <c r="AY214" s="10"/>
      <c r="AZ214" s="10"/>
      <c r="BA214" s="10"/>
      <c r="BB214" s="10"/>
      <c r="BC214" s="10"/>
      <c r="BD214" s="10"/>
      <c r="BE214" s="10"/>
      <c r="BF214" s="10"/>
      <c r="BG214" s="10"/>
      <c r="BH214" s="10"/>
      <c r="BI214" s="10"/>
      <c r="BJ214" s="10"/>
      <c r="BK214" s="10"/>
      <c r="BL214" s="10"/>
      <c r="BM214" s="10"/>
      <c r="BN214" s="10"/>
      <c r="BO214" s="10"/>
      <c r="BP214" s="10"/>
      <c r="CE214" s="781">
        <v>213</v>
      </c>
      <c r="CF214" s="782" t="str">
        <f t="shared" si="42"/>
        <v>BHAVESH DAVE [C]</v>
      </c>
      <c r="CG214" s="782" t="s">
        <v>39</v>
      </c>
      <c r="CH214" s="783">
        <f t="shared" si="43"/>
        <v>7.6</v>
      </c>
      <c r="CI214"/>
      <c r="CJ214" s="418">
        <v>213</v>
      </c>
      <c r="CK214" s="419" t="str">
        <f t="shared" si="44"/>
        <v>BHAVESH DAVE [C]</v>
      </c>
      <c r="CL214" s="419" t="s">
        <v>39</v>
      </c>
      <c r="CM214" s="421">
        <f>+Scoresheet!J284</f>
        <v>66</v>
      </c>
      <c r="CN214" s="420">
        <f t="shared" si="45"/>
        <v>5.6</v>
      </c>
      <c r="CO214"/>
      <c r="CP214" s="750">
        <v>213</v>
      </c>
      <c r="CQ214" s="751" t="str">
        <f t="shared" si="51"/>
        <v>BHAVESH DAVE [C]</v>
      </c>
      <c r="CR214" s="751" t="s">
        <v>39</v>
      </c>
      <c r="CS214" s="756">
        <f>+Scoresheet!AH284</f>
        <v>1</v>
      </c>
      <c r="CT214" s="752">
        <f t="shared" si="46"/>
        <v>1</v>
      </c>
      <c r="CU214"/>
      <c r="CV214" s="762">
        <v>213</v>
      </c>
      <c r="CW214" s="763" t="str">
        <f t="shared" si="52"/>
        <v>BHAVESH DAVE [C]</v>
      </c>
      <c r="CX214" s="763" t="s">
        <v>39</v>
      </c>
      <c r="CY214" s="787">
        <f>+Scoresheet!AP284</f>
        <v>2</v>
      </c>
      <c r="CZ214" s="429">
        <f t="shared" si="47"/>
        <v>1</v>
      </c>
      <c r="DA214"/>
      <c r="DB214" s="418">
        <v>213</v>
      </c>
      <c r="DC214" s="419" t="str">
        <f t="shared" si="53"/>
        <v>BHAVESH DAVE [C]</v>
      </c>
      <c r="DD214" s="419" t="s">
        <v>39</v>
      </c>
      <c r="DE214" s="421">
        <f>+Scoresheet!AX284</f>
        <v>0</v>
      </c>
      <c r="DF214" s="420">
        <f t="shared" si="48"/>
        <v>0</v>
      </c>
      <c r="DG214"/>
      <c r="DH214" s="766">
        <v>213</v>
      </c>
      <c r="DI214" s="767" t="str">
        <f t="shared" si="54"/>
        <v>BHAVESH DAVE [C]</v>
      </c>
      <c r="DJ214" s="767" t="s">
        <v>39</v>
      </c>
      <c r="DK214" s="768">
        <f>+Scoresheet!BF284</f>
        <v>0</v>
      </c>
      <c r="DL214" s="769">
        <f t="shared" si="49"/>
        <v>0</v>
      </c>
      <c r="DM214"/>
      <c r="DN214" s="762">
        <v>213</v>
      </c>
      <c r="DO214" s="763" t="str">
        <f t="shared" si="55"/>
        <v>BHAVESH DAVE [C]</v>
      </c>
      <c r="DP214" s="763" t="s">
        <v>39</v>
      </c>
      <c r="DQ214" s="429">
        <f t="shared" si="50"/>
        <v>1</v>
      </c>
    </row>
    <row r="215" spans="8:121" s="19" customFormat="1">
      <c r="H215" s="460">
        <v>214</v>
      </c>
      <c r="I215" s="313" t="s">
        <v>113</v>
      </c>
      <c r="J215" s="313" t="s">
        <v>50</v>
      </c>
      <c r="K215" s="475">
        <v>0</v>
      </c>
      <c r="L215" s="470"/>
      <c r="M215" s="460">
        <v>214</v>
      </c>
      <c r="N215" s="324" t="s">
        <v>113</v>
      </c>
      <c r="O215" s="324" t="s">
        <v>46</v>
      </c>
      <c r="P215" s="468">
        <v>0</v>
      </c>
      <c r="Q215" s="671">
        <v>0</v>
      </c>
      <c r="R215" s="10"/>
      <c r="S215" s="460">
        <v>214</v>
      </c>
      <c r="T215" s="313" t="s">
        <v>113</v>
      </c>
      <c r="U215" s="313" t="s">
        <v>46</v>
      </c>
      <c r="V215" s="465">
        <v>0</v>
      </c>
      <c r="W215" s="475">
        <v>0</v>
      </c>
      <c r="X215" s="10"/>
      <c r="Y215" s="460">
        <v>214</v>
      </c>
      <c r="Z215" s="313" t="s">
        <v>113</v>
      </c>
      <c r="AA215" s="313" t="s">
        <v>46</v>
      </c>
      <c r="AB215" s="465">
        <v>0</v>
      </c>
      <c r="AC215" s="475">
        <v>0</v>
      </c>
      <c r="AD215" s="10"/>
      <c r="AE215" s="460">
        <v>214</v>
      </c>
      <c r="AF215" s="313" t="s">
        <v>113</v>
      </c>
      <c r="AG215" s="313" t="s">
        <v>43</v>
      </c>
      <c r="AH215" s="465">
        <v>0</v>
      </c>
      <c r="AI215" s="475">
        <v>0</v>
      </c>
      <c r="AK215" s="460">
        <v>214</v>
      </c>
      <c r="AL215" s="313" t="s">
        <v>273</v>
      </c>
      <c r="AM215" s="313" t="s">
        <v>48</v>
      </c>
      <c r="AN215" s="337">
        <v>0</v>
      </c>
      <c r="AO215" s="475">
        <v>0</v>
      </c>
      <c r="AP215" s="10"/>
      <c r="AQ215" s="460">
        <v>214</v>
      </c>
      <c r="AR215" s="324" t="s">
        <v>113</v>
      </c>
      <c r="AS215" s="324" t="s">
        <v>39</v>
      </c>
      <c r="AT215" s="478">
        <v>0</v>
      </c>
      <c r="AU215" s="470"/>
      <c r="AV215" s="10"/>
      <c r="AW215" s="10"/>
      <c r="AX215" s="10"/>
      <c r="AY215" s="10"/>
      <c r="AZ215" s="10"/>
      <c r="BA215" s="10"/>
      <c r="BB215" s="10"/>
      <c r="BC215" s="10"/>
      <c r="BD215" s="10"/>
      <c r="BE215" s="10"/>
      <c r="BF215" s="10"/>
      <c r="BG215" s="10"/>
      <c r="BH215" s="10"/>
      <c r="BI215" s="10"/>
      <c r="BJ215" s="10"/>
      <c r="BK215" s="10"/>
      <c r="BL215" s="10"/>
      <c r="BM215" s="10"/>
      <c r="BN215" s="10"/>
      <c r="BO215" s="10"/>
      <c r="BP215" s="10"/>
      <c r="CE215" s="781">
        <v>214</v>
      </c>
      <c r="CF215" s="782" t="str">
        <f t="shared" si="42"/>
        <v>SAMEER RAVAL [C]</v>
      </c>
      <c r="CG215" s="782" t="s">
        <v>39</v>
      </c>
      <c r="CH215" s="783">
        <f t="shared" si="43"/>
        <v>6.1</v>
      </c>
      <c r="CI215"/>
      <c r="CJ215" s="418">
        <v>214</v>
      </c>
      <c r="CK215" s="419" t="str">
        <f t="shared" si="44"/>
        <v>SAMEER RAVAL [C]</v>
      </c>
      <c r="CL215" s="419" t="s">
        <v>39</v>
      </c>
      <c r="CM215" s="421">
        <f>+Scoresheet!J285</f>
        <v>60</v>
      </c>
      <c r="CN215" s="420">
        <f t="shared" si="45"/>
        <v>5.6</v>
      </c>
      <c r="CO215"/>
      <c r="CP215" s="750">
        <v>214</v>
      </c>
      <c r="CQ215" s="751" t="str">
        <f t="shared" si="51"/>
        <v>SAMEER RAVAL [C]</v>
      </c>
      <c r="CR215" s="751" t="s">
        <v>39</v>
      </c>
      <c r="CS215" s="756">
        <f>+Scoresheet!AH285</f>
        <v>0</v>
      </c>
      <c r="CT215" s="752">
        <f t="shared" si="46"/>
        <v>0</v>
      </c>
      <c r="CU215"/>
      <c r="CV215" s="762">
        <v>214</v>
      </c>
      <c r="CW215" s="763" t="str">
        <f t="shared" si="52"/>
        <v>SAMEER RAVAL [C]</v>
      </c>
      <c r="CX215" s="763" t="s">
        <v>39</v>
      </c>
      <c r="CY215" s="787">
        <f>+Scoresheet!AP285</f>
        <v>1</v>
      </c>
      <c r="CZ215" s="429">
        <f t="shared" si="47"/>
        <v>0.5</v>
      </c>
      <c r="DA215"/>
      <c r="DB215" s="418">
        <v>214</v>
      </c>
      <c r="DC215" s="419" t="str">
        <f t="shared" si="53"/>
        <v>SAMEER RAVAL [C]</v>
      </c>
      <c r="DD215" s="419" t="s">
        <v>39</v>
      </c>
      <c r="DE215" s="421">
        <f>+Scoresheet!AX285</f>
        <v>0</v>
      </c>
      <c r="DF215" s="420">
        <f t="shared" si="48"/>
        <v>0</v>
      </c>
      <c r="DG215"/>
      <c r="DH215" s="766">
        <v>214</v>
      </c>
      <c r="DI215" s="767" t="str">
        <f t="shared" si="54"/>
        <v>SAMEER RAVAL [C]</v>
      </c>
      <c r="DJ215" s="767" t="s">
        <v>39</v>
      </c>
      <c r="DK215" s="768">
        <f>+Scoresheet!BF285</f>
        <v>0</v>
      </c>
      <c r="DL215" s="769">
        <f t="shared" si="49"/>
        <v>0</v>
      </c>
      <c r="DM215"/>
      <c r="DN215" s="762">
        <v>214</v>
      </c>
      <c r="DO215" s="763" t="str">
        <f t="shared" si="55"/>
        <v>SAMEER RAVAL [C]</v>
      </c>
      <c r="DP215" s="763" t="s">
        <v>39</v>
      </c>
      <c r="DQ215" s="429">
        <f t="shared" si="50"/>
        <v>0.5</v>
      </c>
    </row>
    <row r="216" spans="8:121" s="19" customFormat="1">
      <c r="H216" s="460">
        <v>215</v>
      </c>
      <c r="I216" s="313" t="s">
        <v>113</v>
      </c>
      <c r="J216" s="313" t="s">
        <v>50</v>
      </c>
      <c r="K216" s="478">
        <v>0</v>
      </c>
      <c r="L216" s="470"/>
      <c r="M216" s="460">
        <v>215</v>
      </c>
      <c r="N216" s="313" t="s">
        <v>113</v>
      </c>
      <c r="O216" s="313" t="s">
        <v>46</v>
      </c>
      <c r="P216" s="465">
        <v>0</v>
      </c>
      <c r="Q216" s="671">
        <v>0</v>
      </c>
      <c r="R216" s="10"/>
      <c r="S216" s="460">
        <v>215</v>
      </c>
      <c r="T216" s="313" t="s">
        <v>113</v>
      </c>
      <c r="U216" s="313" t="s">
        <v>46</v>
      </c>
      <c r="V216" s="465">
        <v>0</v>
      </c>
      <c r="W216" s="475">
        <v>0</v>
      </c>
      <c r="X216" s="10"/>
      <c r="Y216" s="460">
        <v>215</v>
      </c>
      <c r="Z216" s="313" t="s">
        <v>113</v>
      </c>
      <c r="AA216" s="313" t="s">
        <v>46</v>
      </c>
      <c r="AB216" s="465">
        <v>0</v>
      </c>
      <c r="AC216" s="475">
        <v>0</v>
      </c>
      <c r="AD216" s="10"/>
      <c r="AE216" s="460">
        <v>215</v>
      </c>
      <c r="AF216" s="313" t="s">
        <v>113</v>
      </c>
      <c r="AG216" s="313" t="s">
        <v>43</v>
      </c>
      <c r="AH216" s="465">
        <v>0</v>
      </c>
      <c r="AI216" s="475">
        <v>0</v>
      </c>
      <c r="AK216" s="460">
        <v>215</v>
      </c>
      <c r="AL216" s="313" t="s">
        <v>286</v>
      </c>
      <c r="AM216" s="313" t="s">
        <v>38</v>
      </c>
      <c r="AN216" s="337">
        <v>0</v>
      </c>
      <c r="AO216" s="475">
        <v>0</v>
      </c>
      <c r="AP216" s="10"/>
      <c r="AQ216" s="460">
        <v>215</v>
      </c>
      <c r="AR216" s="324" t="s">
        <v>113</v>
      </c>
      <c r="AS216" s="324" t="s">
        <v>39</v>
      </c>
      <c r="AT216" s="478">
        <v>0</v>
      </c>
      <c r="AU216" s="470"/>
      <c r="AV216" s="10"/>
      <c r="AW216" s="10"/>
      <c r="AX216" s="10"/>
      <c r="AY216" s="10"/>
      <c r="AZ216" s="10"/>
      <c r="BA216" s="10"/>
      <c r="BB216" s="10"/>
      <c r="BC216" s="10"/>
      <c r="BD216" s="10"/>
      <c r="BE216" s="10"/>
      <c r="BF216" s="10"/>
      <c r="BG216" s="10"/>
      <c r="BH216" s="10"/>
      <c r="BI216" s="10"/>
      <c r="BJ216" s="10"/>
      <c r="BK216" s="10"/>
      <c r="BL216" s="10"/>
      <c r="BM216" s="10"/>
      <c r="BN216" s="10"/>
      <c r="BO216" s="10"/>
      <c r="BP216" s="10"/>
      <c r="CE216" s="781">
        <v>215</v>
      </c>
      <c r="CF216" s="782" t="str">
        <f t="shared" si="42"/>
        <v>GAUTAM DAVE [C]</v>
      </c>
      <c r="CG216" s="782" t="s">
        <v>39</v>
      </c>
      <c r="CH216" s="783">
        <f t="shared" si="43"/>
        <v>0.5</v>
      </c>
      <c r="CI216"/>
      <c r="CJ216" s="418">
        <v>215</v>
      </c>
      <c r="CK216" s="419" t="str">
        <f t="shared" si="44"/>
        <v>GAUTAM DAVE [C]</v>
      </c>
      <c r="CL216" s="419" t="s">
        <v>39</v>
      </c>
      <c r="CM216" s="421">
        <f>+Scoresheet!J286</f>
        <v>6</v>
      </c>
      <c r="CN216" s="420">
        <f t="shared" si="45"/>
        <v>0</v>
      </c>
      <c r="CO216"/>
      <c r="CP216" s="750">
        <v>215</v>
      </c>
      <c r="CQ216" s="751" t="str">
        <f t="shared" si="51"/>
        <v>GAUTAM DAVE [C]</v>
      </c>
      <c r="CR216" s="751" t="s">
        <v>39</v>
      </c>
      <c r="CS216" s="756">
        <f>+Scoresheet!AH286</f>
        <v>0</v>
      </c>
      <c r="CT216" s="752">
        <f t="shared" si="46"/>
        <v>0</v>
      </c>
      <c r="CU216"/>
      <c r="CV216" s="762">
        <v>215</v>
      </c>
      <c r="CW216" s="763" t="str">
        <f t="shared" si="52"/>
        <v>GAUTAM DAVE [C]</v>
      </c>
      <c r="CX216" s="763" t="s">
        <v>39</v>
      </c>
      <c r="CY216" s="787">
        <f>+Scoresheet!AP286</f>
        <v>0</v>
      </c>
      <c r="CZ216" s="429">
        <f t="shared" si="47"/>
        <v>0</v>
      </c>
      <c r="DA216"/>
      <c r="DB216" s="418">
        <v>215</v>
      </c>
      <c r="DC216" s="419" t="str">
        <f t="shared" si="53"/>
        <v>GAUTAM DAVE [C]</v>
      </c>
      <c r="DD216" s="419" t="s">
        <v>39</v>
      </c>
      <c r="DE216" s="421" t="str">
        <f>+Scoresheet!AX286</f>
        <v>1d</v>
      </c>
      <c r="DF216" s="420">
        <f t="shared" si="48"/>
        <v>0.5</v>
      </c>
      <c r="DG216"/>
      <c r="DH216" s="766">
        <v>215</v>
      </c>
      <c r="DI216" s="767" t="str">
        <f t="shared" si="54"/>
        <v>GAUTAM DAVE [C]</v>
      </c>
      <c r="DJ216" s="767" t="s">
        <v>39</v>
      </c>
      <c r="DK216" s="768">
        <f>+Scoresheet!BF286</f>
        <v>0</v>
      </c>
      <c r="DL216" s="769">
        <f t="shared" si="49"/>
        <v>0</v>
      </c>
      <c r="DM216"/>
      <c r="DN216" s="762">
        <v>215</v>
      </c>
      <c r="DO216" s="763" t="str">
        <f t="shared" si="55"/>
        <v>GAUTAM DAVE [C]</v>
      </c>
      <c r="DP216" s="763" t="s">
        <v>39</v>
      </c>
      <c r="DQ216" s="429">
        <f t="shared" si="50"/>
        <v>0.5</v>
      </c>
    </row>
    <row r="217" spans="8:121" s="19" customFormat="1">
      <c r="H217" s="460">
        <v>216</v>
      </c>
      <c r="I217" s="324" t="s">
        <v>113</v>
      </c>
      <c r="J217" s="324" t="s">
        <v>50</v>
      </c>
      <c r="K217" s="478">
        <v>0</v>
      </c>
      <c r="L217" s="470"/>
      <c r="M217" s="460">
        <v>216</v>
      </c>
      <c r="N217" s="322" t="s">
        <v>113</v>
      </c>
      <c r="O217" s="322" t="s">
        <v>46</v>
      </c>
      <c r="P217" s="466">
        <v>0</v>
      </c>
      <c r="Q217" s="671">
        <v>0</v>
      </c>
      <c r="R217" s="10"/>
      <c r="S217" s="460">
        <v>216</v>
      </c>
      <c r="T217" s="313" t="s">
        <v>113</v>
      </c>
      <c r="U217" s="313" t="s">
        <v>46</v>
      </c>
      <c r="V217" s="465">
        <v>0</v>
      </c>
      <c r="W217" s="475">
        <v>0</v>
      </c>
      <c r="X217" s="10"/>
      <c r="Y217" s="460">
        <v>216</v>
      </c>
      <c r="Z217" s="313" t="s">
        <v>113</v>
      </c>
      <c r="AA217" s="313" t="s">
        <v>44</v>
      </c>
      <c r="AB217" s="465">
        <v>0</v>
      </c>
      <c r="AC217" s="475">
        <v>0</v>
      </c>
      <c r="AD217" s="10"/>
      <c r="AE217" s="460">
        <v>216</v>
      </c>
      <c r="AF217" s="313" t="s">
        <v>113</v>
      </c>
      <c r="AG217" s="313" t="s">
        <v>43</v>
      </c>
      <c r="AH217" s="465">
        <v>0</v>
      </c>
      <c r="AI217" s="475">
        <v>0</v>
      </c>
      <c r="AK217" s="460">
        <v>216</v>
      </c>
      <c r="AL217" s="324" t="s">
        <v>275</v>
      </c>
      <c r="AM217" s="324" t="s">
        <v>45</v>
      </c>
      <c r="AN217" s="468">
        <v>0</v>
      </c>
      <c r="AO217" s="478">
        <v>0</v>
      </c>
      <c r="AP217" s="10"/>
      <c r="AQ217" s="460">
        <v>216</v>
      </c>
      <c r="AR217" s="324" t="s">
        <v>113</v>
      </c>
      <c r="AS217" s="324" t="s">
        <v>39</v>
      </c>
      <c r="AT217" s="478">
        <v>0</v>
      </c>
      <c r="AU217" s="470"/>
      <c r="AV217" s="10"/>
      <c r="AW217" s="10"/>
      <c r="AX217" s="10"/>
      <c r="AY217" s="10"/>
      <c r="AZ217" s="10"/>
      <c r="BA217" s="10"/>
      <c r="BB217" s="10"/>
      <c r="BC217" s="10"/>
      <c r="BD217" s="10"/>
      <c r="BE217" s="10"/>
      <c r="BF217" s="10"/>
      <c r="BG217" s="10"/>
      <c r="BH217" s="10"/>
      <c r="BI217" s="10"/>
      <c r="BJ217" s="10"/>
      <c r="BK217" s="10"/>
      <c r="BL217" s="10"/>
      <c r="BM217" s="10"/>
      <c r="BN217" s="10"/>
      <c r="BO217" s="10"/>
      <c r="BP217" s="10"/>
      <c r="CE217" s="781">
        <v>216</v>
      </c>
      <c r="CF217" s="782" t="str">
        <f t="shared" si="42"/>
        <v>JANAK RAVAL [C]</v>
      </c>
      <c r="CG217" s="782" t="s">
        <v>39</v>
      </c>
      <c r="CH217" s="783">
        <f t="shared" si="43"/>
        <v>9.8000000000000007</v>
      </c>
      <c r="CI217"/>
      <c r="CJ217" s="418">
        <v>216</v>
      </c>
      <c r="CK217" s="419" t="str">
        <f t="shared" si="44"/>
        <v>JANAK RAVAL [C]</v>
      </c>
      <c r="CL217" s="419" t="s">
        <v>39</v>
      </c>
      <c r="CM217" s="421">
        <f>+Scoresheet!J287</f>
        <v>25</v>
      </c>
      <c r="CN217" s="420">
        <f t="shared" si="45"/>
        <v>1.3</v>
      </c>
      <c r="CO217"/>
      <c r="CP217" s="750">
        <v>216</v>
      </c>
      <c r="CQ217" s="751" t="str">
        <f t="shared" si="51"/>
        <v>JANAK RAVAL [C]</v>
      </c>
      <c r="CR217" s="751" t="s">
        <v>39</v>
      </c>
      <c r="CS217" s="756">
        <f>+Scoresheet!AH287</f>
        <v>5</v>
      </c>
      <c r="CT217" s="752">
        <f t="shared" si="46"/>
        <v>8</v>
      </c>
      <c r="CU217"/>
      <c r="CV217" s="762">
        <v>216</v>
      </c>
      <c r="CW217" s="763" t="str">
        <f t="shared" si="52"/>
        <v>JANAK RAVAL [C]</v>
      </c>
      <c r="CX217" s="763" t="s">
        <v>39</v>
      </c>
      <c r="CY217" s="787">
        <f>+Scoresheet!AP287</f>
        <v>1</v>
      </c>
      <c r="CZ217" s="429">
        <f t="shared" si="47"/>
        <v>0.5</v>
      </c>
      <c r="DA217"/>
      <c r="DB217" s="418">
        <v>216</v>
      </c>
      <c r="DC217" s="419" t="str">
        <f t="shared" si="53"/>
        <v>JANAK RAVAL [C]</v>
      </c>
      <c r="DD217" s="419" t="s">
        <v>39</v>
      </c>
      <c r="DE217" s="421">
        <f>+Scoresheet!AX287</f>
        <v>0</v>
      </c>
      <c r="DF217" s="420">
        <f t="shared" si="48"/>
        <v>0</v>
      </c>
      <c r="DG217"/>
      <c r="DH217" s="766">
        <v>216</v>
      </c>
      <c r="DI217" s="767" t="str">
        <f t="shared" si="54"/>
        <v>JANAK RAVAL [C]</v>
      </c>
      <c r="DJ217" s="767" t="s">
        <v>39</v>
      </c>
      <c r="DK217" s="768">
        <f>+Scoresheet!BF287</f>
        <v>0</v>
      </c>
      <c r="DL217" s="769">
        <f t="shared" si="49"/>
        <v>0</v>
      </c>
      <c r="DM217"/>
      <c r="DN217" s="762">
        <v>216</v>
      </c>
      <c r="DO217" s="763" t="str">
        <f t="shared" si="55"/>
        <v>JANAK RAVAL [C]</v>
      </c>
      <c r="DP217" s="763" t="s">
        <v>39</v>
      </c>
      <c r="DQ217" s="429">
        <f t="shared" si="50"/>
        <v>0.5</v>
      </c>
    </row>
    <row r="218" spans="8:121" s="19" customFormat="1">
      <c r="H218" s="460">
        <v>217</v>
      </c>
      <c r="I218" s="313" t="s">
        <v>113</v>
      </c>
      <c r="J218" s="313" t="s">
        <v>50</v>
      </c>
      <c r="K218" s="475">
        <v>0</v>
      </c>
      <c r="L218" s="470"/>
      <c r="M218" s="460">
        <v>217</v>
      </c>
      <c r="N218" s="313" t="s">
        <v>113</v>
      </c>
      <c r="O218" s="313" t="s">
        <v>46</v>
      </c>
      <c r="P218" s="465">
        <v>0</v>
      </c>
      <c r="Q218" s="671">
        <v>0</v>
      </c>
      <c r="R218" s="10"/>
      <c r="S218" s="460">
        <v>217</v>
      </c>
      <c r="T218" s="313" t="s">
        <v>113</v>
      </c>
      <c r="U218" s="313" t="s">
        <v>46</v>
      </c>
      <c r="V218" s="465">
        <v>0</v>
      </c>
      <c r="W218" s="475">
        <v>0</v>
      </c>
      <c r="X218" s="10"/>
      <c r="Y218" s="460">
        <v>217</v>
      </c>
      <c r="Z218" s="313" t="s">
        <v>113</v>
      </c>
      <c r="AA218" s="313" t="s">
        <v>44</v>
      </c>
      <c r="AB218" s="465">
        <v>0</v>
      </c>
      <c r="AC218" s="475">
        <v>0</v>
      </c>
      <c r="AD218" s="10"/>
      <c r="AE218" s="460">
        <v>217</v>
      </c>
      <c r="AF218" s="313" t="s">
        <v>113</v>
      </c>
      <c r="AG218" s="313" t="s">
        <v>43</v>
      </c>
      <c r="AH218" s="465">
        <v>0</v>
      </c>
      <c r="AI218" s="475">
        <v>0</v>
      </c>
      <c r="AK218" s="460">
        <v>217</v>
      </c>
      <c r="AL218" s="313" t="s">
        <v>352</v>
      </c>
      <c r="AM218" s="313" t="s">
        <v>44</v>
      </c>
      <c r="AN218" s="337">
        <v>0</v>
      </c>
      <c r="AO218" s="475">
        <v>0</v>
      </c>
      <c r="AP218" s="10"/>
      <c r="AQ218" s="460">
        <v>217</v>
      </c>
      <c r="AR218" s="324" t="s">
        <v>113</v>
      </c>
      <c r="AS218" s="324" t="s">
        <v>39</v>
      </c>
      <c r="AT218" s="478">
        <v>0</v>
      </c>
      <c r="AU218" s="470"/>
      <c r="AV218" s="10"/>
      <c r="AW218" s="10"/>
      <c r="AX218" s="10"/>
      <c r="AY218" s="10"/>
      <c r="AZ218" s="10"/>
      <c r="BA218" s="10"/>
      <c r="BB218" s="10"/>
      <c r="BC218" s="10"/>
      <c r="BD218" s="10"/>
      <c r="BE218" s="10"/>
      <c r="BF218" s="10"/>
      <c r="BG218" s="10"/>
      <c r="BH218" s="10"/>
      <c r="BI218" s="10"/>
      <c r="BJ218" s="10"/>
      <c r="BK218" s="10"/>
      <c r="BL218" s="10"/>
      <c r="BM218" s="10"/>
      <c r="BN218" s="10"/>
      <c r="BO218" s="10"/>
      <c r="BP218" s="10"/>
      <c r="CE218" s="781">
        <v>217</v>
      </c>
      <c r="CF218" s="782" t="str">
        <f t="shared" si="42"/>
        <v>SUNNY RAVAL [C]</v>
      </c>
      <c r="CG218" s="782" t="s">
        <v>39</v>
      </c>
      <c r="CH218" s="783">
        <f t="shared" si="43"/>
        <v>8.4</v>
      </c>
      <c r="CI218"/>
      <c r="CJ218" s="418">
        <v>217</v>
      </c>
      <c r="CK218" s="419" t="str">
        <f t="shared" si="44"/>
        <v>SUNNY RAVAL [C]</v>
      </c>
      <c r="CL218" s="419" t="s">
        <v>39</v>
      </c>
      <c r="CM218" s="421">
        <f>+Scoresheet!J288</f>
        <v>79</v>
      </c>
      <c r="CN218" s="420">
        <f t="shared" si="45"/>
        <v>7.9</v>
      </c>
      <c r="CO218"/>
      <c r="CP218" s="750">
        <v>217</v>
      </c>
      <c r="CQ218" s="751" t="str">
        <f t="shared" si="51"/>
        <v>SUNNY RAVAL [C]</v>
      </c>
      <c r="CR218" s="751" t="s">
        <v>39</v>
      </c>
      <c r="CS218" s="756">
        <f>+Scoresheet!AH288</f>
        <v>0</v>
      </c>
      <c r="CT218" s="752">
        <f t="shared" si="46"/>
        <v>0</v>
      </c>
      <c r="CU218"/>
      <c r="CV218" s="762">
        <v>217</v>
      </c>
      <c r="CW218" s="763" t="str">
        <f t="shared" si="52"/>
        <v>SUNNY RAVAL [C]</v>
      </c>
      <c r="CX218" s="763" t="s">
        <v>39</v>
      </c>
      <c r="CY218" s="787">
        <f>+Scoresheet!AP288</f>
        <v>1</v>
      </c>
      <c r="CZ218" s="429">
        <f t="shared" si="47"/>
        <v>0.5</v>
      </c>
      <c r="DA218"/>
      <c r="DB218" s="418">
        <v>217</v>
      </c>
      <c r="DC218" s="419" t="str">
        <f t="shared" si="53"/>
        <v>SUNNY RAVAL [C]</v>
      </c>
      <c r="DD218" s="419" t="s">
        <v>39</v>
      </c>
      <c r="DE218" s="421">
        <f>+Scoresheet!AX288</f>
        <v>0</v>
      </c>
      <c r="DF218" s="420">
        <f t="shared" si="48"/>
        <v>0</v>
      </c>
      <c r="DG218"/>
      <c r="DH218" s="766">
        <v>217</v>
      </c>
      <c r="DI218" s="767" t="str">
        <f t="shared" si="54"/>
        <v>SUNNY RAVAL [C]</v>
      </c>
      <c r="DJ218" s="767" t="s">
        <v>39</v>
      </c>
      <c r="DK218" s="768">
        <f>+Scoresheet!BF288</f>
        <v>0</v>
      </c>
      <c r="DL218" s="769">
        <f t="shared" si="49"/>
        <v>0</v>
      </c>
      <c r="DM218"/>
      <c r="DN218" s="762">
        <v>217</v>
      </c>
      <c r="DO218" s="763" t="str">
        <f t="shared" si="55"/>
        <v>SUNNY RAVAL [C]</v>
      </c>
      <c r="DP218" s="763" t="s">
        <v>39</v>
      </c>
      <c r="DQ218" s="429">
        <f t="shared" si="50"/>
        <v>0.5</v>
      </c>
    </row>
    <row r="219" spans="8:121" s="19" customFormat="1">
      <c r="H219" s="460">
        <v>218</v>
      </c>
      <c r="I219" s="313" t="s">
        <v>113</v>
      </c>
      <c r="J219" s="313" t="s">
        <v>50</v>
      </c>
      <c r="K219" s="478">
        <v>0</v>
      </c>
      <c r="L219" s="470"/>
      <c r="M219" s="460">
        <v>218</v>
      </c>
      <c r="N219" s="313" t="s">
        <v>113</v>
      </c>
      <c r="O219" s="313" t="s">
        <v>46</v>
      </c>
      <c r="P219" s="465">
        <v>0</v>
      </c>
      <c r="Q219" s="671">
        <v>0</v>
      </c>
      <c r="R219" s="10"/>
      <c r="S219" s="460">
        <v>218</v>
      </c>
      <c r="T219" s="313" t="s">
        <v>113</v>
      </c>
      <c r="U219" s="313" t="s">
        <v>46</v>
      </c>
      <c r="V219" s="465">
        <v>0</v>
      </c>
      <c r="W219" s="475">
        <v>0</v>
      </c>
      <c r="X219" s="10"/>
      <c r="Y219" s="460">
        <v>218</v>
      </c>
      <c r="Z219" s="313" t="s">
        <v>113</v>
      </c>
      <c r="AA219" s="313" t="s">
        <v>44</v>
      </c>
      <c r="AB219" s="465">
        <v>0</v>
      </c>
      <c r="AC219" s="475">
        <v>0</v>
      </c>
      <c r="AD219" s="10"/>
      <c r="AE219" s="460">
        <v>218</v>
      </c>
      <c r="AF219" s="324" t="s">
        <v>113</v>
      </c>
      <c r="AG219" s="324" t="s">
        <v>43</v>
      </c>
      <c r="AH219" s="468">
        <v>0</v>
      </c>
      <c r="AI219" s="478">
        <v>0</v>
      </c>
      <c r="AK219" s="460">
        <v>218</v>
      </c>
      <c r="AL219" s="324" t="s">
        <v>344</v>
      </c>
      <c r="AM219" s="324" t="s">
        <v>44</v>
      </c>
      <c r="AN219" s="337">
        <v>0</v>
      </c>
      <c r="AO219" s="475">
        <v>0</v>
      </c>
      <c r="AP219" s="10"/>
      <c r="AQ219" s="460">
        <v>218</v>
      </c>
      <c r="AR219" s="313" t="s">
        <v>113</v>
      </c>
      <c r="AS219" s="313" t="s">
        <v>39</v>
      </c>
      <c r="AT219" s="475">
        <v>0</v>
      </c>
      <c r="AU219" s="470"/>
      <c r="AV219" s="10"/>
      <c r="AW219" s="10"/>
      <c r="AX219" s="10"/>
      <c r="AY219" s="10"/>
      <c r="AZ219" s="10"/>
      <c r="BA219" s="10"/>
      <c r="BB219" s="10"/>
      <c r="BC219" s="10"/>
      <c r="BD219" s="10"/>
      <c r="BE219" s="10"/>
      <c r="BF219" s="10"/>
      <c r="BG219" s="10"/>
      <c r="BH219" s="10"/>
      <c r="BI219" s="10"/>
      <c r="BJ219" s="10"/>
      <c r="BK219" s="10"/>
      <c r="BL219" s="10"/>
      <c r="BM219" s="10"/>
      <c r="BN219" s="10"/>
      <c r="BO219" s="10"/>
      <c r="BP219" s="10"/>
      <c r="CE219" s="781">
        <v>218</v>
      </c>
      <c r="CF219" s="782" t="str">
        <f t="shared" si="42"/>
        <v>PAWAN RAVAL [C]</v>
      </c>
      <c r="CG219" s="782" t="s">
        <v>39</v>
      </c>
      <c r="CH219" s="783">
        <f t="shared" si="43"/>
        <v>5.7</v>
      </c>
      <c r="CI219"/>
      <c r="CJ219" s="418">
        <v>218</v>
      </c>
      <c r="CK219" s="419" t="str">
        <f t="shared" si="44"/>
        <v>PAWAN RAVAL [C]</v>
      </c>
      <c r="CL219" s="419" t="s">
        <v>39</v>
      </c>
      <c r="CM219" s="421">
        <f>+Scoresheet!J289</f>
        <v>34</v>
      </c>
      <c r="CN219" s="420">
        <f t="shared" si="45"/>
        <v>3.2</v>
      </c>
      <c r="CO219"/>
      <c r="CP219" s="750">
        <v>218</v>
      </c>
      <c r="CQ219" s="751" t="str">
        <f t="shared" si="51"/>
        <v>PAWAN RAVAL [C]</v>
      </c>
      <c r="CR219" s="751" t="s">
        <v>39</v>
      </c>
      <c r="CS219" s="756">
        <f>+Scoresheet!AH289</f>
        <v>2</v>
      </c>
      <c r="CT219" s="752">
        <f t="shared" si="46"/>
        <v>2</v>
      </c>
      <c r="CU219"/>
      <c r="CV219" s="762">
        <v>218</v>
      </c>
      <c r="CW219" s="763" t="str">
        <f t="shared" si="52"/>
        <v>PAWAN RAVAL [C]</v>
      </c>
      <c r="CX219" s="763" t="s">
        <v>39</v>
      </c>
      <c r="CY219" s="787">
        <f>+Scoresheet!AP289</f>
        <v>0</v>
      </c>
      <c r="CZ219" s="429">
        <f t="shared" si="47"/>
        <v>0</v>
      </c>
      <c r="DA219"/>
      <c r="DB219" s="418">
        <v>218</v>
      </c>
      <c r="DC219" s="419" t="str">
        <f t="shared" si="53"/>
        <v>PAWAN RAVAL [C]</v>
      </c>
      <c r="DD219" s="419" t="s">
        <v>39</v>
      </c>
      <c r="DE219" s="421" t="str">
        <f>+Scoresheet!AX289</f>
        <v>1d</v>
      </c>
      <c r="DF219" s="420">
        <f t="shared" si="48"/>
        <v>0.5</v>
      </c>
      <c r="DG219"/>
      <c r="DH219" s="766">
        <v>218</v>
      </c>
      <c r="DI219" s="767" t="str">
        <f t="shared" si="54"/>
        <v>PAWAN RAVAL [C]</v>
      </c>
      <c r="DJ219" s="767" t="s">
        <v>39</v>
      </c>
      <c r="DK219" s="768">
        <f>+Scoresheet!BF289</f>
        <v>0</v>
      </c>
      <c r="DL219" s="769">
        <f t="shared" si="49"/>
        <v>0</v>
      </c>
      <c r="DM219"/>
      <c r="DN219" s="762">
        <v>218</v>
      </c>
      <c r="DO219" s="763" t="str">
        <f t="shared" si="55"/>
        <v>PAWAN RAVAL [C]</v>
      </c>
      <c r="DP219" s="763" t="s">
        <v>39</v>
      </c>
      <c r="DQ219" s="429">
        <f t="shared" si="50"/>
        <v>0.5</v>
      </c>
    </row>
    <row r="220" spans="8:121" s="19" customFormat="1">
      <c r="H220" s="460">
        <v>219</v>
      </c>
      <c r="I220" s="313" t="s">
        <v>113</v>
      </c>
      <c r="J220" s="313" t="s">
        <v>50</v>
      </c>
      <c r="K220" s="475">
        <v>0</v>
      </c>
      <c r="L220" s="470"/>
      <c r="M220" s="460">
        <v>219</v>
      </c>
      <c r="N220" s="313" t="s">
        <v>113</v>
      </c>
      <c r="O220" s="313" t="s">
        <v>46</v>
      </c>
      <c r="P220" s="465">
        <v>0</v>
      </c>
      <c r="Q220" s="671">
        <v>0</v>
      </c>
      <c r="R220" s="10"/>
      <c r="S220" s="460">
        <v>219</v>
      </c>
      <c r="T220" s="313" t="s">
        <v>113</v>
      </c>
      <c r="U220" s="313" t="s">
        <v>44</v>
      </c>
      <c r="V220" s="465">
        <v>0</v>
      </c>
      <c r="W220" s="475">
        <v>0</v>
      </c>
      <c r="X220" s="10"/>
      <c r="Y220" s="460">
        <v>219</v>
      </c>
      <c r="Z220" s="313" t="s">
        <v>113</v>
      </c>
      <c r="AA220" s="313" t="s">
        <v>44</v>
      </c>
      <c r="AB220" s="465">
        <v>0</v>
      </c>
      <c r="AC220" s="475">
        <v>0</v>
      </c>
      <c r="AD220" s="10"/>
      <c r="AE220" s="460">
        <v>219</v>
      </c>
      <c r="AF220" s="324" t="s">
        <v>113</v>
      </c>
      <c r="AG220" s="324" t="s">
        <v>43</v>
      </c>
      <c r="AH220" s="468">
        <v>0</v>
      </c>
      <c r="AI220" s="478">
        <v>0</v>
      </c>
      <c r="AK220" s="460">
        <v>219</v>
      </c>
      <c r="AL220" s="313" t="s">
        <v>322</v>
      </c>
      <c r="AM220" s="313" t="s">
        <v>50</v>
      </c>
      <c r="AN220" s="337">
        <v>0</v>
      </c>
      <c r="AO220" s="475">
        <v>0</v>
      </c>
      <c r="AP220" s="10"/>
      <c r="AQ220" s="460">
        <v>219</v>
      </c>
      <c r="AR220" s="313" t="s">
        <v>113</v>
      </c>
      <c r="AS220" s="313" t="s">
        <v>39</v>
      </c>
      <c r="AT220" s="475">
        <v>0</v>
      </c>
      <c r="AU220" s="470"/>
      <c r="AV220" s="10"/>
      <c r="AW220" s="10"/>
      <c r="AX220" s="10"/>
      <c r="AY220" s="10"/>
      <c r="AZ220" s="10"/>
      <c r="BA220" s="10"/>
      <c r="BB220" s="10"/>
      <c r="BC220" s="10"/>
      <c r="BD220" s="10"/>
      <c r="BE220" s="10"/>
      <c r="BF220" s="10"/>
      <c r="BG220" s="10"/>
      <c r="BH220" s="10"/>
      <c r="BI220" s="10"/>
      <c r="BJ220" s="10"/>
      <c r="BK220" s="10"/>
      <c r="BL220" s="10"/>
      <c r="BM220" s="10"/>
      <c r="BN220" s="10"/>
      <c r="BO220" s="10"/>
      <c r="BP220" s="10"/>
      <c r="CE220" s="781">
        <v>219</v>
      </c>
      <c r="CF220" s="782" t="str">
        <f t="shared" si="42"/>
        <v>KETAN RAVAL [C]</v>
      </c>
      <c r="CG220" s="782" t="s">
        <v>39</v>
      </c>
      <c r="CH220" s="783">
        <f t="shared" si="43"/>
        <v>2.5</v>
      </c>
      <c r="CI220"/>
      <c r="CJ220" s="418">
        <v>219</v>
      </c>
      <c r="CK220" s="419" t="str">
        <f t="shared" si="44"/>
        <v>KETAN RAVAL [C]</v>
      </c>
      <c r="CL220" s="419" t="s">
        <v>39</v>
      </c>
      <c r="CM220" s="421">
        <f>+Scoresheet!J290</f>
        <v>1</v>
      </c>
      <c r="CN220" s="420">
        <f t="shared" si="45"/>
        <v>0</v>
      </c>
      <c r="CO220"/>
      <c r="CP220" s="750">
        <v>219</v>
      </c>
      <c r="CQ220" s="751" t="str">
        <f t="shared" si="51"/>
        <v>KETAN RAVAL [C]</v>
      </c>
      <c r="CR220" s="751" t="s">
        <v>39</v>
      </c>
      <c r="CS220" s="756">
        <f>+Scoresheet!AH290</f>
        <v>2</v>
      </c>
      <c r="CT220" s="752">
        <f t="shared" si="46"/>
        <v>2</v>
      </c>
      <c r="CU220"/>
      <c r="CV220" s="762">
        <v>219</v>
      </c>
      <c r="CW220" s="763" t="str">
        <f t="shared" si="52"/>
        <v>KETAN RAVAL [C]</v>
      </c>
      <c r="CX220" s="763" t="s">
        <v>39</v>
      </c>
      <c r="CY220" s="787">
        <f>+Scoresheet!AP290</f>
        <v>1</v>
      </c>
      <c r="CZ220" s="429">
        <f t="shared" si="47"/>
        <v>0.5</v>
      </c>
      <c r="DA220"/>
      <c r="DB220" s="418">
        <v>219</v>
      </c>
      <c r="DC220" s="419" t="str">
        <f t="shared" si="53"/>
        <v>KETAN RAVAL [C]</v>
      </c>
      <c r="DD220" s="419" t="s">
        <v>39</v>
      </c>
      <c r="DE220" s="421">
        <f>+Scoresheet!AX290</f>
        <v>0</v>
      </c>
      <c r="DF220" s="420">
        <f t="shared" si="48"/>
        <v>0</v>
      </c>
      <c r="DG220"/>
      <c r="DH220" s="766">
        <v>219</v>
      </c>
      <c r="DI220" s="767" t="str">
        <f t="shared" si="54"/>
        <v>KETAN RAVAL [C]</v>
      </c>
      <c r="DJ220" s="767" t="s">
        <v>39</v>
      </c>
      <c r="DK220" s="768">
        <f>+Scoresheet!BF290</f>
        <v>0</v>
      </c>
      <c r="DL220" s="769">
        <f t="shared" si="49"/>
        <v>0</v>
      </c>
      <c r="DM220"/>
      <c r="DN220" s="762">
        <v>219</v>
      </c>
      <c r="DO220" s="763" t="str">
        <f t="shared" si="55"/>
        <v>KETAN RAVAL [C]</v>
      </c>
      <c r="DP220" s="763" t="s">
        <v>39</v>
      </c>
      <c r="DQ220" s="429">
        <f t="shared" si="50"/>
        <v>0.5</v>
      </c>
    </row>
    <row r="221" spans="8:121" s="19" customFormat="1">
      <c r="H221" s="460">
        <v>220</v>
      </c>
      <c r="I221" s="324" t="s">
        <v>113</v>
      </c>
      <c r="J221" s="324" t="s">
        <v>50</v>
      </c>
      <c r="K221" s="478">
        <v>0</v>
      </c>
      <c r="L221" s="470"/>
      <c r="M221" s="460">
        <v>220</v>
      </c>
      <c r="N221" s="313" t="s">
        <v>113</v>
      </c>
      <c r="O221" s="313" t="s">
        <v>46</v>
      </c>
      <c r="P221" s="465">
        <v>0</v>
      </c>
      <c r="Q221" s="671">
        <v>0</v>
      </c>
      <c r="R221" s="10"/>
      <c r="S221" s="460">
        <v>220</v>
      </c>
      <c r="T221" s="313" t="s">
        <v>113</v>
      </c>
      <c r="U221" s="313" t="s">
        <v>44</v>
      </c>
      <c r="V221" s="465">
        <v>0</v>
      </c>
      <c r="W221" s="475">
        <v>0</v>
      </c>
      <c r="X221" s="10"/>
      <c r="Y221" s="460">
        <v>220</v>
      </c>
      <c r="Z221" s="313" t="s">
        <v>113</v>
      </c>
      <c r="AA221" s="313" t="s">
        <v>44</v>
      </c>
      <c r="AB221" s="465">
        <v>0</v>
      </c>
      <c r="AC221" s="475">
        <v>0</v>
      </c>
      <c r="AD221" s="10"/>
      <c r="AE221" s="460">
        <v>220</v>
      </c>
      <c r="AF221" s="313" t="s">
        <v>113</v>
      </c>
      <c r="AG221" s="313" t="s">
        <v>43</v>
      </c>
      <c r="AH221" s="467">
        <v>0</v>
      </c>
      <c r="AI221" s="477">
        <v>0</v>
      </c>
      <c r="AK221" s="460">
        <v>220</v>
      </c>
      <c r="AL221" s="313" t="s">
        <v>419</v>
      </c>
      <c r="AM221" s="313" t="s">
        <v>38</v>
      </c>
      <c r="AN221" s="337">
        <v>0</v>
      </c>
      <c r="AO221" s="475">
        <v>0</v>
      </c>
      <c r="AP221" s="10"/>
      <c r="AQ221" s="460">
        <v>220</v>
      </c>
      <c r="AR221" s="313" t="s">
        <v>113</v>
      </c>
      <c r="AS221" s="313" t="s">
        <v>39</v>
      </c>
      <c r="AT221" s="475">
        <v>0</v>
      </c>
      <c r="AU221" s="470"/>
      <c r="AV221" s="10"/>
      <c r="AW221" s="10"/>
      <c r="AX221" s="10"/>
      <c r="AY221" s="10"/>
      <c r="AZ221" s="10"/>
      <c r="BA221" s="10"/>
      <c r="BB221" s="10"/>
      <c r="BC221" s="10"/>
      <c r="BD221" s="10"/>
      <c r="BE221" s="10"/>
      <c r="BF221" s="10"/>
      <c r="BG221" s="10"/>
      <c r="BH221" s="10"/>
      <c r="BI221" s="10"/>
      <c r="BJ221" s="10"/>
      <c r="BK221" s="10"/>
      <c r="BL221" s="10"/>
      <c r="BM221" s="10"/>
      <c r="BN221" s="10"/>
      <c r="BO221" s="10"/>
      <c r="BP221" s="10"/>
      <c r="CE221" s="781">
        <v>220</v>
      </c>
      <c r="CF221" s="782" t="str">
        <f t="shared" si="42"/>
        <v>JIGAR RAVAL [C]</v>
      </c>
      <c r="CG221" s="782" t="s">
        <v>39</v>
      </c>
      <c r="CH221" s="783">
        <f t="shared" si="43"/>
        <v>0</v>
      </c>
      <c r="CI221"/>
      <c r="CJ221" s="418">
        <v>220</v>
      </c>
      <c r="CK221" s="419" t="str">
        <f t="shared" si="44"/>
        <v>JIGAR RAVAL [C]</v>
      </c>
      <c r="CL221" s="419" t="s">
        <v>39</v>
      </c>
      <c r="CM221" s="421">
        <f>+Scoresheet!J291</f>
        <v>0</v>
      </c>
      <c r="CN221" s="420">
        <f t="shared" si="45"/>
        <v>0</v>
      </c>
      <c r="CO221"/>
      <c r="CP221" s="750">
        <v>220</v>
      </c>
      <c r="CQ221" s="751" t="str">
        <f t="shared" si="51"/>
        <v>JIGAR RAVAL [C]</v>
      </c>
      <c r="CR221" s="751" t="s">
        <v>39</v>
      </c>
      <c r="CS221" s="756">
        <f>+Scoresheet!AH291</f>
        <v>0</v>
      </c>
      <c r="CT221" s="752">
        <f t="shared" si="46"/>
        <v>0</v>
      </c>
      <c r="CU221"/>
      <c r="CV221" s="762">
        <v>220</v>
      </c>
      <c r="CW221" s="763" t="str">
        <f t="shared" si="52"/>
        <v>JIGAR RAVAL [C]</v>
      </c>
      <c r="CX221" s="763" t="s">
        <v>39</v>
      </c>
      <c r="CY221" s="787">
        <f>+Scoresheet!AP291</f>
        <v>0</v>
      </c>
      <c r="CZ221" s="429">
        <f t="shared" si="47"/>
        <v>0</v>
      </c>
      <c r="DA221"/>
      <c r="DB221" s="418">
        <v>220</v>
      </c>
      <c r="DC221" s="419" t="str">
        <f t="shared" si="53"/>
        <v>JIGAR RAVAL [C]</v>
      </c>
      <c r="DD221" s="419" t="s">
        <v>39</v>
      </c>
      <c r="DE221" s="421">
        <f>+Scoresheet!AX291</f>
        <v>0</v>
      </c>
      <c r="DF221" s="420">
        <f t="shared" si="48"/>
        <v>0</v>
      </c>
      <c r="DG221"/>
      <c r="DH221" s="766">
        <v>220</v>
      </c>
      <c r="DI221" s="767" t="str">
        <f t="shared" si="54"/>
        <v>JIGAR RAVAL [C]</v>
      </c>
      <c r="DJ221" s="767" t="s">
        <v>39</v>
      </c>
      <c r="DK221" s="768">
        <f>+Scoresheet!BF291</f>
        <v>0</v>
      </c>
      <c r="DL221" s="769">
        <f t="shared" si="49"/>
        <v>0</v>
      </c>
      <c r="DM221"/>
      <c r="DN221" s="762">
        <v>220</v>
      </c>
      <c r="DO221" s="763" t="str">
        <f t="shared" si="55"/>
        <v>JIGAR RAVAL [C]</v>
      </c>
      <c r="DP221" s="763" t="s">
        <v>39</v>
      </c>
      <c r="DQ221" s="429">
        <f t="shared" si="50"/>
        <v>0</v>
      </c>
    </row>
    <row r="222" spans="8:121" s="19" customFormat="1">
      <c r="H222" s="460">
        <v>221</v>
      </c>
      <c r="I222" s="313" t="s">
        <v>113</v>
      </c>
      <c r="J222" s="313" t="s">
        <v>50</v>
      </c>
      <c r="K222" s="475">
        <v>0</v>
      </c>
      <c r="L222" s="470"/>
      <c r="M222" s="460">
        <v>221</v>
      </c>
      <c r="N222" s="313" t="s">
        <v>113</v>
      </c>
      <c r="O222" s="313" t="s">
        <v>46</v>
      </c>
      <c r="P222" s="465">
        <v>0</v>
      </c>
      <c r="Q222" s="671">
        <v>0</v>
      </c>
      <c r="R222" s="10"/>
      <c r="S222" s="460">
        <v>221</v>
      </c>
      <c r="T222" s="324" t="s">
        <v>113</v>
      </c>
      <c r="U222" s="324" t="s">
        <v>44</v>
      </c>
      <c r="V222" s="468">
        <v>0</v>
      </c>
      <c r="W222" s="478">
        <v>0</v>
      </c>
      <c r="X222" s="10"/>
      <c r="Y222" s="460">
        <v>221</v>
      </c>
      <c r="Z222" s="313" t="s">
        <v>113</v>
      </c>
      <c r="AA222" s="313" t="s">
        <v>44</v>
      </c>
      <c r="AB222" s="468">
        <v>0</v>
      </c>
      <c r="AC222" s="478">
        <v>0</v>
      </c>
      <c r="AD222" s="10"/>
      <c r="AE222" s="460">
        <v>221</v>
      </c>
      <c r="AF222" s="313" t="s">
        <v>310</v>
      </c>
      <c r="AG222" s="313" t="s">
        <v>42</v>
      </c>
      <c r="AH222" s="465">
        <v>0</v>
      </c>
      <c r="AI222" s="475">
        <v>0</v>
      </c>
      <c r="AK222" s="460">
        <v>221</v>
      </c>
      <c r="AL222" s="313" t="s">
        <v>384</v>
      </c>
      <c r="AM222" s="313" t="s">
        <v>42</v>
      </c>
      <c r="AN222" s="337">
        <v>0</v>
      </c>
      <c r="AO222" s="475">
        <v>0</v>
      </c>
      <c r="AP222" s="10"/>
      <c r="AQ222" s="460">
        <v>221</v>
      </c>
      <c r="AR222" s="313" t="s">
        <v>113</v>
      </c>
      <c r="AS222" s="313" t="s">
        <v>39</v>
      </c>
      <c r="AT222" s="475">
        <v>0</v>
      </c>
      <c r="AU222" s="470"/>
      <c r="AV222" s="10"/>
      <c r="AW222" s="10"/>
      <c r="AX222" s="10"/>
      <c r="AY222" s="10"/>
      <c r="AZ222" s="10"/>
      <c r="BA222" s="10"/>
      <c r="BB222" s="10"/>
      <c r="BC222" s="10"/>
      <c r="BD222" s="10"/>
      <c r="BE222" s="10"/>
      <c r="BF222" s="10"/>
      <c r="BG222" s="10"/>
      <c r="BH222" s="10"/>
      <c r="BI222" s="10"/>
      <c r="BJ222" s="10"/>
      <c r="BK222" s="10"/>
      <c r="BL222" s="10"/>
      <c r="BM222" s="10"/>
      <c r="BN222" s="10"/>
      <c r="BO222" s="10"/>
      <c r="BP222" s="10"/>
      <c r="CE222" s="781">
        <v>221</v>
      </c>
      <c r="CF222" s="782" t="str">
        <f t="shared" si="42"/>
        <v>DHRUMIT DAVE [C]</v>
      </c>
      <c r="CG222" s="782" t="s">
        <v>39</v>
      </c>
      <c r="CH222" s="783">
        <f t="shared" si="43"/>
        <v>2</v>
      </c>
      <c r="CI222"/>
      <c r="CJ222" s="418">
        <v>221</v>
      </c>
      <c r="CK222" s="419" t="str">
        <f t="shared" si="44"/>
        <v>DHRUMIT DAVE [C]</v>
      </c>
      <c r="CL222" s="419" t="s">
        <v>39</v>
      </c>
      <c r="CM222" s="421">
        <f>+Scoresheet!J292</f>
        <v>4</v>
      </c>
      <c r="CN222" s="420">
        <f t="shared" si="45"/>
        <v>0</v>
      </c>
      <c r="CO222"/>
      <c r="CP222" s="750">
        <v>221</v>
      </c>
      <c r="CQ222" s="751" t="str">
        <f t="shared" si="51"/>
        <v>DHRUMIT DAVE [C]</v>
      </c>
      <c r="CR222" s="751" t="s">
        <v>39</v>
      </c>
      <c r="CS222" s="756">
        <f>+Scoresheet!AH292</f>
        <v>1</v>
      </c>
      <c r="CT222" s="752">
        <f t="shared" si="46"/>
        <v>1</v>
      </c>
      <c r="CU222"/>
      <c r="CV222" s="762">
        <v>221</v>
      </c>
      <c r="CW222" s="763" t="str">
        <f t="shared" si="52"/>
        <v>DHRUMIT DAVE [C]</v>
      </c>
      <c r="CX222" s="763" t="s">
        <v>39</v>
      </c>
      <c r="CY222" s="787">
        <f>+Scoresheet!AP292</f>
        <v>2</v>
      </c>
      <c r="CZ222" s="429">
        <f t="shared" si="47"/>
        <v>1</v>
      </c>
      <c r="DA222"/>
      <c r="DB222" s="418">
        <v>221</v>
      </c>
      <c r="DC222" s="419" t="str">
        <f t="shared" si="53"/>
        <v>DHRUMIT DAVE [C]</v>
      </c>
      <c r="DD222" s="419" t="s">
        <v>39</v>
      </c>
      <c r="DE222" s="421">
        <f>+Scoresheet!AX292</f>
        <v>0</v>
      </c>
      <c r="DF222" s="420">
        <f t="shared" si="48"/>
        <v>0</v>
      </c>
      <c r="DG222"/>
      <c r="DH222" s="766">
        <v>221</v>
      </c>
      <c r="DI222" s="767" t="str">
        <f t="shared" si="54"/>
        <v>DHRUMIT DAVE [C]</v>
      </c>
      <c r="DJ222" s="767" t="s">
        <v>39</v>
      </c>
      <c r="DK222" s="768">
        <f>+Scoresheet!BF292</f>
        <v>0</v>
      </c>
      <c r="DL222" s="769">
        <f t="shared" si="49"/>
        <v>0</v>
      </c>
      <c r="DM222"/>
      <c r="DN222" s="762">
        <v>221</v>
      </c>
      <c r="DO222" s="763" t="str">
        <f t="shared" si="55"/>
        <v>DHRUMIT DAVE [C]</v>
      </c>
      <c r="DP222" s="763" t="s">
        <v>39</v>
      </c>
      <c r="DQ222" s="429">
        <f t="shared" si="50"/>
        <v>1</v>
      </c>
    </row>
    <row r="223" spans="8:121" s="19" customFormat="1">
      <c r="H223" s="460">
        <v>222</v>
      </c>
      <c r="I223" s="324" t="s">
        <v>113</v>
      </c>
      <c r="J223" s="324" t="s">
        <v>50</v>
      </c>
      <c r="K223" s="475">
        <v>0</v>
      </c>
      <c r="L223" s="470"/>
      <c r="M223" s="460">
        <v>222</v>
      </c>
      <c r="N223" s="313" t="s">
        <v>113</v>
      </c>
      <c r="O223" s="313" t="s">
        <v>44</v>
      </c>
      <c r="P223" s="465">
        <v>0</v>
      </c>
      <c r="Q223" s="671">
        <v>0</v>
      </c>
      <c r="R223" s="10"/>
      <c r="S223" s="460">
        <v>222</v>
      </c>
      <c r="T223" s="324" t="s">
        <v>113</v>
      </c>
      <c r="U223" s="324" t="s">
        <v>44</v>
      </c>
      <c r="V223" s="468">
        <v>0</v>
      </c>
      <c r="W223" s="478">
        <v>0</v>
      </c>
      <c r="X223" s="10"/>
      <c r="Y223" s="460">
        <v>222</v>
      </c>
      <c r="Z223" s="324" t="s">
        <v>113</v>
      </c>
      <c r="AA223" s="324" t="s">
        <v>44</v>
      </c>
      <c r="AB223" s="468">
        <v>0</v>
      </c>
      <c r="AC223" s="478">
        <v>0</v>
      </c>
      <c r="AD223" s="10"/>
      <c r="AE223" s="460">
        <v>222</v>
      </c>
      <c r="AF223" s="313" t="s">
        <v>305</v>
      </c>
      <c r="AG223" s="313" t="s">
        <v>49</v>
      </c>
      <c r="AH223" s="465">
        <v>0</v>
      </c>
      <c r="AI223" s="475">
        <v>0</v>
      </c>
      <c r="AK223" s="460">
        <v>222</v>
      </c>
      <c r="AL223" s="313" t="s">
        <v>296</v>
      </c>
      <c r="AM223" s="313" t="s">
        <v>38</v>
      </c>
      <c r="AN223" s="337">
        <v>0</v>
      </c>
      <c r="AO223" s="475">
        <v>0</v>
      </c>
      <c r="AP223" s="10"/>
      <c r="AQ223" s="460">
        <v>222</v>
      </c>
      <c r="AR223" s="324" t="s">
        <v>113</v>
      </c>
      <c r="AS223" s="324" t="s">
        <v>39</v>
      </c>
      <c r="AT223" s="478">
        <v>0</v>
      </c>
      <c r="AU223" s="470"/>
      <c r="AV223" s="10"/>
      <c r="AW223" s="10"/>
      <c r="AX223" s="10"/>
      <c r="AY223" s="10"/>
      <c r="AZ223" s="10"/>
      <c r="BA223" s="10"/>
      <c r="BB223" s="10"/>
      <c r="BC223" s="10"/>
      <c r="BD223" s="10"/>
      <c r="BE223" s="10"/>
      <c r="BF223" s="10"/>
      <c r="BG223" s="10"/>
      <c r="BH223" s="10"/>
      <c r="BI223" s="10"/>
      <c r="BJ223" s="10"/>
      <c r="BK223" s="10"/>
      <c r="BL223" s="10"/>
      <c r="BM223" s="10"/>
      <c r="BN223" s="10"/>
      <c r="BO223" s="10"/>
      <c r="BP223" s="10"/>
      <c r="CE223" s="781">
        <v>222</v>
      </c>
      <c r="CF223" s="782" t="str">
        <f t="shared" si="42"/>
        <v>AMIT N RAVAL [C]</v>
      </c>
      <c r="CG223" s="782" t="s">
        <v>39</v>
      </c>
      <c r="CH223" s="783">
        <f t="shared" si="43"/>
        <v>0.5</v>
      </c>
      <c r="CI223"/>
      <c r="CJ223" s="418">
        <v>222</v>
      </c>
      <c r="CK223" s="419" t="str">
        <f t="shared" si="44"/>
        <v>AMIT N RAVAL [C]</v>
      </c>
      <c r="CL223" s="419" t="s">
        <v>39</v>
      </c>
      <c r="CM223" s="421">
        <f>+Scoresheet!J293</f>
        <v>0</v>
      </c>
      <c r="CN223" s="420">
        <f t="shared" si="45"/>
        <v>0</v>
      </c>
      <c r="CO223"/>
      <c r="CP223" s="750">
        <v>222</v>
      </c>
      <c r="CQ223" s="751" t="str">
        <f t="shared" si="51"/>
        <v>AMIT N RAVAL [C]</v>
      </c>
      <c r="CR223" s="751" t="s">
        <v>39</v>
      </c>
      <c r="CS223" s="756">
        <f>+Scoresheet!AH293</f>
        <v>0</v>
      </c>
      <c r="CT223" s="752">
        <f t="shared" si="46"/>
        <v>0</v>
      </c>
      <c r="CU223"/>
      <c r="CV223" s="762">
        <v>222</v>
      </c>
      <c r="CW223" s="763" t="str">
        <f t="shared" si="52"/>
        <v>AMIT N RAVAL [C]</v>
      </c>
      <c r="CX223" s="763" t="s">
        <v>39</v>
      </c>
      <c r="CY223" s="787">
        <f>+Scoresheet!AP293</f>
        <v>0</v>
      </c>
      <c r="CZ223" s="429">
        <f t="shared" si="47"/>
        <v>0</v>
      </c>
      <c r="DA223"/>
      <c r="DB223" s="418">
        <v>222</v>
      </c>
      <c r="DC223" s="419" t="str">
        <f t="shared" si="53"/>
        <v>AMIT N RAVAL [C]</v>
      </c>
      <c r="DD223" s="419" t="s">
        <v>39</v>
      </c>
      <c r="DE223" s="421" t="str">
        <f>+Scoresheet!AX293</f>
        <v>1d</v>
      </c>
      <c r="DF223" s="420">
        <f t="shared" si="48"/>
        <v>0.5</v>
      </c>
      <c r="DG223"/>
      <c r="DH223" s="766">
        <v>222</v>
      </c>
      <c r="DI223" s="767" t="str">
        <f t="shared" si="54"/>
        <v>AMIT N RAVAL [C]</v>
      </c>
      <c r="DJ223" s="767" t="s">
        <v>39</v>
      </c>
      <c r="DK223" s="768">
        <f>+Scoresheet!BF293</f>
        <v>0</v>
      </c>
      <c r="DL223" s="769">
        <f t="shared" si="49"/>
        <v>0</v>
      </c>
      <c r="DM223"/>
      <c r="DN223" s="762">
        <v>222</v>
      </c>
      <c r="DO223" s="763" t="str">
        <f t="shared" si="55"/>
        <v>AMIT N RAVAL [C]</v>
      </c>
      <c r="DP223" s="763" t="s">
        <v>39</v>
      </c>
      <c r="DQ223" s="429">
        <f t="shared" si="50"/>
        <v>0.5</v>
      </c>
    </row>
    <row r="224" spans="8:121" s="19" customFormat="1">
      <c r="H224" s="460">
        <v>223</v>
      </c>
      <c r="I224" s="313" t="s">
        <v>113</v>
      </c>
      <c r="J224" s="313" t="s">
        <v>41</v>
      </c>
      <c r="K224" s="475">
        <v>0</v>
      </c>
      <c r="L224" s="470"/>
      <c r="M224" s="460">
        <v>223</v>
      </c>
      <c r="N224" s="313" t="s">
        <v>113</v>
      </c>
      <c r="O224" s="313" t="s">
        <v>44</v>
      </c>
      <c r="P224" s="465">
        <v>0</v>
      </c>
      <c r="Q224" s="671">
        <v>0</v>
      </c>
      <c r="R224" s="10"/>
      <c r="S224" s="460">
        <v>223</v>
      </c>
      <c r="T224" s="313" t="s">
        <v>113</v>
      </c>
      <c r="U224" s="313" t="s">
        <v>44</v>
      </c>
      <c r="V224" s="465">
        <v>0</v>
      </c>
      <c r="W224" s="475">
        <v>0</v>
      </c>
      <c r="X224" s="10"/>
      <c r="Y224" s="460">
        <v>223</v>
      </c>
      <c r="Z224" s="313" t="s">
        <v>113</v>
      </c>
      <c r="AA224" s="313" t="s">
        <v>44</v>
      </c>
      <c r="AB224" s="465">
        <v>0</v>
      </c>
      <c r="AC224" s="475">
        <v>0</v>
      </c>
      <c r="AD224" s="10"/>
      <c r="AE224" s="460">
        <v>223</v>
      </c>
      <c r="AF224" s="313" t="s">
        <v>446</v>
      </c>
      <c r="AG224" s="313" t="s">
        <v>39</v>
      </c>
      <c r="AH224" s="465">
        <v>0</v>
      </c>
      <c r="AI224" s="475">
        <v>0</v>
      </c>
      <c r="AK224" s="460">
        <v>223</v>
      </c>
      <c r="AL224" s="313" t="s">
        <v>348</v>
      </c>
      <c r="AM224" s="313" t="s">
        <v>44</v>
      </c>
      <c r="AN224" s="337">
        <v>0</v>
      </c>
      <c r="AO224" s="475">
        <v>0</v>
      </c>
      <c r="AP224" s="10"/>
      <c r="AQ224" s="460">
        <v>223</v>
      </c>
      <c r="AR224" s="313" t="s">
        <v>113</v>
      </c>
      <c r="AS224" s="313" t="s">
        <v>39</v>
      </c>
      <c r="AT224" s="475">
        <v>0</v>
      </c>
      <c r="AU224" s="470"/>
      <c r="AV224" s="10"/>
      <c r="AW224" s="10"/>
      <c r="AX224" s="10"/>
      <c r="AY224" s="10"/>
      <c r="AZ224" s="10"/>
      <c r="BA224" s="10"/>
      <c r="BB224" s="10"/>
      <c r="BC224" s="10"/>
      <c r="BD224" s="10"/>
      <c r="BE224" s="10"/>
      <c r="BF224" s="10"/>
      <c r="BG224" s="10"/>
      <c r="BH224" s="10"/>
      <c r="BI224" s="10"/>
      <c r="BJ224" s="10"/>
      <c r="BK224" s="10"/>
      <c r="BL224" s="10"/>
      <c r="BM224" s="10"/>
      <c r="BN224" s="10"/>
      <c r="BO224" s="10"/>
      <c r="BP224" s="10"/>
      <c r="CE224" s="781">
        <v>223</v>
      </c>
      <c r="CF224" s="782" t="str">
        <f t="shared" si="42"/>
        <v>AAKASH RAVAL [C]</v>
      </c>
      <c r="CG224" s="782" t="s">
        <v>39</v>
      </c>
      <c r="CH224" s="783">
        <f t="shared" si="43"/>
        <v>1.5</v>
      </c>
      <c r="CI224"/>
      <c r="CJ224" s="418">
        <v>223</v>
      </c>
      <c r="CK224" s="419" t="str">
        <f t="shared" si="44"/>
        <v>AAKASH RAVAL [C]</v>
      </c>
      <c r="CL224" s="419" t="s">
        <v>39</v>
      </c>
      <c r="CM224" s="421">
        <f>+Scoresheet!J294</f>
        <v>6</v>
      </c>
      <c r="CN224" s="420">
        <f t="shared" si="45"/>
        <v>0</v>
      </c>
      <c r="CO224"/>
      <c r="CP224" s="750">
        <v>223</v>
      </c>
      <c r="CQ224" s="751" t="str">
        <f t="shared" si="51"/>
        <v>AAKASH RAVAL [C]</v>
      </c>
      <c r="CR224" s="751" t="s">
        <v>39</v>
      </c>
      <c r="CS224" s="756">
        <f>+Scoresheet!AH294</f>
        <v>1</v>
      </c>
      <c r="CT224" s="752">
        <f t="shared" si="46"/>
        <v>1</v>
      </c>
      <c r="CU224"/>
      <c r="CV224" s="762">
        <v>223</v>
      </c>
      <c r="CW224" s="763" t="str">
        <f t="shared" si="52"/>
        <v>AAKASH RAVAL [C]</v>
      </c>
      <c r="CX224" s="763" t="s">
        <v>39</v>
      </c>
      <c r="CY224" s="787">
        <f>+Scoresheet!AP294</f>
        <v>0</v>
      </c>
      <c r="CZ224" s="429">
        <f t="shared" si="47"/>
        <v>0</v>
      </c>
      <c r="DA224"/>
      <c r="DB224" s="418">
        <v>223</v>
      </c>
      <c r="DC224" s="419" t="str">
        <f t="shared" si="53"/>
        <v>AAKASH RAVAL [C]</v>
      </c>
      <c r="DD224" s="419" t="s">
        <v>39</v>
      </c>
      <c r="DE224" s="421" t="str">
        <f>+Scoresheet!AX294</f>
        <v>1d</v>
      </c>
      <c r="DF224" s="420">
        <f t="shared" si="48"/>
        <v>0.5</v>
      </c>
      <c r="DG224"/>
      <c r="DH224" s="766">
        <v>223</v>
      </c>
      <c r="DI224" s="767" t="str">
        <f t="shared" si="54"/>
        <v>AAKASH RAVAL [C]</v>
      </c>
      <c r="DJ224" s="767" t="s">
        <v>39</v>
      </c>
      <c r="DK224" s="768">
        <f>+Scoresheet!BF294</f>
        <v>0</v>
      </c>
      <c r="DL224" s="769">
        <f t="shared" si="49"/>
        <v>0</v>
      </c>
      <c r="DM224"/>
      <c r="DN224" s="762">
        <v>223</v>
      </c>
      <c r="DO224" s="763" t="str">
        <f t="shared" si="55"/>
        <v>AAKASH RAVAL [C]</v>
      </c>
      <c r="DP224" s="763" t="s">
        <v>39</v>
      </c>
      <c r="DQ224" s="429">
        <f t="shared" si="50"/>
        <v>0.5</v>
      </c>
    </row>
    <row r="225" spans="8:121" s="19" customFormat="1">
      <c r="H225" s="460">
        <v>224</v>
      </c>
      <c r="I225" s="324" t="s">
        <v>113</v>
      </c>
      <c r="J225" s="324" t="s">
        <v>41</v>
      </c>
      <c r="K225" s="478">
        <v>0</v>
      </c>
      <c r="L225" s="470"/>
      <c r="M225" s="460">
        <v>224</v>
      </c>
      <c r="N225" s="313" t="s">
        <v>113</v>
      </c>
      <c r="O225" s="313" t="s">
        <v>44</v>
      </c>
      <c r="P225" s="465">
        <v>0</v>
      </c>
      <c r="Q225" s="671">
        <v>0</v>
      </c>
      <c r="R225" s="10"/>
      <c r="S225" s="460">
        <v>224</v>
      </c>
      <c r="T225" s="313" t="s">
        <v>113</v>
      </c>
      <c r="U225" s="313" t="s">
        <v>44</v>
      </c>
      <c r="V225" s="465">
        <v>0</v>
      </c>
      <c r="W225" s="475">
        <v>0</v>
      </c>
      <c r="X225" s="10"/>
      <c r="Y225" s="460">
        <v>224</v>
      </c>
      <c r="Z225" s="324" t="s">
        <v>113</v>
      </c>
      <c r="AA225" s="324" t="s">
        <v>44</v>
      </c>
      <c r="AB225" s="468">
        <v>0</v>
      </c>
      <c r="AC225" s="478">
        <v>0</v>
      </c>
      <c r="AD225" s="10"/>
      <c r="AE225" s="460">
        <v>224</v>
      </c>
      <c r="AF225" s="313" t="s">
        <v>435</v>
      </c>
      <c r="AG225" s="313" t="s">
        <v>45</v>
      </c>
      <c r="AH225" s="467">
        <v>0</v>
      </c>
      <c r="AI225" s="477">
        <v>0</v>
      </c>
      <c r="AK225" s="460">
        <v>224</v>
      </c>
      <c r="AL225" s="313" t="s">
        <v>326</v>
      </c>
      <c r="AM225" s="313" t="s">
        <v>39</v>
      </c>
      <c r="AN225" s="337">
        <v>0</v>
      </c>
      <c r="AO225" s="475">
        <v>0</v>
      </c>
      <c r="AP225" s="10"/>
      <c r="AQ225" s="460">
        <v>224</v>
      </c>
      <c r="AR225" s="313" t="s">
        <v>113</v>
      </c>
      <c r="AS225" s="313" t="s">
        <v>39</v>
      </c>
      <c r="AT225" s="475">
        <v>0</v>
      </c>
      <c r="AU225" s="470"/>
      <c r="AV225" s="10"/>
      <c r="AW225" s="10"/>
      <c r="AX225" s="10"/>
      <c r="AY225" s="10"/>
      <c r="AZ225" s="10"/>
      <c r="BA225" s="10"/>
      <c r="BB225" s="10"/>
      <c r="BC225" s="10"/>
      <c r="BD225" s="10"/>
      <c r="BE225" s="10"/>
      <c r="BF225" s="10"/>
      <c r="BG225" s="10"/>
      <c r="BH225" s="10"/>
      <c r="BI225" s="10"/>
      <c r="BJ225" s="10"/>
      <c r="BK225" s="10"/>
      <c r="BL225" s="10"/>
      <c r="BM225" s="10"/>
      <c r="BN225" s="10"/>
      <c r="BO225" s="10"/>
      <c r="BP225" s="10"/>
      <c r="CE225" s="781">
        <v>224</v>
      </c>
      <c r="CF225" s="782" t="str">
        <f t="shared" si="42"/>
        <v>MITESH RAVAL [C]</v>
      </c>
      <c r="CG225" s="782" t="s">
        <v>39</v>
      </c>
      <c r="CH225" s="783">
        <f t="shared" si="43"/>
        <v>0</v>
      </c>
      <c r="CI225"/>
      <c r="CJ225" s="418">
        <v>224</v>
      </c>
      <c r="CK225" s="419" t="str">
        <f t="shared" si="44"/>
        <v>MITESH RAVAL [C]</v>
      </c>
      <c r="CL225" s="419" t="s">
        <v>39</v>
      </c>
      <c r="CM225" s="421">
        <f>+Scoresheet!J295</f>
        <v>1</v>
      </c>
      <c r="CN225" s="420">
        <f t="shared" si="45"/>
        <v>0</v>
      </c>
      <c r="CO225"/>
      <c r="CP225" s="750">
        <v>224</v>
      </c>
      <c r="CQ225" s="751" t="str">
        <f t="shared" si="51"/>
        <v>MITESH RAVAL [C]</v>
      </c>
      <c r="CR225" s="751" t="s">
        <v>39</v>
      </c>
      <c r="CS225" s="756">
        <f>+Scoresheet!AH295</f>
        <v>0</v>
      </c>
      <c r="CT225" s="752">
        <f t="shared" si="46"/>
        <v>0</v>
      </c>
      <c r="CU225"/>
      <c r="CV225" s="762">
        <v>224</v>
      </c>
      <c r="CW225" s="763" t="str">
        <f t="shared" si="52"/>
        <v>MITESH RAVAL [C]</v>
      </c>
      <c r="CX225" s="763" t="s">
        <v>39</v>
      </c>
      <c r="CY225" s="787">
        <f>+Scoresheet!AP295</f>
        <v>0</v>
      </c>
      <c r="CZ225" s="429">
        <f t="shared" si="47"/>
        <v>0</v>
      </c>
      <c r="DA225"/>
      <c r="DB225" s="418">
        <v>224</v>
      </c>
      <c r="DC225" s="419" t="str">
        <f t="shared" si="53"/>
        <v>MITESH RAVAL [C]</v>
      </c>
      <c r="DD225" s="419" t="s">
        <v>39</v>
      </c>
      <c r="DE225" s="421">
        <f>+Scoresheet!AX295</f>
        <v>0</v>
      </c>
      <c r="DF225" s="420">
        <f t="shared" si="48"/>
        <v>0</v>
      </c>
      <c r="DG225"/>
      <c r="DH225" s="766">
        <v>224</v>
      </c>
      <c r="DI225" s="767" t="str">
        <f t="shared" si="54"/>
        <v>MITESH RAVAL [C]</v>
      </c>
      <c r="DJ225" s="767" t="s">
        <v>39</v>
      </c>
      <c r="DK225" s="768">
        <f>+Scoresheet!BF295</f>
        <v>0</v>
      </c>
      <c r="DL225" s="769">
        <f t="shared" si="49"/>
        <v>0</v>
      </c>
      <c r="DM225"/>
      <c r="DN225" s="762">
        <v>224</v>
      </c>
      <c r="DO225" s="763" t="str">
        <f t="shared" si="55"/>
        <v>MITESH RAVAL [C]</v>
      </c>
      <c r="DP225" s="763" t="s">
        <v>39</v>
      </c>
      <c r="DQ225" s="429">
        <f t="shared" si="50"/>
        <v>0</v>
      </c>
    </row>
    <row r="226" spans="8:121" s="19" customFormat="1">
      <c r="H226" s="460">
        <v>225</v>
      </c>
      <c r="I226" s="313" t="s">
        <v>113</v>
      </c>
      <c r="J226" s="313" t="s">
        <v>41</v>
      </c>
      <c r="K226" s="475">
        <v>0</v>
      </c>
      <c r="L226" s="470"/>
      <c r="M226" s="460">
        <v>225</v>
      </c>
      <c r="N226" s="313" t="s">
        <v>113</v>
      </c>
      <c r="O226" s="313" t="s">
        <v>44</v>
      </c>
      <c r="P226" s="465">
        <v>0</v>
      </c>
      <c r="Q226" s="671">
        <v>0</v>
      </c>
      <c r="R226" s="10"/>
      <c r="S226" s="460">
        <v>225</v>
      </c>
      <c r="T226" s="313" t="s">
        <v>113</v>
      </c>
      <c r="U226" s="313" t="s">
        <v>44</v>
      </c>
      <c r="V226" s="465">
        <v>0</v>
      </c>
      <c r="W226" s="475">
        <v>0</v>
      </c>
      <c r="X226" s="10"/>
      <c r="Y226" s="460">
        <v>225</v>
      </c>
      <c r="Z226" s="313" t="s">
        <v>113</v>
      </c>
      <c r="AA226" s="313" t="s">
        <v>44</v>
      </c>
      <c r="AB226" s="465">
        <v>0</v>
      </c>
      <c r="AC226" s="475">
        <v>0</v>
      </c>
      <c r="AD226" s="10"/>
      <c r="AE226" s="460">
        <v>225</v>
      </c>
      <c r="AF226" s="313" t="s">
        <v>393</v>
      </c>
      <c r="AG226" s="313" t="s">
        <v>46</v>
      </c>
      <c r="AH226" s="465">
        <v>0</v>
      </c>
      <c r="AI226" s="475">
        <v>0</v>
      </c>
      <c r="AK226" s="460">
        <v>225</v>
      </c>
      <c r="AL226" s="313" t="s">
        <v>387</v>
      </c>
      <c r="AM226" s="313" t="s">
        <v>49</v>
      </c>
      <c r="AN226" s="337">
        <v>0</v>
      </c>
      <c r="AO226" s="475">
        <v>0</v>
      </c>
      <c r="AP226" s="10"/>
      <c r="AQ226" s="460">
        <v>225</v>
      </c>
      <c r="AR226" s="313" t="s">
        <v>113</v>
      </c>
      <c r="AS226" s="313" t="s">
        <v>46</v>
      </c>
      <c r="AT226" s="475">
        <v>0</v>
      </c>
      <c r="AU226" s="470"/>
      <c r="AV226" s="10"/>
      <c r="AW226" s="10"/>
      <c r="AX226" s="10"/>
      <c r="AY226" s="10"/>
      <c r="AZ226" s="10"/>
      <c r="BA226" s="10"/>
      <c r="BB226" s="10"/>
      <c r="BC226" s="10"/>
      <c r="BD226" s="10"/>
      <c r="BE226" s="10"/>
      <c r="BF226" s="10"/>
      <c r="BG226" s="10"/>
      <c r="BH226" s="10"/>
      <c r="BI226" s="10"/>
      <c r="BJ226" s="10"/>
      <c r="BK226" s="10"/>
      <c r="BL226" s="10"/>
      <c r="BM226" s="10"/>
      <c r="BN226" s="10"/>
      <c r="BO226" s="10"/>
      <c r="BP226" s="10"/>
      <c r="CE226" s="781">
        <v>225</v>
      </c>
      <c r="CF226" s="782" t="str">
        <f t="shared" si="42"/>
        <v>AMAAN RAVAL [C]</v>
      </c>
      <c r="CG226" s="782" t="s">
        <v>39</v>
      </c>
      <c r="CH226" s="783">
        <f t="shared" si="43"/>
        <v>0.5</v>
      </c>
      <c r="CI226"/>
      <c r="CJ226" s="418">
        <v>225</v>
      </c>
      <c r="CK226" s="419" t="str">
        <f t="shared" si="44"/>
        <v>AMAAN RAVAL [C]</v>
      </c>
      <c r="CL226" s="419" t="s">
        <v>39</v>
      </c>
      <c r="CM226" s="421">
        <f>+Scoresheet!J296</f>
        <v>6</v>
      </c>
      <c r="CN226" s="420">
        <f t="shared" si="45"/>
        <v>0</v>
      </c>
      <c r="CO226"/>
      <c r="CP226" s="750">
        <v>225</v>
      </c>
      <c r="CQ226" s="751" t="str">
        <f t="shared" si="51"/>
        <v>AMAAN RAVAL [C]</v>
      </c>
      <c r="CR226" s="751" t="s">
        <v>39</v>
      </c>
      <c r="CS226" s="756">
        <f>+Scoresheet!AH296</f>
        <v>0</v>
      </c>
      <c r="CT226" s="752">
        <f t="shared" si="46"/>
        <v>0</v>
      </c>
      <c r="CU226"/>
      <c r="CV226" s="762">
        <v>225</v>
      </c>
      <c r="CW226" s="763" t="str">
        <f t="shared" si="52"/>
        <v>AMAAN RAVAL [C]</v>
      </c>
      <c r="CX226" s="763" t="s">
        <v>39</v>
      </c>
      <c r="CY226" s="787">
        <f>+Scoresheet!AP296</f>
        <v>1</v>
      </c>
      <c r="CZ226" s="429">
        <f t="shared" si="47"/>
        <v>0.5</v>
      </c>
      <c r="DA226"/>
      <c r="DB226" s="418">
        <v>225</v>
      </c>
      <c r="DC226" s="419" t="str">
        <f t="shared" si="53"/>
        <v>AMAAN RAVAL [C]</v>
      </c>
      <c r="DD226" s="419" t="s">
        <v>39</v>
      </c>
      <c r="DE226" s="421">
        <f>+Scoresheet!AX296</f>
        <v>0</v>
      </c>
      <c r="DF226" s="420">
        <f t="shared" si="48"/>
        <v>0</v>
      </c>
      <c r="DG226"/>
      <c r="DH226" s="766">
        <v>225</v>
      </c>
      <c r="DI226" s="767" t="str">
        <f t="shared" si="54"/>
        <v>AMAAN RAVAL [C]</v>
      </c>
      <c r="DJ226" s="767" t="s">
        <v>39</v>
      </c>
      <c r="DK226" s="768">
        <f>+Scoresheet!BF296</f>
        <v>0</v>
      </c>
      <c r="DL226" s="769">
        <f t="shared" si="49"/>
        <v>0</v>
      </c>
      <c r="DM226"/>
      <c r="DN226" s="762">
        <v>225</v>
      </c>
      <c r="DO226" s="763" t="str">
        <f t="shared" si="55"/>
        <v>AMAAN RAVAL [C]</v>
      </c>
      <c r="DP226" s="763" t="s">
        <v>39</v>
      </c>
      <c r="DQ226" s="429">
        <f t="shared" si="50"/>
        <v>0.5</v>
      </c>
    </row>
    <row r="227" spans="8:121" s="19" customFormat="1">
      <c r="H227" s="460">
        <v>226</v>
      </c>
      <c r="I227" s="313" t="s">
        <v>113</v>
      </c>
      <c r="J227" s="313" t="s">
        <v>41</v>
      </c>
      <c r="K227" s="475">
        <v>0</v>
      </c>
      <c r="L227" s="470"/>
      <c r="M227" s="460">
        <v>226</v>
      </c>
      <c r="N227" s="313" t="s">
        <v>113</v>
      </c>
      <c r="O227" s="313" t="s">
        <v>44</v>
      </c>
      <c r="P227" s="465">
        <v>0</v>
      </c>
      <c r="Q227" s="671">
        <v>0</v>
      </c>
      <c r="R227" s="10"/>
      <c r="S227" s="460">
        <v>226</v>
      </c>
      <c r="T227" s="313" t="s">
        <v>113</v>
      </c>
      <c r="U227" s="313" t="s">
        <v>44</v>
      </c>
      <c r="V227" s="465">
        <v>0</v>
      </c>
      <c r="W227" s="475">
        <v>0</v>
      </c>
      <c r="X227" s="10"/>
      <c r="Y227" s="460">
        <v>226</v>
      </c>
      <c r="Z227" s="313" t="s">
        <v>113</v>
      </c>
      <c r="AA227" s="313" t="s">
        <v>44</v>
      </c>
      <c r="AB227" s="465">
        <v>0</v>
      </c>
      <c r="AC227" s="475">
        <v>0</v>
      </c>
      <c r="AD227" s="10"/>
      <c r="AE227" s="460">
        <v>226</v>
      </c>
      <c r="AF227" s="313" t="s">
        <v>283</v>
      </c>
      <c r="AG227" s="313" t="s">
        <v>38</v>
      </c>
      <c r="AH227" s="465">
        <v>0</v>
      </c>
      <c r="AI227" s="475">
        <v>0</v>
      </c>
      <c r="AK227" s="460">
        <v>226</v>
      </c>
      <c r="AL227" s="313" t="s">
        <v>270</v>
      </c>
      <c r="AM227" s="313" t="s">
        <v>48</v>
      </c>
      <c r="AN227" s="337">
        <v>0</v>
      </c>
      <c r="AO227" s="475">
        <v>0</v>
      </c>
      <c r="AP227" s="10"/>
      <c r="AQ227" s="460">
        <v>226</v>
      </c>
      <c r="AR227" s="313" t="s">
        <v>113</v>
      </c>
      <c r="AS227" s="313" t="s">
        <v>46</v>
      </c>
      <c r="AT227" s="475">
        <v>0</v>
      </c>
      <c r="AU227" s="470"/>
      <c r="AV227" s="10"/>
      <c r="AW227" s="10"/>
      <c r="AX227" s="10"/>
      <c r="AY227" s="10"/>
      <c r="AZ227" s="10"/>
      <c r="BA227" s="10"/>
      <c r="BB227" s="10"/>
      <c r="BC227" s="10"/>
      <c r="BD227" s="10"/>
      <c r="BE227" s="10"/>
      <c r="BF227" s="10"/>
      <c r="BG227" s="10"/>
      <c r="BH227" s="10"/>
      <c r="BI227" s="10"/>
      <c r="BJ227" s="10"/>
      <c r="BK227" s="10"/>
      <c r="BL227" s="10"/>
      <c r="BM227" s="10"/>
      <c r="BN227" s="10"/>
      <c r="BO227" s="10"/>
      <c r="BP227" s="10"/>
      <c r="CE227" s="781">
        <v>226</v>
      </c>
      <c r="CF227" s="782" t="str">
        <f t="shared" si="42"/>
        <v>SANJAY RAVAL [C]</v>
      </c>
      <c r="CG227" s="782" t="s">
        <v>39</v>
      </c>
      <c r="CH227" s="783">
        <f t="shared" si="43"/>
        <v>0.5</v>
      </c>
      <c r="CI227"/>
      <c r="CJ227" s="418">
        <v>226</v>
      </c>
      <c r="CK227" s="419" t="str">
        <f t="shared" si="44"/>
        <v>SANJAY RAVAL [C]</v>
      </c>
      <c r="CL227" s="419" t="s">
        <v>39</v>
      </c>
      <c r="CM227" s="421">
        <f>+Scoresheet!J297</f>
        <v>1</v>
      </c>
      <c r="CN227" s="420">
        <f t="shared" si="45"/>
        <v>0</v>
      </c>
      <c r="CO227"/>
      <c r="CP227" s="750">
        <v>226</v>
      </c>
      <c r="CQ227" s="751" t="str">
        <f t="shared" si="51"/>
        <v>SANJAY RAVAL [C]</v>
      </c>
      <c r="CR227" s="751" t="s">
        <v>39</v>
      </c>
      <c r="CS227" s="756">
        <f>+Scoresheet!AH297</f>
        <v>0</v>
      </c>
      <c r="CT227" s="752">
        <f t="shared" si="46"/>
        <v>0</v>
      </c>
      <c r="CU227"/>
      <c r="CV227" s="762">
        <v>226</v>
      </c>
      <c r="CW227" s="763" t="str">
        <f t="shared" si="52"/>
        <v>SANJAY RAVAL [C]</v>
      </c>
      <c r="CX227" s="763" t="s">
        <v>39</v>
      </c>
      <c r="CY227" s="787">
        <f>+Scoresheet!AP297</f>
        <v>0</v>
      </c>
      <c r="CZ227" s="429">
        <f t="shared" si="47"/>
        <v>0</v>
      </c>
      <c r="DA227"/>
      <c r="DB227" s="418">
        <v>226</v>
      </c>
      <c r="DC227" s="419" t="str">
        <f t="shared" si="53"/>
        <v>SANJAY RAVAL [C]</v>
      </c>
      <c r="DD227" s="419" t="s">
        <v>39</v>
      </c>
      <c r="DE227" s="421" t="str">
        <f>+Scoresheet!AX297</f>
        <v>1d</v>
      </c>
      <c r="DF227" s="420">
        <f t="shared" si="48"/>
        <v>0.5</v>
      </c>
      <c r="DG227"/>
      <c r="DH227" s="766">
        <v>226</v>
      </c>
      <c r="DI227" s="767" t="str">
        <f t="shared" si="54"/>
        <v>SANJAY RAVAL [C]</v>
      </c>
      <c r="DJ227" s="767" t="s">
        <v>39</v>
      </c>
      <c r="DK227" s="768">
        <f>+Scoresheet!BF297</f>
        <v>0</v>
      </c>
      <c r="DL227" s="769">
        <f t="shared" si="49"/>
        <v>0</v>
      </c>
      <c r="DM227"/>
      <c r="DN227" s="762">
        <v>226</v>
      </c>
      <c r="DO227" s="763" t="str">
        <f t="shared" si="55"/>
        <v>SANJAY RAVAL [C]</v>
      </c>
      <c r="DP227" s="763" t="s">
        <v>39</v>
      </c>
      <c r="DQ227" s="429">
        <f t="shared" si="50"/>
        <v>0.5</v>
      </c>
    </row>
    <row r="228" spans="8:121" s="19" customFormat="1">
      <c r="H228" s="460">
        <v>227</v>
      </c>
      <c r="I228" s="324" t="s">
        <v>113</v>
      </c>
      <c r="J228" s="324" t="s">
        <v>41</v>
      </c>
      <c r="K228" s="478">
        <v>0</v>
      </c>
      <c r="L228" s="470"/>
      <c r="M228" s="460">
        <v>227</v>
      </c>
      <c r="N228" s="313" t="s">
        <v>113</v>
      </c>
      <c r="O228" s="313" t="s">
        <v>44</v>
      </c>
      <c r="P228" s="465">
        <v>0</v>
      </c>
      <c r="Q228" s="671">
        <v>0</v>
      </c>
      <c r="R228" s="10"/>
      <c r="S228" s="460">
        <v>227</v>
      </c>
      <c r="T228" s="313" t="s">
        <v>113</v>
      </c>
      <c r="U228" s="313" t="s">
        <v>44</v>
      </c>
      <c r="V228" s="465">
        <v>0</v>
      </c>
      <c r="W228" s="475">
        <v>0</v>
      </c>
      <c r="X228" s="10"/>
      <c r="Y228" s="460">
        <v>227</v>
      </c>
      <c r="Z228" s="324" t="s">
        <v>113</v>
      </c>
      <c r="AA228" s="324" t="s">
        <v>44</v>
      </c>
      <c r="AB228" s="468">
        <v>0</v>
      </c>
      <c r="AC228" s="478">
        <v>0</v>
      </c>
      <c r="AD228" s="10"/>
      <c r="AE228" s="460">
        <v>227</v>
      </c>
      <c r="AF228" s="313" t="s">
        <v>391</v>
      </c>
      <c r="AG228" s="313" t="s">
        <v>46</v>
      </c>
      <c r="AH228" s="465">
        <v>0</v>
      </c>
      <c r="AI228" s="475">
        <v>0</v>
      </c>
      <c r="AK228" s="460">
        <v>227</v>
      </c>
      <c r="AL228" s="324" t="s">
        <v>303</v>
      </c>
      <c r="AM228" s="324" t="s">
        <v>49</v>
      </c>
      <c r="AN228" s="340">
        <v>0</v>
      </c>
      <c r="AO228" s="478">
        <v>0</v>
      </c>
      <c r="AP228" s="10"/>
      <c r="AQ228" s="460">
        <v>227</v>
      </c>
      <c r="AR228" s="313" t="s">
        <v>113</v>
      </c>
      <c r="AS228" s="313" t="s">
        <v>46</v>
      </c>
      <c r="AT228" s="475">
        <v>0</v>
      </c>
      <c r="AU228" s="470"/>
      <c r="AV228" s="10"/>
      <c r="AW228" s="10"/>
      <c r="AX228" s="10"/>
      <c r="AY228" s="10"/>
      <c r="AZ228" s="10"/>
      <c r="BA228" s="10"/>
      <c r="BB228" s="10"/>
      <c r="BC228" s="10"/>
      <c r="BD228" s="10"/>
      <c r="BE228" s="10"/>
      <c r="BF228" s="10"/>
      <c r="BG228" s="10"/>
      <c r="BH228" s="10"/>
      <c r="BI228" s="10"/>
      <c r="BJ228" s="10"/>
      <c r="BK228" s="10"/>
      <c r="BL228" s="10"/>
      <c r="BM228" s="10"/>
      <c r="BN228" s="10"/>
      <c r="BO228" s="10"/>
      <c r="BP228" s="10"/>
      <c r="CE228" s="781">
        <v>227</v>
      </c>
      <c r="CF228" s="782" t="str">
        <f t="shared" si="42"/>
        <v>-</v>
      </c>
      <c r="CG228" s="782" t="s">
        <v>39</v>
      </c>
      <c r="CH228" s="783">
        <f t="shared" si="43"/>
        <v>0</v>
      </c>
      <c r="CI228"/>
      <c r="CJ228" s="418">
        <v>227</v>
      </c>
      <c r="CK228" s="419" t="str">
        <f t="shared" si="44"/>
        <v>-</v>
      </c>
      <c r="CL228" s="419" t="s">
        <v>39</v>
      </c>
      <c r="CM228" s="421">
        <f>+Scoresheet!J298</f>
        <v>0</v>
      </c>
      <c r="CN228" s="420">
        <f t="shared" si="45"/>
        <v>0</v>
      </c>
      <c r="CO228"/>
      <c r="CP228" s="750">
        <v>227</v>
      </c>
      <c r="CQ228" s="751" t="str">
        <f t="shared" si="51"/>
        <v>-</v>
      </c>
      <c r="CR228" s="751" t="s">
        <v>39</v>
      </c>
      <c r="CS228" s="756">
        <f>+Scoresheet!AH298</f>
        <v>0</v>
      </c>
      <c r="CT228" s="752">
        <f t="shared" si="46"/>
        <v>0</v>
      </c>
      <c r="CU228"/>
      <c r="CV228" s="762">
        <v>227</v>
      </c>
      <c r="CW228" s="763" t="str">
        <f t="shared" si="52"/>
        <v>-</v>
      </c>
      <c r="CX228" s="763" t="s">
        <v>39</v>
      </c>
      <c r="CY228" s="787">
        <f>+Scoresheet!AP298</f>
        <v>0</v>
      </c>
      <c r="CZ228" s="429">
        <f t="shared" si="47"/>
        <v>0</v>
      </c>
      <c r="DA228"/>
      <c r="DB228" s="418">
        <v>227</v>
      </c>
      <c r="DC228" s="419" t="str">
        <f t="shared" si="53"/>
        <v>-</v>
      </c>
      <c r="DD228" s="419" t="s">
        <v>39</v>
      </c>
      <c r="DE228" s="421">
        <f>+Scoresheet!AX298</f>
        <v>0</v>
      </c>
      <c r="DF228" s="420">
        <f t="shared" si="48"/>
        <v>0</v>
      </c>
      <c r="DG228"/>
      <c r="DH228" s="766">
        <v>227</v>
      </c>
      <c r="DI228" s="767" t="str">
        <f t="shared" si="54"/>
        <v>-</v>
      </c>
      <c r="DJ228" s="767" t="s">
        <v>39</v>
      </c>
      <c r="DK228" s="768">
        <f>+Scoresheet!BF298</f>
        <v>0</v>
      </c>
      <c r="DL228" s="769">
        <f t="shared" si="49"/>
        <v>0</v>
      </c>
      <c r="DM228"/>
      <c r="DN228" s="762">
        <v>227</v>
      </c>
      <c r="DO228" s="763" t="str">
        <f t="shared" si="55"/>
        <v>-</v>
      </c>
      <c r="DP228" s="763" t="s">
        <v>39</v>
      </c>
      <c r="DQ228" s="429">
        <f t="shared" si="50"/>
        <v>0</v>
      </c>
    </row>
    <row r="229" spans="8:121" s="19" customFormat="1">
      <c r="H229" s="460">
        <v>228</v>
      </c>
      <c r="I229" s="313" t="s">
        <v>113</v>
      </c>
      <c r="J229" s="313" t="s">
        <v>41</v>
      </c>
      <c r="K229" s="475">
        <v>0</v>
      </c>
      <c r="L229" s="470"/>
      <c r="M229" s="460">
        <v>228</v>
      </c>
      <c r="N229" s="313" t="s">
        <v>113</v>
      </c>
      <c r="O229" s="313" t="s">
        <v>44</v>
      </c>
      <c r="P229" s="465">
        <v>0</v>
      </c>
      <c r="Q229" s="671">
        <v>0</v>
      </c>
      <c r="R229" s="10"/>
      <c r="S229" s="460">
        <v>228</v>
      </c>
      <c r="T229" s="313" t="s">
        <v>113</v>
      </c>
      <c r="U229" s="313" t="s">
        <v>44</v>
      </c>
      <c r="V229" s="465">
        <v>0</v>
      </c>
      <c r="W229" s="475">
        <v>0</v>
      </c>
      <c r="X229" s="10"/>
      <c r="Y229" s="460">
        <v>228</v>
      </c>
      <c r="Z229" s="313" t="s">
        <v>113</v>
      </c>
      <c r="AA229" s="313" t="s">
        <v>44</v>
      </c>
      <c r="AB229" s="465">
        <v>0</v>
      </c>
      <c r="AC229" s="475">
        <v>0</v>
      </c>
      <c r="AD229" s="10"/>
      <c r="AE229" s="460">
        <v>228</v>
      </c>
      <c r="AF229" s="313" t="s">
        <v>331</v>
      </c>
      <c r="AG229" s="313" t="s">
        <v>39</v>
      </c>
      <c r="AH229" s="465">
        <v>0</v>
      </c>
      <c r="AI229" s="475">
        <v>0</v>
      </c>
      <c r="AK229" s="460">
        <v>228</v>
      </c>
      <c r="AL229" s="313" t="s">
        <v>442</v>
      </c>
      <c r="AM229" s="313" t="s">
        <v>49</v>
      </c>
      <c r="AN229" s="337">
        <v>0</v>
      </c>
      <c r="AO229" s="475">
        <v>0</v>
      </c>
      <c r="AP229" s="10"/>
      <c r="AQ229" s="460">
        <v>228</v>
      </c>
      <c r="AR229" s="323" t="s">
        <v>113</v>
      </c>
      <c r="AS229" s="323" t="s">
        <v>46</v>
      </c>
      <c r="AT229" s="477">
        <v>0</v>
      </c>
      <c r="AU229" s="470"/>
      <c r="AV229" s="10"/>
      <c r="AW229" s="10"/>
      <c r="AX229" s="10"/>
      <c r="AY229" s="10"/>
      <c r="AZ229" s="10"/>
      <c r="BA229" s="10"/>
      <c r="BB229" s="10"/>
      <c r="BC229" s="10"/>
      <c r="BD229" s="10"/>
      <c r="BE229" s="10"/>
      <c r="BF229" s="10"/>
      <c r="BG229" s="10"/>
      <c r="BH229" s="10"/>
      <c r="BI229" s="10"/>
      <c r="BJ229" s="10"/>
      <c r="BK229" s="10"/>
      <c r="BL229" s="10"/>
      <c r="BM229" s="10"/>
      <c r="BN229" s="10"/>
      <c r="BO229" s="10"/>
      <c r="BP229" s="10"/>
      <c r="CE229" s="781">
        <v>228</v>
      </c>
      <c r="CF229" s="782" t="str">
        <f t="shared" si="42"/>
        <v>-</v>
      </c>
      <c r="CG229" s="782" t="s">
        <v>39</v>
      </c>
      <c r="CH229" s="783">
        <f t="shared" si="43"/>
        <v>0</v>
      </c>
      <c r="CI229"/>
      <c r="CJ229" s="418">
        <v>228</v>
      </c>
      <c r="CK229" s="419" t="str">
        <f t="shared" si="44"/>
        <v>-</v>
      </c>
      <c r="CL229" s="419" t="s">
        <v>39</v>
      </c>
      <c r="CM229" s="421">
        <f>+Scoresheet!J299</f>
        <v>0</v>
      </c>
      <c r="CN229" s="420">
        <f t="shared" si="45"/>
        <v>0</v>
      </c>
      <c r="CO229"/>
      <c r="CP229" s="750">
        <v>228</v>
      </c>
      <c r="CQ229" s="751" t="str">
        <f t="shared" si="51"/>
        <v>-</v>
      </c>
      <c r="CR229" s="751" t="s">
        <v>39</v>
      </c>
      <c r="CS229" s="756">
        <f>+Scoresheet!AH299</f>
        <v>0</v>
      </c>
      <c r="CT229" s="752">
        <f t="shared" si="46"/>
        <v>0</v>
      </c>
      <c r="CU229"/>
      <c r="CV229" s="762">
        <v>228</v>
      </c>
      <c r="CW229" s="763" t="str">
        <f t="shared" si="52"/>
        <v>-</v>
      </c>
      <c r="CX229" s="763" t="s">
        <v>39</v>
      </c>
      <c r="CY229" s="787">
        <f>+Scoresheet!AP299</f>
        <v>0</v>
      </c>
      <c r="CZ229" s="429">
        <f t="shared" si="47"/>
        <v>0</v>
      </c>
      <c r="DA229"/>
      <c r="DB229" s="418">
        <v>228</v>
      </c>
      <c r="DC229" s="419" t="str">
        <f t="shared" si="53"/>
        <v>-</v>
      </c>
      <c r="DD229" s="419" t="s">
        <v>39</v>
      </c>
      <c r="DE229" s="421">
        <f>+Scoresheet!AX299</f>
        <v>0</v>
      </c>
      <c r="DF229" s="420">
        <f t="shared" si="48"/>
        <v>0</v>
      </c>
      <c r="DG229"/>
      <c r="DH229" s="766">
        <v>228</v>
      </c>
      <c r="DI229" s="767" t="str">
        <f t="shared" si="54"/>
        <v>-</v>
      </c>
      <c r="DJ229" s="767" t="s">
        <v>39</v>
      </c>
      <c r="DK229" s="768">
        <f>+Scoresheet!BF299</f>
        <v>0</v>
      </c>
      <c r="DL229" s="769">
        <f t="shared" si="49"/>
        <v>0</v>
      </c>
      <c r="DM229"/>
      <c r="DN229" s="762">
        <v>228</v>
      </c>
      <c r="DO229" s="763" t="str">
        <f t="shared" si="55"/>
        <v>-</v>
      </c>
      <c r="DP229" s="763" t="s">
        <v>39</v>
      </c>
      <c r="DQ229" s="429">
        <f t="shared" si="50"/>
        <v>0</v>
      </c>
    </row>
    <row r="230" spans="8:121" s="19" customFormat="1">
      <c r="H230" s="460">
        <v>229</v>
      </c>
      <c r="I230" s="313" t="s">
        <v>113</v>
      </c>
      <c r="J230" s="313" t="s">
        <v>41</v>
      </c>
      <c r="K230" s="475">
        <v>0</v>
      </c>
      <c r="L230" s="470"/>
      <c r="M230" s="460">
        <v>229</v>
      </c>
      <c r="N230" s="313" t="s">
        <v>113</v>
      </c>
      <c r="O230" s="313" t="s">
        <v>44</v>
      </c>
      <c r="P230" s="465">
        <v>0</v>
      </c>
      <c r="Q230" s="671">
        <v>0</v>
      </c>
      <c r="R230" s="10"/>
      <c r="S230" s="460">
        <v>229</v>
      </c>
      <c r="T230" s="313" t="s">
        <v>113</v>
      </c>
      <c r="U230" s="313" t="s">
        <v>44</v>
      </c>
      <c r="V230" s="465">
        <v>0</v>
      </c>
      <c r="W230" s="475">
        <v>0</v>
      </c>
      <c r="X230" s="10"/>
      <c r="Y230" s="460">
        <v>229</v>
      </c>
      <c r="Z230" s="313" t="s">
        <v>113</v>
      </c>
      <c r="AA230" s="313" t="s">
        <v>44</v>
      </c>
      <c r="AB230" s="465">
        <v>0</v>
      </c>
      <c r="AC230" s="475">
        <v>0</v>
      </c>
      <c r="AD230" s="10"/>
      <c r="AE230" s="460">
        <v>229</v>
      </c>
      <c r="AF230" s="313" t="s">
        <v>360</v>
      </c>
      <c r="AG230" s="313" t="s">
        <v>43</v>
      </c>
      <c r="AH230" s="465">
        <v>0</v>
      </c>
      <c r="AI230" s="475">
        <v>0</v>
      </c>
      <c r="AK230" s="460">
        <v>229</v>
      </c>
      <c r="AL230" s="324" t="s">
        <v>437</v>
      </c>
      <c r="AM230" s="324" t="s">
        <v>42</v>
      </c>
      <c r="AN230" s="468">
        <v>0</v>
      </c>
      <c r="AO230" s="478">
        <v>0</v>
      </c>
      <c r="AP230" s="10"/>
      <c r="AQ230" s="460">
        <v>229</v>
      </c>
      <c r="AR230" s="313" t="s">
        <v>113</v>
      </c>
      <c r="AS230" s="313" t="s">
        <v>46</v>
      </c>
      <c r="AT230" s="475">
        <v>0</v>
      </c>
      <c r="AU230" s="470"/>
      <c r="AV230" s="10"/>
      <c r="AW230" s="10"/>
      <c r="AX230" s="10"/>
      <c r="AY230" s="10"/>
      <c r="AZ230" s="10"/>
      <c r="BA230" s="10"/>
      <c r="BB230" s="10"/>
      <c r="BC230" s="10"/>
      <c r="BD230" s="10"/>
      <c r="BE230" s="10"/>
      <c r="BF230" s="10"/>
      <c r="BG230" s="10"/>
      <c r="BH230" s="10"/>
      <c r="BI230" s="10"/>
      <c r="BJ230" s="10"/>
      <c r="BK230" s="10"/>
      <c r="BL230" s="10"/>
      <c r="BM230" s="10"/>
      <c r="BN230" s="10"/>
      <c r="BO230" s="10"/>
      <c r="BP230" s="10"/>
      <c r="CE230" s="781">
        <v>229</v>
      </c>
      <c r="CF230" s="782" t="str">
        <f t="shared" si="42"/>
        <v>-</v>
      </c>
      <c r="CG230" s="782" t="s">
        <v>39</v>
      </c>
      <c r="CH230" s="783">
        <f t="shared" si="43"/>
        <v>0</v>
      </c>
      <c r="CI230"/>
      <c r="CJ230" s="418">
        <v>229</v>
      </c>
      <c r="CK230" s="419" t="str">
        <f t="shared" si="44"/>
        <v>-</v>
      </c>
      <c r="CL230" s="419" t="s">
        <v>39</v>
      </c>
      <c r="CM230" s="421">
        <f>+Scoresheet!J300</f>
        <v>0</v>
      </c>
      <c r="CN230" s="420">
        <f t="shared" si="45"/>
        <v>0</v>
      </c>
      <c r="CO230"/>
      <c r="CP230" s="750">
        <v>229</v>
      </c>
      <c r="CQ230" s="751" t="str">
        <f t="shared" si="51"/>
        <v>-</v>
      </c>
      <c r="CR230" s="751" t="s">
        <v>39</v>
      </c>
      <c r="CS230" s="756">
        <f>+Scoresheet!AH300</f>
        <v>0</v>
      </c>
      <c r="CT230" s="752">
        <f t="shared" si="46"/>
        <v>0</v>
      </c>
      <c r="CU230"/>
      <c r="CV230" s="762">
        <v>229</v>
      </c>
      <c r="CW230" s="763" t="str">
        <f t="shared" si="52"/>
        <v>-</v>
      </c>
      <c r="CX230" s="763" t="s">
        <v>39</v>
      </c>
      <c r="CY230" s="787">
        <f>+Scoresheet!AP300</f>
        <v>0</v>
      </c>
      <c r="CZ230" s="429">
        <f t="shared" si="47"/>
        <v>0</v>
      </c>
      <c r="DA230"/>
      <c r="DB230" s="418">
        <v>229</v>
      </c>
      <c r="DC230" s="419" t="str">
        <f t="shared" si="53"/>
        <v>-</v>
      </c>
      <c r="DD230" s="419" t="s">
        <v>39</v>
      </c>
      <c r="DE230" s="421">
        <f>+Scoresheet!AX300</f>
        <v>0</v>
      </c>
      <c r="DF230" s="420">
        <f t="shared" si="48"/>
        <v>0</v>
      </c>
      <c r="DG230"/>
      <c r="DH230" s="766">
        <v>229</v>
      </c>
      <c r="DI230" s="767" t="str">
        <f t="shared" si="54"/>
        <v>-</v>
      </c>
      <c r="DJ230" s="767" t="s">
        <v>39</v>
      </c>
      <c r="DK230" s="768">
        <f>+Scoresheet!BF300</f>
        <v>0</v>
      </c>
      <c r="DL230" s="769">
        <f t="shared" si="49"/>
        <v>0</v>
      </c>
      <c r="DM230"/>
      <c r="DN230" s="762">
        <v>229</v>
      </c>
      <c r="DO230" s="763" t="str">
        <f t="shared" si="55"/>
        <v>-</v>
      </c>
      <c r="DP230" s="763" t="s">
        <v>39</v>
      </c>
      <c r="DQ230" s="429">
        <f t="shared" si="50"/>
        <v>0</v>
      </c>
    </row>
    <row r="231" spans="8:121" s="19" customFormat="1">
      <c r="H231" s="460">
        <v>230</v>
      </c>
      <c r="I231" s="313" t="s">
        <v>113</v>
      </c>
      <c r="J231" s="313" t="s">
        <v>41</v>
      </c>
      <c r="K231" s="475">
        <v>0</v>
      </c>
      <c r="L231" s="470"/>
      <c r="M231" s="460">
        <v>230</v>
      </c>
      <c r="N231" s="313" t="s">
        <v>113</v>
      </c>
      <c r="O231" s="313" t="s">
        <v>44</v>
      </c>
      <c r="P231" s="465">
        <v>0</v>
      </c>
      <c r="Q231" s="671">
        <v>0</v>
      </c>
      <c r="R231" s="10"/>
      <c r="S231" s="460">
        <v>230</v>
      </c>
      <c r="T231" s="313" t="s">
        <v>113</v>
      </c>
      <c r="U231" s="313" t="s">
        <v>44</v>
      </c>
      <c r="V231" s="465">
        <v>0</v>
      </c>
      <c r="W231" s="475">
        <v>0</v>
      </c>
      <c r="X231" s="10"/>
      <c r="Y231" s="460">
        <v>230</v>
      </c>
      <c r="Z231" s="313" t="s">
        <v>113</v>
      </c>
      <c r="AA231" s="313" t="s">
        <v>44</v>
      </c>
      <c r="AB231" s="467">
        <v>0</v>
      </c>
      <c r="AC231" s="477">
        <v>0</v>
      </c>
      <c r="AD231" s="10"/>
      <c r="AE231" s="460">
        <v>230</v>
      </c>
      <c r="AF231" s="313" t="s">
        <v>268</v>
      </c>
      <c r="AG231" s="313" t="s">
        <v>48</v>
      </c>
      <c r="AH231" s="465">
        <v>0</v>
      </c>
      <c r="AI231" s="475">
        <v>0</v>
      </c>
      <c r="AK231" s="460">
        <v>230</v>
      </c>
      <c r="AL231" s="313" t="s">
        <v>448</v>
      </c>
      <c r="AM231" s="313" t="s">
        <v>46</v>
      </c>
      <c r="AN231" s="337">
        <v>0</v>
      </c>
      <c r="AO231" s="475">
        <v>0</v>
      </c>
      <c r="AP231" s="10"/>
      <c r="AQ231" s="460">
        <v>230</v>
      </c>
      <c r="AR231" s="324" t="s">
        <v>113</v>
      </c>
      <c r="AS231" s="324" t="s">
        <v>46</v>
      </c>
      <c r="AT231" s="478">
        <v>0</v>
      </c>
      <c r="AU231" s="470"/>
      <c r="AV231" s="10"/>
      <c r="AW231" s="10"/>
      <c r="AX231" s="10"/>
      <c r="AY231" s="10"/>
      <c r="AZ231" s="10"/>
      <c r="BA231" s="10"/>
      <c r="BB231" s="10"/>
      <c r="BC231" s="10"/>
      <c r="BD231" s="10"/>
      <c r="BE231" s="10"/>
      <c r="BF231" s="10"/>
      <c r="BG231" s="10"/>
      <c r="BH231" s="10"/>
      <c r="BI231" s="10"/>
      <c r="BJ231" s="10"/>
      <c r="BK231" s="10"/>
      <c r="BL231" s="10"/>
      <c r="BM231" s="10"/>
      <c r="BN231" s="10"/>
      <c r="BO231" s="10"/>
      <c r="BP231" s="10"/>
      <c r="CE231" s="781">
        <v>230</v>
      </c>
      <c r="CF231" s="782" t="str">
        <f t="shared" si="42"/>
        <v>-</v>
      </c>
      <c r="CG231" s="782" t="s">
        <v>39</v>
      </c>
      <c r="CH231" s="783">
        <f t="shared" si="43"/>
        <v>0</v>
      </c>
      <c r="CI231"/>
      <c r="CJ231" s="418">
        <v>230</v>
      </c>
      <c r="CK231" s="419" t="str">
        <f t="shared" si="44"/>
        <v>-</v>
      </c>
      <c r="CL231" s="419" t="s">
        <v>39</v>
      </c>
      <c r="CM231" s="421">
        <f>+Scoresheet!J301</f>
        <v>0</v>
      </c>
      <c r="CN231" s="420">
        <f t="shared" si="45"/>
        <v>0</v>
      </c>
      <c r="CO231"/>
      <c r="CP231" s="750">
        <v>230</v>
      </c>
      <c r="CQ231" s="751" t="str">
        <f t="shared" si="51"/>
        <v>-</v>
      </c>
      <c r="CR231" s="751" t="s">
        <v>39</v>
      </c>
      <c r="CS231" s="756">
        <f>+Scoresheet!AH301</f>
        <v>0</v>
      </c>
      <c r="CT231" s="752">
        <f t="shared" si="46"/>
        <v>0</v>
      </c>
      <c r="CU231"/>
      <c r="CV231" s="762">
        <v>230</v>
      </c>
      <c r="CW231" s="763" t="str">
        <f t="shared" si="52"/>
        <v>-</v>
      </c>
      <c r="CX231" s="763" t="s">
        <v>39</v>
      </c>
      <c r="CY231" s="787">
        <f>+Scoresheet!AP301</f>
        <v>0</v>
      </c>
      <c r="CZ231" s="429">
        <f t="shared" si="47"/>
        <v>0</v>
      </c>
      <c r="DA231"/>
      <c r="DB231" s="418">
        <v>230</v>
      </c>
      <c r="DC231" s="419" t="str">
        <f t="shared" si="53"/>
        <v>-</v>
      </c>
      <c r="DD231" s="419" t="s">
        <v>39</v>
      </c>
      <c r="DE231" s="421">
        <f>+Scoresheet!AX301</f>
        <v>0</v>
      </c>
      <c r="DF231" s="420">
        <f t="shared" si="48"/>
        <v>0</v>
      </c>
      <c r="DG231"/>
      <c r="DH231" s="766">
        <v>230</v>
      </c>
      <c r="DI231" s="767" t="str">
        <f t="shared" si="54"/>
        <v>-</v>
      </c>
      <c r="DJ231" s="767" t="s">
        <v>39</v>
      </c>
      <c r="DK231" s="768">
        <f>+Scoresheet!BF301</f>
        <v>0</v>
      </c>
      <c r="DL231" s="769">
        <f t="shared" si="49"/>
        <v>0</v>
      </c>
      <c r="DM231"/>
      <c r="DN231" s="762">
        <v>230</v>
      </c>
      <c r="DO231" s="763" t="str">
        <f t="shared" si="55"/>
        <v>-</v>
      </c>
      <c r="DP231" s="763" t="s">
        <v>39</v>
      </c>
      <c r="DQ231" s="429">
        <f t="shared" si="50"/>
        <v>0</v>
      </c>
    </row>
    <row r="232" spans="8:121" s="19" customFormat="1">
      <c r="H232" s="460">
        <v>231</v>
      </c>
      <c r="I232" s="324" t="s">
        <v>113</v>
      </c>
      <c r="J232" s="324" t="s">
        <v>41</v>
      </c>
      <c r="K232" s="475">
        <v>0</v>
      </c>
      <c r="L232" s="470"/>
      <c r="M232" s="460">
        <v>231</v>
      </c>
      <c r="N232" s="313" t="s">
        <v>113</v>
      </c>
      <c r="O232" s="313" t="s">
        <v>44</v>
      </c>
      <c r="P232" s="465">
        <v>0</v>
      </c>
      <c r="Q232" s="671">
        <v>0</v>
      </c>
      <c r="R232" s="10"/>
      <c r="S232" s="460">
        <v>231</v>
      </c>
      <c r="T232" s="313" t="s">
        <v>113</v>
      </c>
      <c r="U232" s="313" t="s">
        <v>44</v>
      </c>
      <c r="V232" s="465">
        <v>0</v>
      </c>
      <c r="W232" s="475">
        <v>0</v>
      </c>
      <c r="X232" s="10"/>
      <c r="Y232" s="460">
        <v>231</v>
      </c>
      <c r="Z232" s="313" t="s">
        <v>113</v>
      </c>
      <c r="AA232" s="313" t="s">
        <v>44</v>
      </c>
      <c r="AB232" s="465">
        <v>0</v>
      </c>
      <c r="AC232" s="475">
        <v>0</v>
      </c>
      <c r="AD232" s="10"/>
      <c r="AE232" s="460">
        <v>231</v>
      </c>
      <c r="AF232" s="313" t="s">
        <v>266</v>
      </c>
      <c r="AG232" s="313" t="s">
        <v>48</v>
      </c>
      <c r="AH232" s="465">
        <v>0</v>
      </c>
      <c r="AI232" s="475">
        <v>0</v>
      </c>
      <c r="AK232" s="460">
        <v>231</v>
      </c>
      <c r="AL232" s="313" t="s">
        <v>379</v>
      </c>
      <c r="AM232" s="313" t="s">
        <v>50</v>
      </c>
      <c r="AN232" s="337">
        <v>0</v>
      </c>
      <c r="AO232" s="475">
        <v>0</v>
      </c>
      <c r="AP232" s="10"/>
      <c r="AQ232" s="460">
        <v>231</v>
      </c>
      <c r="AR232" s="313" t="s">
        <v>113</v>
      </c>
      <c r="AS232" s="313" t="s">
        <v>46</v>
      </c>
      <c r="AT232" s="475">
        <v>0</v>
      </c>
      <c r="AU232" s="470"/>
      <c r="AV232" s="10"/>
      <c r="AW232" s="10"/>
      <c r="AX232" s="10"/>
      <c r="AY232" s="10"/>
      <c r="AZ232" s="10"/>
      <c r="BA232" s="10"/>
      <c r="BB232" s="10"/>
      <c r="BC232" s="10"/>
      <c r="BD232" s="10"/>
      <c r="BE232" s="10"/>
      <c r="BF232" s="10"/>
      <c r="BG232" s="10"/>
      <c r="BH232" s="10"/>
      <c r="BI232" s="10"/>
      <c r="BJ232" s="10"/>
      <c r="BK232" s="10"/>
      <c r="BL232" s="10"/>
      <c r="BM232" s="10"/>
      <c r="BN232" s="10"/>
      <c r="BO232" s="10"/>
      <c r="BP232" s="10"/>
      <c r="CE232" s="781">
        <v>231</v>
      </c>
      <c r="CF232" s="782" t="str">
        <f t="shared" si="42"/>
        <v>-</v>
      </c>
      <c r="CG232" s="782" t="s">
        <v>39</v>
      </c>
      <c r="CH232" s="783">
        <f t="shared" si="43"/>
        <v>0</v>
      </c>
      <c r="CI232"/>
      <c r="CJ232" s="418">
        <v>231</v>
      </c>
      <c r="CK232" s="419" t="str">
        <f t="shared" si="44"/>
        <v>-</v>
      </c>
      <c r="CL232" s="419" t="s">
        <v>39</v>
      </c>
      <c r="CM232" s="421">
        <f>+Scoresheet!J302</f>
        <v>0</v>
      </c>
      <c r="CN232" s="420">
        <f t="shared" si="45"/>
        <v>0</v>
      </c>
      <c r="CO232"/>
      <c r="CP232" s="750">
        <v>231</v>
      </c>
      <c r="CQ232" s="751" t="str">
        <f t="shared" si="51"/>
        <v>-</v>
      </c>
      <c r="CR232" s="751" t="s">
        <v>39</v>
      </c>
      <c r="CS232" s="756">
        <f>+Scoresheet!AH302</f>
        <v>0</v>
      </c>
      <c r="CT232" s="752">
        <f t="shared" si="46"/>
        <v>0</v>
      </c>
      <c r="CU232"/>
      <c r="CV232" s="762">
        <v>231</v>
      </c>
      <c r="CW232" s="763" t="str">
        <f t="shared" si="52"/>
        <v>-</v>
      </c>
      <c r="CX232" s="763" t="s">
        <v>39</v>
      </c>
      <c r="CY232" s="787">
        <f>+Scoresheet!AP302</f>
        <v>0</v>
      </c>
      <c r="CZ232" s="429">
        <f t="shared" si="47"/>
        <v>0</v>
      </c>
      <c r="DA232"/>
      <c r="DB232" s="418">
        <v>231</v>
      </c>
      <c r="DC232" s="419" t="str">
        <f t="shared" si="53"/>
        <v>-</v>
      </c>
      <c r="DD232" s="419" t="s">
        <v>39</v>
      </c>
      <c r="DE232" s="421">
        <f>+Scoresheet!AX302</f>
        <v>0</v>
      </c>
      <c r="DF232" s="420">
        <f t="shared" si="48"/>
        <v>0</v>
      </c>
      <c r="DG232"/>
      <c r="DH232" s="766">
        <v>231</v>
      </c>
      <c r="DI232" s="767" t="str">
        <f t="shared" si="54"/>
        <v>-</v>
      </c>
      <c r="DJ232" s="767" t="s">
        <v>39</v>
      </c>
      <c r="DK232" s="768">
        <f>+Scoresheet!BF302</f>
        <v>0</v>
      </c>
      <c r="DL232" s="769">
        <f t="shared" si="49"/>
        <v>0</v>
      </c>
      <c r="DM232"/>
      <c r="DN232" s="762">
        <v>231</v>
      </c>
      <c r="DO232" s="763" t="str">
        <f t="shared" si="55"/>
        <v>-</v>
      </c>
      <c r="DP232" s="763" t="s">
        <v>39</v>
      </c>
      <c r="DQ232" s="429">
        <f t="shared" si="50"/>
        <v>0</v>
      </c>
    </row>
    <row r="233" spans="8:121" s="19" customFormat="1">
      <c r="H233" s="460">
        <v>232</v>
      </c>
      <c r="I233" s="313" t="s">
        <v>113</v>
      </c>
      <c r="J233" s="313" t="s">
        <v>41</v>
      </c>
      <c r="K233" s="475">
        <v>0</v>
      </c>
      <c r="L233" s="470"/>
      <c r="M233" s="460">
        <v>232</v>
      </c>
      <c r="N233" s="313" t="s">
        <v>113</v>
      </c>
      <c r="O233" s="313" t="s">
        <v>44</v>
      </c>
      <c r="P233" s="465">
        <v>0</v>
      </c>
      <c r="Q233" s="671">
        <v>0</v>
      </c>
      <c r="R233" s="10"/>
      <c r="S233" s="460">
        <v>232</v>
      </c>
      <c r="T233" s="313" t="s">
        <v>113</v>
      </c>
      <c r="U233" s="313" t="s">
        <v>44</v>
      </c>
      <c r="V233" s="465">
        <v>0</v>
      </c>
      <c r="W233" s="475">
        <v>0</v>
      </c>
      <c r="X233" s="10"/>
      <c r="Y233" s="460">
        <v>232</v>
      </c>
      <c r="Z233" s="313" t="s">
        <v>113</v>
      </c>
      <c r="AA233" s="313" t="s">
        <v>44</v>
      </c>
      <c r="AB233" s="465">
        <v>0</v>
      </c>
      <c r="AC233" s="475">
        <v>0</v>
      </c>
      <c r="AD233" s="10"/>
      <c r="AE233" s="460">
        <v>232</v>
      </c>
      <c r="AF233" s="322" t="s">
        <v>434</v>
      </c>
      <c r="AG233" s="322" t="s">
        <v>44</v>
      </c>
      <c r="AH233" s="465">
        <v>0</v>
      </c>
      <c r="AI233" s="475">
        <v>0</v>
      </c>
      <c r="AK233" s="460">
        <v>232</v>
      </c>
      <c r="AL233" s="324" t="s">
        <v>355</v>
      </c>
      <c r="AM233" s="324" t="s">
        <v>43</v>
      </c>
      <c r="AN233" s="340">
        <v>0</v>
      </c>
      <c r="AO233" s="478">
        <v>0</v>
      </c>
      <c r="AP233" s="10"/>
      <c r="AQ233" s="460">
        <v>232</v>
      </c>
      <c r="AR233" s="324" t="s">
        <v>113</v>
      </c>
      <c r="AS233" s="324" t="s">
        <v>46</v>
      </c>
      <c r="AT233" s="478">
        <v>0</v>
      </c>
      <c r="AU233" s="470"/>
      <c r="AV233" s="10"/>
      <c r="AW233" s="10"/>
      <c r="AX233" s="10"/>
      <c r="AY233" s="10"/>
      <c r="AZ233" s="10"/>
      <c r="BA233" s="10"/>
      <c r="BB233" s="10"/>
      <c r="BC233" s="10"/>
      <c r="BD233" s="10"/>
      <c r="BE233" s="10"/>
      <c r="BF233" s="10"/>
      <c r="BG233" s="10"/>
      <c r="BH233" s="10"/>
      <c r="BI233" s="10"/>
      <c r="BJ233" s="10"/>
      <c r="BK233" s="10"/>
      <c r="BL233" s="10"/>
      <c r="BM233" s="10"/>
      <c r="BN233" s="10"/>
      <c r="BO233" s="10"/>
      <c r="BP233" s="10"/>
      <c r="CE233" s="781">
        <v>232</v>
      </c>
      <c r="CF233" s="782" t="str">
        <f t="shared" si="42"/>
        <v>-</v>
      </c>
      <c r="CG233" s="782" t="s">
        <v>39</v>
      </c>
      <c r="CH233" s="783">
        <f t="shared" si="43"/>
        <v>0</v>
      </c>
      <c r="CI233"/>
      <c r="CJ233" s="418">
        <v>232</v>
      </c>
      <c r="CK233" s="419" t="str">
        <f t="shared" si="44"/>
        <v>-</v>
      </c>
      <c r="CL233" s="419" t="s">
        <v>39</v>
      </c>
      <c r="CM233" s="421">
        <f>+Scoresheet!J303</f>
        <v>0</v>
      </c>
      <c r="CN233" s="420">
        <f t="shared" si="45"/>
        <v>0</v>
      </c>
      <c r="CO233"/>
      <c r="CP233" s="750">
        <v>232</v>
      </c>
      <c r="CQ233" s="751" t="str">
        <f t="shared" si="51"/>
        <v>-</v>
      </c>
      <c r="CR233" s="751" t="s">
        <v>39</v>
      </c>
      <c r="CS233" s="756">
        <f>+Scoresheet!AH303</f>
        <v>0</v>
      </c>
      <c r="CT233" s="752">
        <f t="shared" si="46"/>
        <v>0</v>
      </c>
      <c r="CU233"/>
      <c r="CV233" s="762">
        <v>232</v>
      </c>
      <c r="CW233" s="763" t="str">
        <f t="shared" si="52"/>
        <v>-</v>
      </c>
      <c r="CX233" s="763" t="s">
        <v>39</v>
      </c>
      <c r="CY233" s="787">
        <f>+Scoresheet!AP303</f>
        <v>0</v>
      </c>
      <c r="CZ233" s="429">
        <f t="shared" si="47"/>
        <v>0</v>
      </c>
      <c r="DA233"/>
      <c r="DB233" s="418">
        <v>232</v>
      </c>
      <c r="DC233" s="419" t="str">
        <f t="shared" si="53"/>
        <v>-</v>
      </c>
      <c r="DD233" s="419" t="s">
        <v>39</v>
      </c>
      <c r="DE233" s="421">
        <f>+Scoresheet!AX303</f>
        <v>0</v>
      </c>
      <c r="DF233" s="420">
        <f t="shared" si="48"/>
        <v>0</v>
      </c>
      <c r="DG233"/>
      <c r="DH233" s="766">
        <v>232</v>
      </c>
      <c r="DI233" s="767" t="str">
        <f t="shared" si="54"/>
        <v>-</v>
      </c>
      <c r="DJ233" s="767" t="s">
        <v>39</v>
      </c>
      <c r="DK233" s="768">
        <f>+Scoresheet!BF303</f>
        <v>0</v>
      </c>
      <c r="DL233" s="769">
        <f t="shared" si="49"/>
        <v>0</v>
      </c>
      <c r="DM233"/>
      <c r="DN233" s="762">
        <v>232</v>
      </c>
      <c r="DO233" s="763" t="str">
        <f t="shared" si="55"/>
        <v>-</v>
      </c>
      <c r="DP233" s="763" t="s">
        <v>39</v>
      </c>
      <c r="DQ233" s="429">
        <f t="shared" si="50"/>
        <v>0</v>
      </c>
    </row>
    <row r="234" spans="8:121" s="19" customFormat="1">
      <c r="H234" s="460">
        <v>233</v>
      </c>
      <c r="I234" s="324" t="s">
        <v>113</v>
      </c>
      <c r="J234" s="324" t="s">
        <v>41</v>
      </c>
      <c r="K234" s="478">
        <v>0</v>
      </c>
      <c r="L234" s="470"/>
      <c r="M234" s="460">
        <v>233</v>
      </c>
      <c r="N234" s="322" t="s">
        <v>113</v>
      </c>
      <c r="O234" s="322" t="s">
        <v>44</v>
      </c>
      <c r="P234" s="466">
        <v>0</v>
      </c>
      <c r="Q234" s="671">
        <v>0</v>
      </c>
      <c r="R234" s="10"/>
      <c r="S234" s="460">
        <v>233</v>
      </c>
      <c r="T234" s="324" t="s">
        <v>113</v>
      </c>
      <c r="U234" s="324" t="s">
        <v>44</v>
      </c>
      <c r="V234" s="468">
        <v>0</v>
      </c>
      <c r="W234" s="478">
        <v>0</v>
      </c>
      <c r="X234" s="10"/>
      <c r="Y234" s="460">
        <v>233</v>
      </c>
      <c r="Z234" s="313" t="s">
        <v>113</v>
      </c>
      <c r="AA234" s="313" t="s">
        <v>43</v>
      </c>
      <c r="AB234" s="465">
        <v>0</v>
      </c>
      <c r="AC234" s="475">
        <v>0</v>
      </c>
      <c r="AD234" s="10"/>
      <c r="AE234" s="460">
        <v>233</v>
      </c>
      <c r="AF234" s="313" t="s">
        <v>392</v>
      </c>
      <c r="AG234" s="313" t="s">
        <v>46</v>
      </c>
      <c r="AH234" s="465">
        <v>0</v>
      </c>
      <c r="AI234" s="475">
        <v>0</v>
      </c>
      <c r="AK234" s="460">
        <v>233</v>
      </c>
      <c r="AL234" s="313" t="s">
        <v>330</v>
      </c>
      <c r="AM234" s="313" t="s">
        <v>39</v>
      </c>
      <c r="AN234" s="340">
        <v>0</v>
      </c>
      <c r="AO234" s="478">
        <v>0</v>
      </c>
      <c r="AP234" s="10"/>
      <c r="AQ234" s="460">
        <v>233</v>
      </c>
      <c r="AR234" s="313" t="s">
        <v>113</v>
      </c>
      <c r="AS234" s="313" t="s">
        <v>46</v>
      </c>
      <c r="AT234" s="475">
        <v>0</v>
      </c>
      <c r="AU234" s="470"/>
      <c r="AV234" s="10"/>
      <c r="AW234" s="10"/>
      <c r="AX234" s="10"/>
      <c r="AY234" s="10"/>
      <c r="AZ234" s="10"/>
      <c r="BA234" s="10"/>
      <c r="BB234" s="10"/>
      <c r="BC234" s="10"/>
      <c r="BD234" s="10"/>
      <c r="BE234" s="10"/>
      <c r="BF234" s="10"/>
      <c r="BG234" s="10"/>
      <c r="BH234" s="10"/>
      <c r="BI234" s="10"/>
      <c r="BJ234" s="10"/>
      <c r="BK234" s="10"/>
      <c r="BL234" s="10"/>
      <c r="BM234" s="10"/>
      <c r="BN234" s="10"/>
      <c r="BO234" s="10"/>
      <c r="BP234" s="10"/>
      <c r="CE234" s="781">
        <v>233</v>
      </c>
      <c r="CF234" s="782" t="str">
        <f t="shared" si="42"/>
        <v>-</v>
      </c>
      <c r="CG234" s="782" t="s">
        <v>39</v>
      </c>
      <c r="CH234" s="783">
        <f t="shared" si="43"/>
        <v>0</v>
      </c>
      <c r="CI234"/>
      <c r="CJ234" s="418">
        <v>233</v>
      </c>
      <c r="CK234" s="419" t="str">
        <f t="shared" si="44"/>
        <v>-</v>
      </c>
      <c r="CL234" s="419" t="s">
        <v>39</v>
      </c>
      <c r="CM234" s="421">
        <f>+Scoresheet!J304</f>
        <v>0</v>
      </c>
      <c r="CN234" s="420">
        <f t="shared" si="45"/>
        <v>0</v>
      </c>
      <c r="CO234"/>
      <c r="CP234" s="750">
        <v>233</v>
      </c>
      <c r="CQ234" s="751" t="str">
        <f t="shared" si="51"/>
        <v>-</v>
      </c>
      <c r="CR234" s="751" t="s">
        <v>39</v>
      </c>
      <c r="CS234" s="756">
        <f>+Scoresheet!AH304</f>
        <v>0</v>
      </c>
      <c r="CT234" s="752">
        <f t="shared" si="46"/>
        <v>0</v>
      </c>
      <c r="CU234"/>
      <c r="CV234" s="762">
        <v>233</v>
      </c>
      <c r="CW234" s="763" t="str">
        <f t="shared" si="52"/>
        <v>-</v>
      </c>
      <c r="CX234" s="763" t="s">
        <v>39</v>
      </c>
      <c r="CY234" s="787">
        <f>+Scoresheet!AP304</f>
        <v>0</v>
      </c>
      <c r="CZ234" s="429">
        <f t="shared" si="47"/>
        <v>0</v>
      </c>
      <c r="DA234"/>
      <c r="DB234" s="418">
        <v>233</v>
      </c>
      <c r="DC234" s="419" t="str">
        <f t="shared" si="53"/>
        <v>-</v>
      </c>
      <c r="DD234" s="419" t="s">
        <v>39</v>
      </c>
      <c r="DE234" s="421">
        <f>+Scoresheet!AX304</f>
        <v>0</v>
      </c>
      <c r="DF234" s="420">
        <f t="shared" si="48"/>
        <v>0</v>
      </c>
      <c r="DG234"/>
      <c r="DH234" s="766">
        <v>233</v>
      </c>
      <c r="DI234" s="767" t="str">
        <f t="shared" si="54"/>
        <v>-</v>
      </c>
      <c r="DJ234" s="767" t="s">
        <v>39</v>
      </c>
      <c r="DK234" s="768">
        <f>+Scoresheet!BF304</f>
        <v>0</v>
      </c>
      <c r="DL234" s="769">
        <f t="shared" si="49"/>
        <v>0</v>
      </c>
      <c r="DM234"/>
      <c r="DN234" s="762">
        <v>233</v>
      </c>
      <c r="DO234" s="763" t="str">
        <f t="shared" si="55"/>
        <v>-</v>
      </c>
      <c r="DP234" s="763" t="s">
        <v>39</v>
      </c>
      <c r="DQ234" s="429">
        <f t="shared" si="50"/>
        <v>0</v>
      </c>
    </row>
    <row r="235" spans="8:121" s="19" customFormat="1">
      <c r="H235" s="460">
        <v>234</v>
      </c>
      <c r="I235" s="324" t="s">
        <v>113</v>
      </c>
      <c r="J235" s="324" t="s">
        <v>41</v>
      </c>
      <c r="K235" s="475">
        <v>0</v>
      </c>
      <c r="L235" s="470"/>
      <c r="M235" s="460">
        <v>234</v>
      </c>
      <c r="N235" s="313" t="s">
        <v>113</v>
      </c>
      <c r="O235" s="313" t="s">
        <v>44</v>
      </c>
      <c r="P235" s="465">
        <v>0</v>
      </c>
      <c r="Q235" s="671">
        <v>0</v>
      </c>
      <c r="R235" s="10"/>
      <c r="S235" s="460">
        <v>234</v>
      </c>
      <c r="T235" s="313" t="s">
        <v>113</v>
      </c>
      <c r="U235" s="313" t="s">
        <v>44</v>
      </c>
      <c r="V235" s="465">
        <v>0</v>
      </c>
      <c r="W235" s="475">
        <v>0</v>
      </c>
      <c r="X235" s="10"/>
      <c r="Y235" s="460">
        <v>234</v>
      </c>
      <c r="Z235" s="313" t="s">
        <v>113</v>
      </c>
      <c r="AA235" s="313" t="s">
        <v>43</v>
      </c>
      <c r="AB235" s="465">
        <v>0</v>
      </c>
      <c r="AC235" s="475">
        <v>0</v>
      </c>
      <c r="AD235" s="10"/>
      <c r="AE235" s="460">
        <v>234</v>
      </c>
      <c r="AF235" s="324" t="s">
        <v>324</v>
      </c>
      <c r="AG235" s="324" t="s">
        <v>39</v>
      </c>
      <c r="AH235" s="468">
        <v>0</v>
      </c>
      <c r="AI235" s="478">
        <v>0</v>
      </c>
      <c r="AK235" s="460">
        <v>234</v>
      </c>
      <c r="AL235" s="313" t="s">
        <v>401</v>
      </c>
      <c r="AM235" s="313" t="s">
        <v>48</v>
      </c>
      <c r="AN235" s="337">
        <v>0</v>
      </c>
      <c r="AO235" s="475">
        <v>0</v>
      </c>
      <c r="AP235" s="10"/>
      <c r="AQ235" s="460">
        <v>234</v>
      </c>
      <c r="AR235" s="313" t="s">
        <v>113</v>
      </c>
      <c r="AS235" s="313" t="s">
        <v>46</v>
      </c>
      <c r="AT235" s="475">
        <v>0</v>
      </c>
      <c r="AU235" s="470"/>
      <c r="AV235" s="10"/>
      <c r="AW235" s="10"/>
      <c r="AX235" s="10"/>
      <c r="AY235" s="10"/>
      <c r="AZ235" s="10"/>
      <c r="BA235" s="10"/>
      <c r="BB235" s="10"/>
      <c r="BC235" s="10"/>
      <c r="BD235" s="10"/>
      <c r="BE235" s="10"/>
      <c r="BF235" s="10"/>
      <c r="BG235" s="10"/>
      <c r="BH235" s="10"/>
      <c r="BI235" s="10"/>
      <c r="BJ235" s="10"/>
      <c r="BK235" s="10"/>
      <c r="BL235" s="10"/>
      <c r="BM235" s="10"/>
      <c r="BN235" s="10"/>
      <c r="BO235" s="10"/>
      <c r="BP235" s="10"/>
      <c r="CE235" s="781">
        <v>234</v>
      </c>
      <c r="CF235" s="782" t="str">
        <f t="shared" si="42"/>
        <v>-</v>
      </c>
      <c r="CG235" s="782" t="s">
        <v>39</v>
      </c>
      <c r="CH235" s="783">
        <f t="shared" si="43"/>
        <v>0</v>
      </c>
      <c r="CI235"/>
      <c r="CJ235" s="418">
        <v>234</v>
      </c>
      <c r="CK235" s="419" t="str">
        <f t="shared" si="44"/>
        <v>-</v>
      </c>
      <c r="CL235" s="419" t="s">
        <v>39</v>
      </c>
      <c r="CM235" s="421">
        <f>+Scoresheet!J305</f>
        <v>0</v>
      </c>
      <c r="CN235" s="420">
        <f t="shared" si="45"/>
        <v>0</v>
      </c>
      <c r="CO235"/>
      <c r="CP235" s="750">
        <v>234</v>
      </c>
      <c r="CQ235" s="751" t="str">
        <f t="shared" si="51"/>
        <v>-</v>
      </c>
      <c r="CR235" s="751" t="s">
        <v>39</v>
      </c>
      <c r="CS235" s="756">
        <f>+Scoresheet!AH305</f>
        <v>0</v>
      </c>
      <c r="CT235" s="752">
        <f t="shared" si="46"/>
        <v>0</v>
      </c>
      <c r="CU235"/>
      <c r="CV235" s="762">
        <v>234</v>
      </c>
      <c r="CW235" s="763" t="str">
        <f t="shared" si="52"/>
        <v>-</v>
      </c>
      <c r="CX235" s="763" t="s">
        <v>39</v>
      </c>
      <c r="CY235" s="787">
        <f>+Scoresheet!AP305</f>
        <v>0</v>
      </c>
      <c r="CZ235" s="429">
        <f t="shared" si="47"/>
        <v>0</v>
      </c>
      <c r="DA235"/>
      <c r="DB235" s="418">
        <v>234</v>
      </c>
      <c r="DC235" s="419" t="str">
        <f t="shared" si="53"/>
        <v>-</v>
      </c>
      <c r="DD235" s="419" t="s">
        <v>39</v>
      </c>
      <c r="DE235" s="421">
        <f>+Scoresheet!AX305</f>
        <v>0</v>
      </c>
      <c r="DF235" s="420">
        <f t="shared" si="48"/>
        <v>0</v>
      </c>
      <c r="DG235"/>
      <c r="DH235" s="766">
        <v>234</v>
      </c>
      <c r="DI235" s="767" t="str">
        <f t="shared" si="54"/>
        <v>-</v>
      </c>
      <c r="DJ235" s="767" t="s">
        <v>39</v>
      </c>
      <c r="DK235" s="768">
        <f>+Scoresheet!BF305</f>
        <v>0</v>
      </c>
      <c r="DL235" s="769">
        <f t="shared" si="49"/>
        <v>0</v>
      </c>
      <c r="DM235"/>
      <c r="DN235" s="762">
        <v>234</v>
      </c>
      <c r="DO235" s="763" t="str">
        <f t="shared" si="55"/>
        <v>-</v>
      </c>
      <c r="DP235" s="763" t="s">
        <v>39</v>
      </c>
      <c r="DQ235" s="429">
        <f t="shared" si="50"/>
        <v>0</v>
      </c>
    </row>
    <row r="236" spans="8:121" s="19" customFormat="1">
      <c r="H236" s="460">
        <v>235</v>
      </c>
      <c r="I236" s="313" t="s">
        <v>113</v>
      </c>
      <c r="J236" s="313" t="s">
        <v>41</v>
      </c>
      <c r="K236" s="475">
        <v>0</v>
      </c>
      <c r="L236" s="470"/>
      <c r="M236" s="460">
        <v>235</v>
      </c>
      <c r="N236" s="324" t="s">
        <v>113</v>
      </c>
      <c r="O236" s="324" t="s">
        <v>44</v>
      </c>
      <c r="P236" s="468">
        <v>0</v>
      </c>
      <c r="Q236" s="671">
        <v>0</v>
      </c>
      <c r="R236" s="10"/>
      <c r="S236" s="460">
        <v>235</v>
      </c>
      <c r="T236" s="313" t="s">
        <v>113</v>
      </c>
      <c r="U236" s="313" t="s">
        <v>44</v>
      </c>
      <c r="V236" s="465">
        <v>0</v>
      </c>
      <c r="W236" s="475">
        <v>0</v>
      </c>
      <c r="X236" s="10"/>
      <c r="Y236" s="460">
        <v>235</v>
      </c>
      <c r="Z236" s="313" t="s">
        <v>113</v>
      </c>
      <c r="AA236" s="313" t="s">
        <v>43</v>
      </c>
      <c r="AB236" s="465">
        <v>0</v>
      </c>
      <c r="AC236" s="475">
        <v>0</v>
      </c>
      <c r="AD236" s="10"/>
      <c r="AE236" s="460">
        <v>235</v>
      </c>
      <c r="AF236" s="313" t="s">
        <v>359</v>
      </c>
      <c r="AG236" s="313" t="s">
        <v>43</v>
      </c>
      <c r="AH236" s="465">
        <v>0</v>
      </c>
      <c r="AI236" s="475">
        <v>0</v>
      </c>
      <c r="AK236" s="460">
        <v>235</v>
      </c>
      <c r="AL236" s="322" t="s">
        <v>388</v>
      </c>
      <c r="AM236" s="322" t="s">
        <v>49</v>
      </c>
      <c r="AN236" s="337">
        <v>0</v>
      </c>
      <c r="AO236" s="475">
        <v>0</v>
      </c>
      <c r="AP236" s="10"/>
      <c r="AQ236" s="460">
        <v>235</v>
      </c>
      <c r="AR236" s="313" t="s">
        <v>113</v>
      </c>
      <c r="AS236" s="313" t="s">
        <v>46</v>
      </c>
      <c r="AT236" s="475">
        <v>0</v>
      </c>
      <c r="AU236" s="470"/>
      <c r="AV236" s="10"/>
      <c r="AW236" s="10"/>
      <c r="AX236" s="10"/>
      <c r="AY236" s="10"/>
      <c r="AZ236" s="10"/>
      <c r="BA236" s="10"/>
      <c r="BB236" s="10"/>
      <c r="BC236" s="10"/>
      <c r="BD236" s="10"/>
      <c r="BE236" s="10"/>
      <c r="BF236" s="10"/>
      <c r="BG236" s="10"/>
      <c r="BH236" s="10"/>
      <c r="BI236" s="10"/>
      <c r="BJ236" s="10"/>
      <c r="BK236" s="10"/>
      <c r="BL236" s="10"/>
      <c r="BM236" s="10"/>
      <c r="BN236" s="10"/>
      <c r="BO236" s="10"/>
      <c r="BP236" s="10"/>
      <c r="CE236" s="781">
        <v>235</v>
      </c>
      <c r="CF236" s="782" t="str">
        <f t="shared" si="42"/>
        <v>-</v>
      </c>
      <c r="CG236" s="782" t="s">
        <v>39</v>
      </c>
      <c r="CH236" s="783">
        <f t="shared" si="43"/>
        <v>0</v>
      </c>
      <c r="CI236"/>
      <c r="CJ236" s="418">
        <v>235</v>
      </c>
      <c r="CK236" s="419" t="str">
        <f t="shared" si="44"/>
        <v>-</v>
      </c>
      <c r="CL236" s="419" t="s">
        <v>39</v>
      </c>
      <c r="CM236" s="421">
        <f>+Scoresheet!J306</f>
        <v>0</v>
      </c>
      <c r="CN236" s="420">
        <f t="shared" si="45"/>
        <v>0</v>
      </c>
      <c r="CO236"/>
      <c r="CP236" s="750">
        <v>235</v>
      </c>
      <c r="CQ236" s="751" t="str">
        <f t="shared" si="51"/>
        <v>-</v>
      </c>
      <c r="CR236" s="751" t="s">
        <v>39</v>
      </c>
      <c r="CS236" s="756">
        <f>+Scoresheet!AH306</f>
        <v>0</v>
      </c>
      <c r="CT236" s="752">
        <f t="shared" si="46"/>
        <v>0</v>
      </c>
      <c r="CU236"/>
      <c r="CV236" s="762">
        <v>235</v>
      </c>
      <c r="CW236" s="763" t="str">
        <f t="shared" si="52"/>
        <v>-</v>
      </c>
      <c r="CX236" s="763" t="s">
        <v>39</v>
      </c>
      <c r="CY236" s="787">
        <f>+Scoresheet!AP306</f>
        <v>0</v>
      </c>
      <c r="CZ236" s="429">
        <f t="shared" si="47"/>
        <v>0</v>
      </c>
      <c r="DA236"/>
      <c r="DB236" s="418">
        <v>235</v>
      </c>
      <c r="DC236" s="419" t="str">
        <f t="shared" si="53"/>
        <v>-</v>
      </c>
      <c r="DD236" s="419" t="s">
        <v>39</v>
      </c>
      <c r="DE236" s="421">
        <f>+Scoresheet!AX306</f>
        <v>0</v>
      </c>
      <c r="DF236" s="420">
        <f t="shared" si="48"/>
        <v>0</v>
      </c>
      <c r="DG236"/>
      <c r="DH236" s="766">
        <v>235</v>
      </c>
      <c r="DI236" s="767" t="str">
        <f t="shared" si="54"/>
        <v>-</v>
      </c>
      <c r="DJ236" s="767" t="s">
        <v>39</v>
      </c>
      <c r="DK236" s="768">
        <f>+Scoresheet!BF306</f>
        <v>0</v>
      </c>
      <c r="DL236" s="769">
        <f t="shared" si="49"/>
        <v>0</v>
      </c>
      <c r="DM236"/>
      <c r="DN236" s="762">
        <v>235</v>
      </c>
      <c r="DO236" s="763" t="str">
        <f t="shared" si="55"/>
        <v>-</v>
      </c>
      <c r="DP236" s="763" t="s">
        <v>39</v>
      </c>
      <c r="DQ236" s="429">
        <f t="shared" si="50"/>
        <v>0</v>
      </c>
    </row>
    <row r="237" spans="8:121" s="19" customFormat="1">
      <c r="H237" s="460">
        <v>236</v>
      </c>
      <c r="I237" s="313" t="s">
        <v>113</v>
      </c>
      <c r="J237" s="313" t="s">
        <v>41</v>
      </c>
      <c r="K237" s="475">
        <v>0</v>
      </c>
      <c r="L237" s="470"/>
      <c r="M237" s="460">
        <v>236</v>
      </c>
      <c r="N237" s="313" t="s">
        <v>113</v>
      </c>
      <c r="O237" s="313" t="s">
        <v>44</v>
      </c>
      <c r="P237" s="465">
        <v>0</v>
      </c>
      <c r="Q237" s="671">
        <v>0</v>
      </c>
      <c r="R237" s="10"/>
      <c r="S237" s="460">
        <v>236</v>
      </c>
      <c r="T237" s="324" t="s">
        <v>113</v>
      </c>
      <c r="U237" s="324" t="s">
        <v>43</v>
      </c>
      <c r="V237" s="468">
        <v>0</v>
      </c>
      <c r="W237" s="478">
        <v>0</v>
      </c>
      <c r="X237" s="10"/>
      <c r="Y237" s="460">
        <v>236</v>
      </c>
      <c r="Z237" s="313" t="s">
        <v>113</v>
      </c>
      <c r="AA237" s="313" t="s">
        <v>43</v>
      </c>
      <c r="AB237" s="465">
        <v>0</v>
      </c>
      <c r="AC237" s="475">
        <v>0</v>
      </c>
      <c r="AD237" s="10"/>
      <c r="AE237" s="460">
        <v>236</v>
      </c>
      <c r="AF237" s="313" t="s">
        <v>284</v>
      </c>
      <c r="AG237" s="313" t="s">
        <v>38</v>
      </c>
      <c r="AH237" s="465">
        <v>0</v>
      </c>
      <c r="AI237" s="475">
        <v>0</v>
      </c>
      <c r="AK237" s="460">
        <v>236</v>
      </c>
      <c r="AL237" s="313" t="s">
        <v>289</v>
      </c>
      <c r="AM237" s="313" t="s">
        <v>38</v>
      </c>
      <c r="AN237" s="337">
        <v>0</v>
      </c>
      <c r="AO237" s="475">
        <v>0</v>
      </c>
      <c r="AP237" s="10"/>
      <c r="AQ237" s="460">
        <v>236</v>
      </c>
      <c r="AR237" s="313" t="s">
        <v>113</v>
      </c>
      <c r="AS237" s="313" t="s">
        <v>46</v>
      </c>
      <c r="AT237" s="475">
        <v>0</v>
      </c>
      <c r="AU237" s="470"/>
      <c r="AV237" s="10"/>
      <c r="AW237" s="10"/>
      <c r="AX237" s="10"/>
      <c r="AY237" s="10"/>
      <c r="AZ237" s="10"/>
      <c r="BA237" s="10"/>
      <c r="BB237" s="10"/>
      <c r="BC237" s="10"/>
      <c r="BD237" s="10"/>
      <c r="BE237" s="10"/>
      <c r="BF237" s="10"/>
      <c r="BG237" s="10"/>
      <c r="BH237" s="10"/>
      <c r="BI237" s="10"/>
      <c r="BJ237" s="10"/>
      <c r="BK237" s="10"/>
      <c r="BL237" s="10"/>
      <c r="BM237" s="10"/>
      <c r="BN237" s="10"/>
      <c r="BO237" s="10"/>
      <c r="BP237" s="10"/>
      <c r="CE237" s="781">
        <v>236</v>
      </c>
      <c r="CF237" s="782" t="str">
        <f t="shared" si="42"/>
        <v>-</v>
      </c>
      <c r="CG237" s="782" t="s">
        <v>39</v>
      </c>
      <c r="CH237" s="783">
        <f t="shared" si="43"/>
        <v>0</v>
      </c>
      <c r="CI237"/>
      <c r="CJ237" s="418">
        <v>236</v>
      </c>
      <c r="CK237" s="419" t="str">
        <f t="shared" si="44"/>
        <v>-</v>
      </c>
      <c r="CL237" s="419" t="s">
        <v>39</v>
      </c>
      <c r="CM237" s="421">
        <f>+Scoresheet!J307</f>
        <v>0</v>
      </c>
      <c r="CN237" s="420">
        <f t="shared" si="45"/>
        <v>0</v>
      </c>
      <c r="CO237"/>
      <c r="CP237" s="750">
        <v>236</v>
      </c>
      <c r="CQ237" s="751" t="str">
        <f t="shared" si="51"/>
        <v>-</v>
      </c>
      <c r="CR237" s="751" t="s">
        <v>39</v>
      </c>
      <c r="CS237" s="756">
        <f>+Scoresheet!AH307</f>
        <v>0</v>
      </c>
      <c r="CT237" s="752">
        <f t="shared" si="46"/>
        <v>0</v>
      </c>
      <c r="CU237"/>
      <c r="CV237" s="762">
        <v>236</v>
      </c>
      <c r="CW237" s="763" t="str">
        <f t="shared" si="52"/>
        <v>-</v>
      </c>
      <c r="CX237" s="763" t="s">
        <v>39</v>
      </c>
      <c r="CY237" s="787">
        <f>+Scoresheet!AP307</f>
        <v>0</v>
      </c>
      <c r="CZ237" s="429">
        <f t="shared" si="47"/>
        <v>0</v>
      </c>
      <c r="DA237"/>
      <c r="DB237" s="418">
        <v>236</v>
      </c>
      <c r="DC237" s="419" t="str">
        <f t="shared" si="53"/>
        <v>-</v>
      </c>
      <c r="DD237" s="419" t="s">
        <v>39</v>
      </c>
      <c r="DE237" s="421">
        <f>+Scoresheet!AX307</f>
        <v>0</v>
      </c>
      <c r="DF237" s="420">
        <f t="shared" si="48"/>
        <v>0</v>
      </c>
      <c r="DG237"/>
      <c r="DH237" s="766">
        <v>236</v>
      </c>
      <c r="DI237" s="767" t="str">
        <f t="shared" si="54"/>
        <v>-</v>
      </c>
      <c r="DJ237" s="767" t="s">
        <v>39</v>
      </c>
      <c r="DK237" s="768">
        <f>+Scoresheet!BF307</f>
        <v>0</v>
      </c>
      <c r="DL237" s="769">
        <f t="shared" si="49"/>
        <v>0</v>
      </c>
      <c r="DM237"/>
      <c r="DN237" s="762">
        <v>236</v>
      </c>
      <c r="DO237" s="763" t="str">
        <f t="shared" si="55"/>
        <v>-</v>
      </c>
      <c r="DP237" s="763" t="s">
        <v>39</v>
      </c>
      <c r="DQ237" s="429">
        <f t="shared" si="50"/>
        <v>0</v>
      </c>
    </row>
    <row r="238" spans="8:121" s="19" customFormat="1">
      <c r="H238" s="460">
        <v>237</v>
      </c>
      <c r="I238" s="313" t="s">
        <v>113</v>
      </c>
      <c r="J238" s="313" t="s">
        <v>41</v>
      </c>
      <c r="K238" s="475">
        <v>0</v>
      </c>
      <c r="L238" s="470"/>
      <c r="M238" s="460">
        <v>237</v>
      </c>
      <c r="N238" s="324" t="s">
        <v>113</v>
      </c>
      <c r="O238" s="324" t="s">
        <v>44</v>
      </c>
      <c r="P238" s="468">
        <v>0</v>
      </c>
      <c r="Q238" s="671">
        <v>0</v>
      </c>
      <c r="R238" s="10"/>
      <c r="S238" s="460">
        <v>237</v>
      </c>
      <c r="T238" s="313" t="s">
        <v>113</v>
      </c>
      <c r="U238" s="313" t="s">
        <v>43</v>
      </c>
      <c r="V238" s="465">
        <v>0</v>
      </c>
      <c r="W238" s="475">
        <v>0</v>
      </c>
      <c r="X238" s="10"/>
      <c r="Y238" s="460">
        <v>237</v>
      </c>
      <c r="Z238" s="313" t="s">
        <v>113</v>
      </c>
      <c r="AA238" s="313" t="s">
        <v>43</v>
      </c>
      <c r="AB238" s="468">
        <v>0</v>
      </c>
      <c r="AC238" s="478">
        <v>0</v>
      </c>
      <c r="AD238" s="10"/>
      <c r="AE238" s="460">
        <v>237</v>
      </c>
      <c r="AF238" s="313" t="s">
        <v>295</v>
      </c>
      <c r="AG238" s="313" t="s">
        <v>38</v>
      </c>
      <c r="AH238" s="465">
        <v>0</v>
      </c>
      <c r="AI238" s="475">
        <v>0</v>
      </c>
      <c r="AK238" s="460">
        <v>237</v>
      </c>
      <c r="AL238" s="313" t="s">
        <v>317</v>
      </c>
      <c r="AM238" s="313" t="s">
        <v>50</v>
      </c>
      <c r="AN238" s="337">
        <v>0</v>
      </c>
      <c r="AO238" s="475">
        <v>0</v>
      </c>
      <c r="AP238" s="10"/>
      <c r="AQ238" s="460">
        <v>237</v>
      </c>
      <c r="AR238" s="313" t="s">
        <v>113</v>
      </c>
      <c r="AS238" s="313" t="s">
        <v>46</v>
      </c>
      <c r="AT238" s="475">
        <v>0</v>
      </c>
      <c r="AU238" s="470"/>
      <c r="AV238" s="10"/>
      <c r="AW238" s="10"/>
      <c r="AX238" s="10"/>
      <c r="AY238" s="10"/>
      <c r="AZ238" s="10"/>
      <c r="BA238" s="10"/>
      <c r="BB238" s="10"/>
      <c r="BC238" s="10"/>
      <c r="BD238" s="10"/>
      <c r="BE238" s="10"/>
      <c r="BF238" s="10"/>
      <c r="BG238" s="10"/>
      <c r="BH238" s="10"/>
      <c r="BI238" s="10"/>
      <c r="BJ238" s="10"/>
      <c r="BK238" s="10"/>
      <c r="BL238" s="10"/>
      <c r="BM238" s="10"/>
      <c r="BN238" s="10"/>
      <c r="BO238" s="10"/>
      <c r="BP238" s="10"/>
      <c r="CE238" s="781">
        <v>237</v>
      </c>
      <c r="CF238" s="782" t="str">
        <f t="shared" si="42"/>
        <v>-</v>
      </c>
      <c r="CG238" s="782" t="s">
        <v>39</v>
      </c>
      <c r="CH238" s="783">
        <f t="shared" si="43"/>
        <v>0</v>
      </c>
      <c r="CI238"/>
      <c r="CJ238" s="418">
        <v>237</v>
      </c>
      <c r="CK238" s="419" t="str">
        <f t="shared" si="44"/>
        <v>-</v>
      </c>
      <c r="CL238" s="419" t="s">
        <v>39</v>
      </c>
      <c r="CM238" s="421">
        <f>+Scoresheet!J308</f>
        <v>0</v>
      </c>
      <c r="CN238" s="420">
        <f t="shared" si="45"/>
        <v>0</v>
      </c>
      <c r="CO238"/>
      <c r="CP238" s="750">
        <v>237</v>
      </c>
      <c r="CQ238" s="751" t="str">
        <f t="shared" si="51"/>
        <v>-</v>
      </c>
      <c r="CR238" s="751" t="s">
        <v>39</v>
      </c>
      <c r="CS238" s="756">
        <f>+Scoresheet!AH308</f>
        <v>0</v>
      </c>
      <c r="CT238" s="752">
        <f t="shared" si="46"/>
        <v>0</v>
      </c>
      <c r="CU238"/>
      <c r="CV238" s="762">
        <v>237</v>
      </c>
      <c r="CW238" s="763" t="str">
        <f t="shared" si="52"/>
        <v>-</v>
      </c>
      <c r="CX238" s="763" t="s">
        <v>39</v>
      </c>
      <c r="CY238" s="787">
        <f>+Scoresheet!AP308</f>
        <v>0</v>
      </c>
      <c r="CZ238" s="429">
        <f t="shared" si="47"/>
        <v>0</v>
      </c>
      <c r="DA238"/>
      <c r="DB238" s="418">
        <v>237</v>
      </c>
      <c r="DC238" s="419" t="str">
        <f t="shared" si="53"/>
        <v>-</v>
      </c>
      <c r="DD238" s="419" t="s">
        <v>39</v>
      </c>
      <c r="DE238" s="421">
        <f>+Scoresheet!AX308</f>
        <v>0</v>
      </c>
      <c r="DF238" s="420">
        <f t="shared" si="48"/>
        <v>0</v>
      </c>
      <c r="DG238"/>
      <c r="DH238" s="766">
        <v>237</v>
      </c>
      <c r="DI238" s="767" t="str">
        <f t="shared" si="54"/>
        <v>-</v>
      </c>
      <c r="DJ238" s="767" t="s">
        <v>39</v>
      </c>
      <c r="DK238" s="768">
        <f>+Scoresheet!BF308</f>
        <v>0</v>
      </c>
      <c r="DL238" s="769">
        <f t="shared" si="49"/>
        <v>0</v>
      </c>
      <c r="DM238"/>
      <c r="DN238" s="762">
        <v>237</v>
      </c>
      <c r="DO238" s="763" t="str">
        <f t="shared" si="55"/>
        <v>-</v>
      </c>
      <c r="DP238" s="763" t="s">
        <v>39</v>
      </c>
      <c r="DQ238" s="429">
        <f t="shared" si="50"/>
        <v>0</v>
      </c>
    </row>
    <row r="239" spans="8:121" s="19" customFormat="1">
      <c r="H239" s="460">
        <v>238</v>
      </c>
      <c r="I239" s="313" t="s">
        <v>113</v>
      </c>
      <c r="J239" s="313" t="s">
        <v>41</v>
      </c>
      <c r="K239" s="478">
        <v>0</v>
      </c>
      <c r="L239" s="470"/>
      <c r="M239" s="460">
        <v>238</v>
      </c>
      <c r="N239" s="313" t="s">
        <v>113</v>
      </c>
      <c r="O239" s="313" t="s">
        <v>44</v>
      </c>
      <c r="P239" s="465">
        <v>0</v>
      </c>
      <c r="Q239" s="671">
        <v>0</v>
      </c>
      <c r="R239" s="10"/>
      <c r="S239" s="460">
        <v>238</v>
      </c>
      <c r="T239" s="313" t="s">
        <v>113</v>
      </c>
      <c r="U239" s="313" t="s">
        <v>43</v>
      </c>
      <c r="V239" s="465">
        <v>0</v>
      </c>
      <c r="W239" s="475">
        <v>0</v>
      </c>
      <c r="X239" s="10"/>
      <c r="Y239" s="460">
        <v>238</v>
      </c>
      <c r="Z239" s="324" t="s">
        <v>113</v>
      </c>
      <c r="AA239" s="324" t="s">
        <v>43</v>
      </c>
      <c r="AB239" s="468">
        <v>0</v>
      </c>
      <c r="AC239" s="478">
        <v>0</v>
      </c>
      <c r="AD239" s="10"/>
      <c r="AE239" s="460">
        <v>238</v>
      </c>
      <c r="AF239" s="313" t="s">
        <v>365</v>
      </c>
      <c r="AG239" s="313" t="s">
        <v>41</v>
      </c>
      <c r="AH239" s="465">
        <v>0</v>
      </c>
      <c r="AI239" s="475">
        <v>0</v>
      </c>
      <c r="AK239" s="460">
        <v>238</v>
      </c>
      <c r="AL239" s="313" t="s">
        <v>308</v>
      </c>
      <c r="AM239" s="313" t="s">
        <v>42</v>
      </c>
      <c r="AN239" s="337">
        <v>0</v>
      </c>
      <c r="AO239" s="475">
        <v>0</v>
      </c>
      <c r="AP239" s="10"/>
      <c r="AQ239" s="460">
        <v>238</v>
      </c>
      <c r="AR239" s="313" t="s">
        <v>113</v>
      </c>
      <c r="AS239" s="313" t="s">
        <v>46</v>
      </c>
      <c r="AT239" s="475">
        <v>0</v>
      </c>
      <c r="AU239" s="470"/>
      <c r="AV239" s="10"/>
      <c r="AW239" s="10"/>
      <c r="AX239" s="10"/>
      <c r="AY239" s="10"/>
      <c r="AZ239" s="10"/>
      <c r="BA239" s="10"/>
      <c r="BB239" s="10"/>
      <c r="BC239" s="10"/>
      <c r="BD239" s="10"/>
      <c r="BE239" s="10"/>
      <c r="BF239" s="10"/>
      <c r="BG239" s="10"/>
      <c r="BH239" s="10"/>
      <c r="BI239" s="10"/>
      <c r="BJ239" s="10"/>
      <c r="BK239" s="10"/>
      <c r="BL239" s="10"/>
      <c r="BM239" s="10"/>
      <c r="BN239" s="10"/>
      <c r="BO239" s="10"/>
      <c r="BP239" s="10"/>
      <c r="CE239" s="781">
        <v>238</v>
      </c>
      <c r="CF239" s="782" t="str">
        <f t="shared" si="42"/>
        <v>-</v>
      </c>
      <c r="CG239" s="782" t="s">
        <v>39</v>
      </c>
      <c r="CH239" s="783">
        <f t="shared" si="43"/>
        <v>0</v>
      </c>
      <c r="CI239"/>
      <c r="CJ239" s="418">
        <v>238</v>
      </c>
      <c r="CK239" s="419" t="str">
        <f t="shared" si="44"/>
        <v>-</v>
      </c>
      <c r="CL239" s="419" t="s">
        <v>39</v>
      </c>
      <c r="CM239" s="421">
        <f>+Scoresheet!J309</f>
        <v>0</v>
      </c>
      <c r="CN239" s="420">
        <f t="shared" si="45"/>
        <v>0</v>
      </c>
      <c r="CO239"/>
      <c r="CP239" s="750">
        <v>238</v>
      </c>
      <c r="CQ239" s="751" t="str">
        <f t="shared" si="51"/>
        <v>-</v>
      </c>
      <c r="CR239" s="751" t="s">
        <v>39</v>
      </c>
      <c r="CS239" s="756">
        <f>+Scoresheet!AH309</f>
        <v>0</v>
      </c>
      <c r="CT239" s="752">
        <f t="shared" si="46"/>
        <v>0</v>
      </c>
      <c r="CU239"/>
      <c r="CV239" s="762">
        <v>238</v>
      </c>
      <c r="CW239" s="763" t="str">
        <f t="shared" si="52"/>
        <v>-</v>
      </c>
      <c r="CX239" s="763" t="s">
        <v>39</v>
      </c>
      <c r="CY239" s="787">
        <f>+Scoresheet!AP309</f>
        <v>0</v>
      </c>
      <c r="CZ239" s="429">
        <f t="shared" si="47"/>
        <v>0</v>
      </c>
      <c r="DA239"/>
      <c r="DB239" s="418">
        <v>238</v>
      </c>
      <c r="DC239" s="419" t="str">
        <f t="shared" si="53"/>
        <v>-</v>
      </c>
      <c r="DD239" s="419" t="s">
        <v>39</v>
      </c>
      <c r="DE239" s="421">
        <f>+Scoresheet!AX309</f>
        <v>0</v>
      </c>
      <c r="DF239" s="420">
        <f t="shared" si="48"/>
        <v>0</v>
      </c>
      <c r="DG239"/>
      <c r="DH239" s="766">
        <v>238</v>
      </c>
      <c r="DI239" s="767" t="str">
        <f t="shared" si="54"/>
        <v>-</v>
      </c>
      <c r="DJ239" s="767" t="s">
        <v>39</v>
      </c>
      <c r="DK239" s="768">
        <f>+Scoresheet!BF309</f>
        <v>0</v>
      </c>
      <c r="DL239" s="769">
        <f t="shared" si="49"/>
        <v>0</v>
      </c>
      <c r="DM239"/>
      <c r="DN239" s="762">
        <v>238</v>
      </c>
      <c r="DO239" s="763" t="str">
        <f t="shared" si="55"/>
        <v>-</v>
      </c>
      <c r="DP239" s="763" t="s">
        <v>39</v>
      </c>
      <c r="DQ239" s="429">
        <f t="shared" si="50"/>
        <v>0</v>
      </c>
    </row>
    <row r="240" spans="8:121" s="19" customFormat="1">
      <c r="H240" s="460">
        <v>239</v>
      </c>
      <c r="I240" s="324" t="s">
        <v>113</v>
      </c>
      <c r="J240" s="324" t="s">
        <v>41</v>
      </c>
      <c r="K240" s="475">
        <v>0</v>
      </c>
      <c r="L240" s="470"/>
      <c r="M240" s="460">
        <v>239</v>
      </c>
      <c r="N240" s="313" t="s">
        <v>113</v>
      </c>
      <c r="O240" s="313" t="s">
        <v>43</v>
      </c>
      <c r="P240" s="465">
        <v>0</v>
      </c>
      <c r="Q240" s="671">
        <v>0</v>
      </c>
      <c r="R240" s="10"/>
      <c r="S240" s="460">
        <v>239</v>
      </c>
      <c r="T240" s="313" t="s">
        <v>113</v>
      </c>
      <c r="U240" s="313" t="s">
        <v>43</v>
      </c>
      <c r="V240" s="465">
        <v>0</v>
      </c>
      <c r="W240" s="475">
        <v>0</v>
      </c>
      <c r="X240" s="10"/>
      <c r="Y240" s="460">
        <v>239</v>
      </c>
      <c r="Z240" s="324" t="s">
        <v>113</v>
      </c>
      <c r="AA240" s="324" t="s">
        <v>43</v>
      </c>
      <c r="AB240" s="468">
        <v>0</v>
      </c>
      <c r="AC240" s="478">
        <v>0</v>
      </c>
      <c r="AD240" s="10"/>
      <c r="AE240" s="460">
        <v>239</v>
      </c>
      <c r="AF240" s="324" t="s">
        <v>389</v>
      </c>
      <c r="AG240" s="324" t="s">
        <v>49</v>
      </c>
      <c r="AH240" s="468">
        <v>0</v>
      </c>
      <c r="AI240" s="478">
        <v>0</v>
      </c>
      <c r="AK240" s="460">
        <v>239</v>
      </c>
      <c r="AL240" s="313" t="s">
        <v>319</v>
      </c>
      <c r="AM240" s="313" t="s">
        <v>50</v>
      </c>
      <c r="AN240" s="337">
        <v>0</v>
      </c>
      <c r="AO240" s="475">
        <v>0</v>
      </c>
      <c r="AP240" s="10"/>
      <c r="AQ240" s="460">
        <v>239</v>
      </c>
      <c r="AR240" s="324" t="s">
        <v>113</v>
      </c>
      <c r="AS240" s="324" t="s">
        <v>46</v>
      </c>
      <c r="AT240" s="475">
        <v>0</v>
      </c>
      <c r="AU240" s="470"/>
      <c r="AV240" s="10"/>
      <c r="AW240" s="10"/>
      <c r="AX240" s="10"/>
      <c r="AY240" s="10"/>
      <c r="AZ240" s="10"/>
      <c r="BA240" s="10"/>
      <c r="BB240" s="10"/>
      <c r="BC240" s="10"/>
      <c r="BD240" s="10"/>
      <c r="BE240" s="10"/>
      <c r="BF240" s="10"/>
      <c r="BG240" s="10"/>
      <c r="BH240" s="10"/>
      <c r="BI240" s="10"/>
      <c r="BJ240" s="10"/>
      <c r="BK240" s="10"/>
      <c r="BL240" s="10"/>
      <c r="BM240" s="10"/>
      <c r="BN240" s="10"/>
      <c r="BO240" s="10"/>
      <c r="BP240" s="10"/>
      <c r="CE240" s="781">
        <v>239</v>
      </c>
      <c r="CF240" s="782" t="str">
        <f t="shared" si="42"/>
        <v>-</v>
      </c>
      <c r="CG240" s="782" t="s">
        <v>39</v>
      </c>
      <c r="CH240" s="783">
        <f t="shared" si="43"/>
        <v>0</v>
      </c>
      <c r="CI240"/>
      <c r="CJ240" s="418">
        <v>239</v>
      </c>
      <c r="CK240" s="419" t="str">
        <f t="shared" si="44"/>
        <v>-</v>
      </c>
      <c r="CL240" s="419" t="s">
        <v>39</v>
      </c>
      <c r="CM240" s="421">
        <f>+Scoresheet!J310</f>
        <v>0</v>
      </c>
      <c r="CN240" s="420">
        <f t="shared" si="45"/>
        <v>0</v>
      </c>
      <c r="CO240"/>
      <c r="CP240" s="750">
        <v>239</v>
      </c>
      <c r="CQ240" s="751" t="str">
        <f t="shared" si="51"/>
        <v>-</v>
      </c>
      <c r="CR240" s="751" t="s">
        <v>39</v>
      </c>
      <c r="CS240" s="756">
        <f>+Scoresheet!AH310</f>
        <v>0</v>
      </c>
      <c r="CT240" s="752">
        <f t="shared" si="46"/>
        <v>0</v>
      </c>
      <c r="CU240"/>
      <c r="CV240" s="762">
        <v>239</v>
      </c>
      <c r="CW240" s="763" t="str">
        <f t="shared" si="52"/>
        <v>-</v>
      </c>
      <c r="CX240" s="763" t="s">
        <v>39</v>
      </c>
      <c r="CY240" s="787">
        <f>+Scoresheet!AP310</f>
        <v>0</v>
      </c>
      <c r="CZ240" s="429">
        <f t="shared" si="47"/>
        <v>0</v>
      </c>
      <c r="DA240"/>
      <c r="DB240" s="418">
        <v>239</v>
      </c>
      <c r="DC240" s="419" t="str">
        <f t="shared" si="53"/>
        <v>-</v>
      </c>
      <c r="DD240" s="419" t="s">
        <v>39</v>
      </c>
      <c r="DE240" s="421">
        <f>+Scoresheet!AX310</f>
        <v>0</v>
      </c>
      <c r="DF240" s="420">
        <f t="shared" si="48"/>
        <v>0</v>
      </c>
      <c r="DG240"/>
      <c r="DH240" s="766">
        <v>239</v>
      </c>
      <c r="DI240" s="767" t="str">
        <f t="shared" si="54"/>
        <v>-</v>
      </c>
      <c r="DJ240" s="767" t="s">
        <v>39</v>
      </c>
      <c r="DK240" s="768">
        <f>+Scoresheet!BF310</f>
        <v>0</v>
      </c>
      <c r="DL240" s="769">
        <f t="shared" si="49"/>
        <v>0</v>
      </c>
      <c r="DM240"/>
      <c r="DN240" s="762">
        <v>239</v>
      </c>
      <c r="DO240" s="763" t="str">
        <f t="shared" si="55"/>
        <v>-</v>
      </c>
      <c r="DP240" s="763" t="s">
        <v>39</v>
      </c>
      <c r="DQ240" s="429">
        <f t="shared" si="50"/>
        <v>0</v>
      </c>
    </row>
    <row r="241" spans="8:121" s="19" customFormat="1">
      <c r="H241" s="460">
        <v>240</v>
      </c>
      <c r="I241" s="313" t="s">
        <v>113</v>
      </c>
      <c r="J241" s="313" t="s">
        <v>41</v>
      </c>
      <c r="K241" s="475">
        <v>0</v>
      </c>
      <c r="L241" s="470"/>
      <c r="M241" s="460">
        <v>240</v>
      </c>
      <c r="N241" s="313" t="s">
        <v>113</v>
      </c>
      <c r="O241" s="313" t="s">
        <v>43</v>
      </c>
      <c r="P241" s="465">
        <v>0</v>
      </c>
      <c r="Q241" s="671">
        <v>0</v>
      </c>
      <c r="R241" s="10"/>
      <c r="S241" s="460">
        <v>240</v>
      </c>
      <c r="T241" s="313" t="s">
        <v>113</v>
      </c>
      <c r="U241" s="313" t="s">
        <v>43</v>
      </c>
      <c r="V241" s="465">
        <v>0</v>
      </c>
      <c r="W241" s="475">
        <v>0</v>
      </c>
      <c r="X241" s="10"/>
      <c r="Y241" s="460">
        <v>240</v>
      </c>
      <c r="Z241" s="313" t="s">
        <v>113</v>
      </c>
      <c r="AA241" s="313" t="s">
        <v>43</v>
      </c>
      <c r="AB241" s="465">
        <v>0</v>
      </c>
      <c r="AC241" s="475">
        <v>0</v>
      </c>
      <c r="AD241" s="10"/>
      <c r="AE241" s="460">
        <v>240</v>
      </c>
      <c r="AF241" s="313" t="s">
        <v>428</v>
      </c>
      <c r="AG241" s="313" t="s">
        <v>50</v>
      </c>
      <c r="AH241" s="465">
        <v>0</v>
      </c>
      <c r="AI241" s="475">
        <v>0</v>
      </c>
      <c r="AK241" s="460">
        <v>240</v>
      </c>
      <c r="AL241" s="313" t="s">
        <v>265</v>
      </c>
      <c r="AM241" s="313" t="s">
        <v>48</v>
      </c>
      <c r="AN241" s="337">
        <v>0</v>
      </c>
      <c r="AO241" s="475">
        <v>0</v>
      </c>
      <c r="AP241" s="10"/>
      <c r="AQ241" s="460">
        <v>240</v>
      </c>
      <c r="AR241" s="313" t="s">
        <v>113</v>
      </c>
      <c r="AS241" s="313" t="s">
        <v>46</v>
      </c>
      <c r="AT241" s="475">
        <v>0</v>
      </c>
      <c r="AU241" s="470"/>
      <c r="AV241" s="10"/>
      <c r="AW241" s="10"/>
      <c r="AX241" s="10"/>
      <c r="AY241" s="10"/>
      <c r="AZ241" s="10"/>
      <c r="BA241" s="10"/>
      <c r="BB241" s="10"/>
      <c r="BC241" s="10"/>
      <c r="BD241" s="10"/>
      <c r="BE241" s="10"/>
      <c r="BF241" s="10"/>
      <c r="BG241" s="10"/>
      <c r="BH241" s="10"/>
      <c r="BI241" s="10"/>
      <c r="BJ241" s="10"/>
      <c r="BK241" s="10"/>
      <c r="BL241" s="10"/>
      <c r="BM241" s="10"/>
      <c r="BN241" s="10"/>
      <c r="BO241" s="10"/>
      <c r="BP241" s="10"/>
      <c r="CE241" s="781">
        <v>240</v>
      </c>
      <c r="CF241" s="782" t="str">
        <f t="shared" si="42"/>
        <v>-</v>
      </c>
      <c r="CG241" s="782" t="s">
        <v>39</v>
      </c>
      <c r="CH241" s="783">
        <f t="shared" si="43"/>
        <v>0</v>
      </c>
      <c r="CI241"/>
      <c r="CJ241" s="418">
        <v>240</v>
      </c>
      <c r="CK241" s="419" t="str">
        <f t="shared" si="44"/>
        <v>-</v>
      </c>
      <c r="CL241" s="419" t="s">
        <v>39</v>
      </c>
      <c r="CM241" s="421">
        <f>+Scoresheet!J311</f>
        <v>0</v>
      </c>
      <c r="CN241" s="420">
        <f t="shared" si="45"/>
        <v>0</v>
      </c>
      <c r="CO241"/>
      <c r="CP241" s="750">
        <v>240</v>
      </c>
      <c r="CQ241" s="751" t="str">
        <f t="shared" si="51"/>
        <v>-</v>
      </c>
      <c r="CR241" s="751" t="s">
        <v>39</v>
      </c>
      <c r="CS241" s="756">
        <f>+Scoresheet!AH311</f>
        <v>0</v>
      </c>
      <c r="CT241" s="752">
        <f t="shared" si="46"/>
        <v>0</v>
      </c>
      <c r="CU241"/>
      <c r="CV241" s="762">
        <v>240</v>
      </c>
      <c r="CW241" s="763" t="str">
        <f t="shared" si="52"/>
        <v>-</v>
      </c>
      <c r="CX241" s="763" t="s">
        <v>39</v>
      </c>
      <c r="CY241" s="787">
        <f>+Scoresheet!AP311</f>
        <v>0</v>
      </c>
      <c r="CZ241" s="429">
        <f t="shared" si="47"/>
        <v>0</v>
      </c>
      <c r="DA241"/>
      <c r="DB241" s="418">
        <v>240</v>
      </c>
      <c r="DC241" s="419" t="str">
        <f t="shared" si="53"/>
        <v>-</v>
      </c>
      <c r="DD241" s="419" t="s">
        <v>39</v>
      </c>
      <c r="DE241" s="421">
        <f>+Scoresheet!AX311</f>
        <v>0</v>
      </c>
      <c r="DF241" s="420">
        <f t="shared" si="48"/>
        <v>0</v>
      </c>
      <c r="DG241"/>
      <c r="DH241" s="766">
        <v>240</v>
      </c>
      <c r="DI241" s="767" t="str">
        <f t="shared" si="54"/>
        <v>-</v>
      </c>
      <c r="DJ241" s="767" t="s">
        <v>39</v>
      </c>
      <c r="DK241" s="768">
        <f>+Scoresheet!BF311</f>
        <v>0</v>
      </c>
      <c r="DL241" s="769">
        <f t="shared" si="49"/>
        <v>0</v>
      </c>
      <c r="DM241"/>
      <c r="DN241" s="762">
        <v>240</v>
      </c>
      <c r="DO241" s="763" t="str">
        <f t="shared" si="55"/>
        <v>-</v>
      </c>
      <c r="DP241" s="763" t="s">
        <v>39</v>
      </c>
      <c r="DQ241" s="429">
        <f t="shared" si="50"/>
        <v>0</v>
      </c>
    </row>
    <row r="242" spans="8:121" s="19" customFormat="1">
      <c r="H242" s="460">
        <v>241</v>
      </c>
      <c r="I242" s="313" t="s">
        <v>113</v>
      </c>
      <c r="J242" s="313" t="s">
        <v>39</v>
      </c>
      <c r="K242" s="475">
        <v>0</v>
      </c>
      <c r="L242" s="470"/>
      <c r="M242" s="460">
        <v>241</v>
      </c>
      <c r="N242" s="313" t="s">
        <v>113</v>
      </c>
      <c r="O242" s="313" t="s">
        <v>43</v>
      </c>
      <c r="P242" s="465">
        <v>0</v>
      </c>
      <c r="Q242" s="671">
        <v>0</v>
      </c>
      <c r="R242" s="10"/>
      <c r="S242" s="460">
        <v>241</v>
      </c>
      <c r="T242" s="313" t="s">
        <v>113</v>
      </c>
      <c r="U242" s="313" t="s">
        <v>43</v>
      </c>
      <c r="V242" s="465">
        <v>0</v>
      </c>
      <c r="W242" s="475">
        <v>0</v>
      </c>
      <c r="X242" s="10"/>
      <c r="Y242" s="460">
        <v>241</v>
      </c>
      <c r="Z242" s="313" t="s">
        <v>113</v>
      </c>
      <c r="AA242" s="313" t="s">
        <v>43</v>
      </c>
      <c r="AB242" s="465">
        <v>0</v>
      </c>
      <c r="AC242" s="475">
        <v>0</v>
      </c>
      <c r="AD242" s="10"/>
      <c r="AE242" s="460">
        <v>241</v>
      </c>
      <c r="AF242" s="313" t="s">
        <v>399</v>
      </c>
      <c r="AG242" s="313" t="s">
        <v>44</v>
      </c>
      <c r="AH242" s="465">
        <v>0</v>
      </c>
      <c r="AI242" s="475">
        <v>0</v>
      </c>
      <c r="AK242" s="460">
        <v>241</v>
      </c>
      <c r="AL242" s="313" t="s">
        <v>374</v>
      </c>
      <c r="AM242" s="313" t="s">
        <v>50</v>
      </c>
      <c r="AN242" s="337">
        <v>0</v>
      </c>
      <c r="AO242" s="475">
        <v>0</v>
      </c>
      <c r="AP242" s="10"/>
      <c r="AQ242" s="460">
        <v>241</v>
      </c>
      <c r="AR242" s="324" t="s">
        <v>113</v>
      </c>
      <c r="AS242" s="324" t="s">
        <v>46</v>
      </c>
      <c r="AT242" s="478">
        <v>0</v>
      </c>
      <c r="AU242" s="470"/>
      <c r="AV242" s="10"/>
      <c r="AW242" s="10"/>
      <c r="AX242" s="10"/>
      <c r="AY242" s="10"/>
      <c r="AZ242" s="10"/>
      <c r="BA242" s="10"/>
      <c r="BB242" s="10"/>
      <c r="BC242" s="10"/>
      <c r="BD242" s="10"/>
      <c r="BE242" s="10"/>
      <c r="BF242" s="10"/>
      <c r="BG242" s="10"/>
      <c r="BH242" s="10"/>
      <c r="BI242" s="10"/>
      <c r="BJ242" s="10"/>
      <c r="BK242" s="10"/>
      <c r="BL242" s="10"/>
      <c r="BM242" s="10"/>
      <c r="BN242" s="10"/>
      <c r="BO242" s="10"/>
      <c r="BP242" s="10"/>
      <c r="CE242" s="781">
        <v>241</v>
      </c>
      <c r="CF242" s="782" t="str">
        <f t="shared" si="42"/>
        <v>BHARGAV RAVAL [M]</v>
      </c>
      <c r="CG242" s="782" t="s">
        <v>46</v>
      </c>
      <c r="CH242" s="783">
        <f t="shared" si="43"/>
        <v>35.200000000000003</v>
      </c>
      <c r="CI242"/>
      <c r="CJ242" s="418">
        <v>241</v>
      </c>
      <c r="CK242" s="419" t="str">
        <f t="shared" si="44"/>
        <v>BHARGAV RAVAL [M]</v>
      </c>
      <c r="CL242" s="419" t="s">
        <v>46</v>
      </c>
      <c r="CM242" s="421">
        <f>+Scoresheet!J321</f>
        <v>194</v>
      </c>
      <c r="CN242" s="420">
        <f t="shared" si="45"/>
        <v>23.7</v>
      </c>
      <c r="CO242"/>
      <c r="CP242" s="750">
        <v>241</v>
      </c>
      <c r="CQ242" s="751" t="str">
        <f t="shared" si="51"/>
        <v>BHARGAV RAVAL [M]</v>
      </c>
      <c r="CR242" s="751" t="s">
        <v>46</v>
      </c>
      <c r="CS242" s="756">
        <f>+Scoresheet!AH321</f>
        <v>7</v>
      </c>
      <c r="CT242" s="752">
        <f t="shared" si="46"/>
        <v>9</v>
      </c>
      <c r="CU242"/>
      <c r="CV242" s="762">
        <v>241</v>
      </c>
      <c r="CW242" s="763" t="str">
        <f t="shared" si="52"/>
        <v>BHARGAV RAVAL [M]</v>
      </c>
      <c r="CX242" s="763" t="s">
        <v>46</v>
      </c>
      <c r="CY242" s="787">
        <f>+Scoresheet!AP321</f>
        <v>5</v>
      </c>
      <c r="CZ242" s="429">
        <f t="shared" si="47"/>
        <v>1.5</v>
      </c>
      <c r="DA242"/>
      <c r="DB242" s="418">
        <v>241</v>
      </c>
      <c r="DC242" s="419" t="str">
        <f t="shared" si="53"/>
        <v>BHARGAV RAVAL [M]</v>
      </c>
      <c r="DD242" s="419" t="s">
        <v>46</v>
      </c>
      <c r="DE242" s="421" t="str">
        <f>+Scoresheet!AX321</f>
        <v>1d</v>
      </c>
      <c r="DF242" s="420">
        <f t="shared" si="48"/>
        <v>0.5</v>
      </c>
      <c r="DG242"/>
      <c r="DH242" s="766">
        <v>241</v>
      </c>
      <c r="DI242" s="767" t="str">
        <f t="shared" si="54"/>
        <v>BHARGAV RAVAL [M]</v>
      </c>
      <c r="DJ242" s="767" t="s">
        <v>46</v>
      </c>
      <c r="DK242" s="768">
        <f>+Scoresheet!BF321</f>
        <v>1</v>
      </c>
      <c r="DL242" s="769">
        <f t="shared" si="49"/>
        <v>0.5</v>
      </c>
      <c r="DM242"/>
      <c r="DN242" s="762">
        <v>241</v>
      </c>
      <c r="DO242" s="763" t="str">
        <f t="shared" si="55"/>
        <v>BHARGAV RAVAL [M]</v>
      </c>
      <c r="DP242" s="763" t="s">
        <v>46</v>
      </c>
      <c r="DQ242" s="429">
        <f t="shared" si="50"/>
        <v>2.5</v>
      </c>
    </row>
    <row r="243" spans="8:121" s="19" customFormat="1">
      <c r="H243" s="460">
        <v>242</v>
      </c>
      <c r="I243" s="324" t="s">
        <v>113</v>
      </c>
      <c r="J243" s="324" t="s">
        <v>39</v>
      </c>
      <c r="K243" s="478">
        <v>0</v>
      </c>
      <c r="L243" s="470"/>
      <c r="M243" s="460">
        <v>242</v>
      </c>
      <c r="N243" s="313" t="s">
        <v>113</v>
      </c>
      <c r="O243" s="313" t="s">
        <v>43</v>
      </c>
      <c r="P243" s="465">
        <v>0</v>
      </c>
      <c r="Q243" s="671">
        <v>0</v>
      </c>
      <c r="R243" s="10"/>
      <c r="S243" s="460">
        <v>242</v>
      </c>
      <c r="T243" s="313" t="s">
        <v>113</v>
      </c>
      <c r="U243" s="313" t="s">
        <v>43</v>
      </c>
      <c r="V243" s="465">
        <v>0</v>
      </c>
      <c r="W243" s="475">
        <v>0</v>
      </c>
      <c r="X243" s="10"/>
      <c r="Y243" s="460">
        <v>242</v>
      </c>
      <c r="Z243" s="324" t="s">
        <v>113</v>
      </c>
      <c r="AA243" s="324" t="s">
        <v>43</v>
      </c>
      <c r="AB243" s="468">
        <v>0</v>
      </c>
      <c r="AC243" s="478">
        <v>0</v>
      </c>
      <c r="AD243" s="10"/>
      <c r="AE243" s="460">
        <v>242</v>
      </c>
      <c r="AF243" s="313" t="s">
        <v>333</v>
      </c>
      <c r="AG243" s="313" t="s">
        <v>39</v>
      </c>
      <c r="AH243" s="465">
        <v>0</v>
      </c>
      <c r="AI243" s="475">
        <v>0</v>
      </c>
      <c r="AK243" s="460">
        <v>242</v>
      </c>
      <c r="AL243" s="313" t="s">
        <v>368</v>
      </c>
      <c r="AM243" s="313" t="s">
        <v>41</v>
      </c>
      <c r="AN243" s="337">
        <v>0</v>
      </c>
      <c r="AO243" s="475">
        <v>0</v>
      </c>
      <c r="AP243" s="10"/>
      <c r="AQ243" s="460">
        <v>242</v>
      </c>
      <c r="AR243" s="313" t="s">
        <v>113</v>
      </c>
      <c r="AS243" s="313" t="s">
        <v>44</v>
      </c>
      <c r="AT243" s="475">
        <v>0</v>
      </c>
      <c r="AU243" s="470"/>
      <c r="AV243" s="10"/>
      <c r="AW243" s="10"/>
      <c r="AX243" s="10"/>
      <c r="AY243" s="10"/>
      <c r="AZ243" s="10"/>
      <c r="BA243" s="10"/>
      <c r="BB243" s="10"/>
      <c r="BC243" s="10"/>
      <c r="BD243" s="10"/>
      <c r="BE243" s="10"/>
      <c r="BF243" s="10"/>
      <c r="BG243" s="10"/>
      <c r="BH243" s="10"/>
      <c r="BI243" s="10"/>
      <c r="BJ243" s="10"/>
      <c r="BK243" s="10"/>
      <c r="BL243" s="10"/>
      <c r="BM243" s="10"/>
      <c r="BN243" s="10"/>
      <c r="BO243" s="10"/>
      <c r="BP243" s="10"/>
      <c r="CE243" s="781">
        <v>242</v>
      </c>
      <c r="CF243" s="782" t="str">
        <f t="shared" si="42"/>
        <v>NIKHIL PANDYA [M]</v>
      </c>
      <c r="CG243" s="782" t="s">
        <v>46</v>
      </c>
      <c r="CH243" s="783">
        <f t="shared" si="43"/>
        <v>23.5</v>
      </c>
      <c r="CI243"/>
      <c r="CJ243" s="418">
        <v>242</v>
      </c>
      <c r="CK243" s="419" t="str">
        <f t="shared" si="44"/>
        <v>NIKHIL PANDYA [M]</v>
      </c>
      <c r="CL243" s="419" t="s">
        <v>46</v>
      </c>
      <c r="CM243" s="421">
        <f>+Scoresheet!J322</f>
        <v>123</v>
      </c>
      <c r="CN243" s="420">
        <f t="shared" si="45"/>
        <v>12</v>
      </c>
      <c r="CO243"/>
      <c r="CP243" s="750">
        <v>242</v>
      </c>
      <c r="CQ243" s="751" t="str">
        <f t="shared" si="51"/>
        <v>NIKHIL PANDYA [M]</v>
      </c>
      <c r="CR243" s="751" t="s">
        <v>46</v>
      </c>
      <c r="CS243" s="756">
        <f>+Scoresheet!AH322</f>
        <v>7</v>
      </c>
      <c r="CT243" s="752">
        <f t="shared" si="46"/>
        <v>10</v>
      </c>
      <c r="CU243"/>
      <c r="CV243" s="762">
        <v>242</v>
      </c>
      <c r="CW243" s="763" t="str">
        <f t="shared" si="52"/>
        <v>NIKHIL PANDYA [M]</v>
      </c>
      <c r="CX243" s="763" t="s">
        <v>46</v>
      </c>
      <c r="CY243" s="787">
        <f>+Scoresheet!AP322</f>
        <v>1</v>
      </c>
      <c r="CZ243" s="429">
        <f t="shared" si="47"/>
        <v>0.5</v>
      </c>
      <c r="DA243"/>
      <c r="DB243" s="418">
        <v>242</v>
      </c>
      <c r="DC243" s="419" t="str">
        <f t="shared" si="53"/>
        <v>NIKHIL PANDYA [M]</v>
      </c>
      <c r="DD243" s="419" t="s">
        <v>46</v>
      </c>
      <c r="DE243" s="421" t="str">
        <f>+Scoresheet!AX322</f>
        <v>2d</v>
      </c>
      <c r="DF243" s="420">
        <f t="shared" si="48"/>
        <v>1</v>
      </c>
      <c r="DG243"/>
      <c r="DH243" s="766">
        <v>242</v>
      </c>
      <c r="DI243" s="767" t="str">
        <f t="shared" si="54"/>
        <v>NIKHIL PANDYA [M]</v>
      </c>
      <c r="DJ243" s="767" t="s">
        <v>46</v>
      </c>
      <c r="DK243" s="768">
        <f>+Scoresheet!BF322</f>
        <v>0</v>
      </c>
      <c r="DL243" s="769">
        <f t="shared" si="49"/>
        <v>0</v>
      </c>
      <c r="DM243"/>
      <c r="DN243" s="762">
        <v>242</v>
      </c>
      <c r="DO243" s="763" t="str">
        <f t="shared" si="55"/>
        <v>NIKHIL PANDYA [M]</v>
      </c>
      <c r="DP243" s="763" t="s">
        <v>46</v>
      </c>
      <c r="DQ243" s="429">
        <f t="shared" si="50"/>
        <v>1.5</v>
      </c>
    </row>
    <row r="244" spans="8:121" s="19" customFormat="1">
      <c r="H244" s="460">
        <v>243</v>
      </c>
      <c r="I244" s="324" t="s">
        <v>113</v>
      </c>
      <c r="J244" s="324" t="s">
        <v>39</v>
      </c>
      <c r="K244" s="478">
        <v>0</v>
      </c>
      <c r="L244" s="470"/>
      <c r="M244" s="460">
        <v>243</v>
      </c>
      <c r="N244" s="313" t="s">
        <v>113</v>
      </c>
      <c r="O244" s="313" t="s">
        <v>43</v>
      </c>
      <c r="P244" s="465">
        <v>0</v>
      </c>
      <c r="Q244" s="671">
        <v>0</v>
      </c>
      <c r="R244" s="10"/>
      <c r="S244" s="460">
        <v>243</v>
      </c>
      <c r="T244" s="313" t="s">
        <v>113</v>
      </c>
      <c r="U244" s="313" t="s">
        <v>43</v>
      </c>
      <c r="V244" s="465">
        <v>0</v>
      </c>
      <c r="W244" s="475">
        <v>0</v>
      </c>
      <c r="X244" s="10"/>
      <c r="Y244" s="460">
        <v>243</v>
      </c>
      <c r="Z244" s="324" t="s">
        <v>113</v>
      </c>
      <c r="AA244" s="324" t="s">
        <v>43</v>
      </c>
      <c r="AB244" s="468">
        <v>0</v>
      </c>
      <c r="AC244" s="478">
        <v>0</v>
      </c>
      <c r="AD244" s="10"/>
      <c r="AE244" s="460">
        <v>243</v>
      </c>
      <c r="AF244" s="313" t="s">
        <v>433</v>
      </c>
      <c r="AG244" s="313" t="s">
        <v>41</v>
      </c>
      <c r="AH244" s="468">
        <v>0</v>
      </c>
      <c r="AI244" s="478">
        <v>0</v>
      </c>
      <c r="AK244" s="460">
        <v>243</v>
      </c>
      <c r="AL244" s="313" t="s">
        <v>323</v>
      </c>
      <c r="AM244" s="313" t="s">
        <v>50</v>
      </c>
      <c r="AN244" s="337">
        <v>0</v>
      </c>
      <c r="AO244" s="475">
        <v>0</v>
      </c>
      <c r="AP244" s="10"/>
      <c r="AQ244" s="460">
        <v>243</v>
      </c>
      <c r="AR244" s="313" t="s">
        <v>113</v>
      </c>
      <c r="AS244" s="313" t="s">
        <v>44</v>
      </c>
      <c r="AT244" s="475">
        <v>0</v>
      </c>
      <c r="AU244" s="470"/>
      <c r="AV244" s="10"/>
      <c r="AW244" s="10"/>
      <c r="AX244" s="10"/>
      <c r="AY244" s="10"/>
      <c r="AZ244" s="10"/>
      <c r="BA244" s="10"/>
      <c r="BB244" s="10"/>
      <c r="BC244" s="10"/>
      <c r="BD244" s="10"/>
      <c r="BE244" s="10"/>
      <c r="BF244" s="10"/>
      <c r="BG244" s="10"/>
      <c r="BH244" s="10"/>
      <c r="BI244" s="10"/>
      <c r="BJ244" s="10"/>
      <c r="BK244" s="10"/>
      <c r="BL244" s="10"/>
      <c r="BM244" s="10"/>
      <c r="BN244" s="10"/>
      <c r="BO244" s="10"/>
      <c r="BP244" s="10"/>
      <c r="CE244" s="781">
        <v>243</v>
      </c>
      <c r="CF244" s="782" t="str">
        <f t="shared" si="42"/>
        <v>KIRAN PANDYA [M]</v>
      </c>
      <c r="CG244" s="782" t="s">
        <v>46</v>
      </c>
      <c r="CH244" s="783">
        <f t="shared" si="43"/>
        <v>7.1</v>
      </c>
      <c r="CI244"/>
      <c r="CJ244" s="418">
        <v>243</v>
      </c>
      <c r="CK244" s="419" t="str">
        <f t="shared" si="44"/>
        <v>KIRAN PANDYA [M]</v>
      </c>
      <c r="CL244" s="419" t="s">
        <v>46</v>
      </c>
      <c r="CM244" s="421">
        <f>+Scoresheet!J323</f>
        <v>46</v>
      </c>
      <c r="CN244" s="420">
        <f t="shared" si="45"/>
        <v>4.0999999999999996</v>
      </c>
      <c r="CO244"/>
      <c r="CP244" s="750">
        <v>243</v>
      </c>
      <c r="CQ244" s="751" t="str">
        <f t="shared" si="51"/>
        <v>KIRAN PANDYA [M]</v>
      </c>
      <c r="CR244" s="751" t="s">
        <v>46</v>
      </c>
      <c r="CS244" s="756">
        <f>+Scoresheet!AH323</f>
        <v>2</v>
      </c>
      <c r="CT244" s="752">
        <f t="shared" si="46"/>
        <v>2</v>
      </c>
      <c r="CU244"/>
      <c r="CV244" s="762">
        <v>243</v>
      </c>
      <c r="CW244" s="763" t="str">
        <f t="shared" si="52"/>
        <v>KIRAN PANDYA [M]</v>
      </c>
      <c r="CX244" s="763" t="s">
        <v>46</v>
      </c>
      <c r="CY244" s="787">
        <f>+Scoresheet!AP323</f>
        <v>0</v>
      </c>
      <c r="CZ244" s="429">
        <f t="shared" si="47"/>
        <v>0</v>
      </c>
      <c r="DA244"/>
      <c r="DB244" s="418">
        <v>243</v>
      </c>
      <c r="DC244" s="419" t="str">
        <f t="shared" si="53"/>
        <v>KIRAN PANDYA [M]</v>
      </c>
      <c r="DD244" s="419" t="s">
        <v>46</v>
      </c>
      <c r="DE244" s="421" t="str">
        <f>+Scoresheet!AX323</f>
        <v>2d</v>
      </c>
      <c r="DF244" s="420">
        <f t="shared" si="48"/>
        <v>1</v>
      </c>
      <c r="DG244"/>
      <c r="DH244" s="766">
        <v>243</v>
      </c>
      <c r="DI244" s="767" t="str">
        <f t="shared" si="54"/>
        <v>KIRAN PANDYA [M]</v>
      </c>
      <c r="DJ244" s="767" t="s">
        <v>46</v>
      </c>
      <c r="DK244" s="768">
        <f>+Scoresheet!BF323</f>
        <v>0</v>
      </c>
      <c r="DL244" s="769">
        <f t="shared" si="49"/>
        <v>0</v>
      </c>
      <c r="DM244"/>
      <c r="DN244" s="762">
        <v>243</v>
      </c>
      <c r="DO244" s="763" t="str">
        <f t="shared" si="55"/>
        <v>KIRAN PANDYA [M]</v>
      </c>
      <c r="DP244" s="763" t="s">
        <v>46</v>
      </c>
      <c r="DQ244" s="429">
        <f t="shared" si="50"/>
        <v>1</v>
      </c>
    </row>
    <row r="245" spans="8:121" s="19" customFormat="1">
      <c r="H245" s="460">
        <v>244</v>
      </c>
      <c r="I245" s="313" t="s">
        <v>113</v>
      </c>
      <c r="J245" s="313" t="s">
        <v>39</v>
      </c>
      <c r="K245" s="475">
        <v>0</v>
      </c>
      <c r="L245" s="470"/>
      <c r="M245" s="460">
        <v>244</v>
      </c>
      <c r="N245" s="313" t="s">
        <v>113</v>
      </c>
      <c r="O245" s="313" t="s">
        <v>43</v>
      </c>
      <c r="P245" s="465">
        <v>0</v>
      </c>
      <c r="Q245" s="671">
        <v>0</v>
      </c>
      <c r="R245" s="10"/>
      <c r="S245" s="460">
        <v>244</v>
      </c>
      <c r="T245" s="313" t="s">
        <v>113</v>
      </c>
      <c r="U245" s="313" t="s">
        <v>43</v>
      </c>
      <c r="V245" s="465">
        <v>0</v>
      </c>
      <c r="W245" s="475">
        <v>0</v>
      </c>
      <c r="X245" s="10"/>
      <c r="Y245" s="460">
        <v>244</v>
      </c>
      <c r="Z245" s="313" t="s">
        <v>113</v>
      </c>
      <c r="AA245" s="313" t="s">
        <v>43</v>
      </c>
      <c r="AB245" s="465">
        <v>0</v>
      </c>
      <c r="AC245" s="475">
        <v>0</v>
      </c>
      <c r="AD245" s="10"/>
      <c r="AE245" s="460">
        <v>244</v>
      </c>
      <c r="AF245" s="313" t="s">
        <v>275</v>
      </c>
      <c r="AG245" s="313" t="s">
        <v>45</v>
      </c>
      <c r="AH245" s="465">
        <v>0</v>
      </c>
      <c r="AI245" s="475">
        <v>0</v>
      </c>
      <c r="AK245" s="460">
        <v>244</v>
      </c>
      <c r="AL245" s="313" t="s">
        <v>329</v>
      </c>
      <c r="AM245" s="313" t="s">
        <v>39</v>
      </c>
      <c r="AN245" s="337">
        <v>0</v>
      </c>
      <c r="AO245" s="475">
        <v>0</v>
      </c>
      <c r="AP245" s="10"/>
      <c r="AQ245" s="460">
        <v>244</v>
      </c>
      <c r="AR245" s="313" t="s">
        <v>113</v>
      </c>
      <c r="AS245" s="313" t="s">
        <v>44</v>
      </c>
      <c r="AT245" s="475">
        <v>0</v>
      </c>
      <c r="AU245" s="470"/>
      <c r="AV245" s="10"/>
      <c r="AW245" s="10"/>
      <c r="AX245" s="10"/>
      <c r="AY245" s="10"/>
      <c r="AZ245" s="10"/>
      <c r="BA245" s="10"/>
      <c r="BB245" s="10"/>
      <c r="BC245" s="10"/>
      <c r="BD245" s="10"/>
      <c r="BE245" s="10"/>
      <c r="BF245" s="10"/>
      <c r="BG245" s="10"/>
      <c r="BH245" s="10"/>
      <c r="BI245" s="10"/>
      <c r="BJ245" s="10"/>
      <c r="BK245" s="10"/>
      <c r="BL245" s="10"/>
      <c r="BM245" s="10"/>
      <c r="BN245" s="10"/>
      <c r="BO245" s="10"/>
      <c r="BP245" s="10"/>
      <c r="CE245" s="781">
        <v>244</v>
      </c>
      <c r="CF245" s="782" t="str">
        <f t="shared" si="42"/>
        <v>PRASHANT RAVAL [M]</v>
      </c>
      <c r="CG245" s="782" t="s">
        <v>46</v>
      </c>
      <c r="CH245" s="783">
        <f t="shared" si="43"/>
        <v>7</v>
      </c>
      <c r="CI245"/>
      <c r="CJ245" s="418">
        <v>244</v>
      </c>
      <c r="CK245" s="419" t="str">
        <f t="shared" si="44"/>
        <v>PRASHANT RAVAL [M]</v>
      </c>
      <c r="CL245" s="419" t="s">
        <v>46</v>
      </c>
      <c r="CM245" s="421">
        <f>+Scoresheet!J324</f>
        <v>55</v>
      </c>
      <c r="CN245" s="420">
        <f t="shared" si="45"/>
        <v>4</v>
      </c>
      <c r="CO245"/>
      <c r="CP245" s="750">
        <v>244</v>
      </c>
      <c r="CQ245" s="751" t="str">
        <f t="shared" si="51"/>
        <v>PRASHANT RAVAL [M]</v>
      </c>
      <c r="CR245" s="751" t="s">
        <v>46</v>
      </c>
      <c r="CS245" s="756">
        <f>+Scoresheet!AH324</f>
        <v>2</v>
      </c>
      <c r="CT245" s="752">
        <f t="shared" si="46"/>
        <v>3</v>
      </c>
      <c r="CU245"/>
      <c r="CV245" s="762">
        <v>244</v>
      </c>
      <c r="CW245" s="763" t="str">
        <f t="shared" si="52"/>
        <v>PRASHANT RAVAL [M]</v>
      </c>
      <c r="CX245" s="763" t="s">
        <v>46</v>
      </c>
      <c r="CY245" s="787">
        <f>+Scoresheet!AP324</f>
        <v>0</v>
      </c>
      <c r="CZ245" s="429">
        <f t="shared" si="47"/>
        <v>0</v>
      </c>
      <c r="DA245"/>
      <c r="DB245" s="418">
        <v>244</v>
      </c>
      <c r="DC245" s="419" t="str">
        <f t="shared" si="53"/>
        <v>PRASHANT RAVAL [M]</v>
      </c>
      <c r="DD245" s="419" t="s">
        <v>46</v>
      </c>
      <c r="DE245" s="421">
        <f>+Scoresheet!AX324</f>
        <v>0</v>
      </c>
      <c r="DF245" s="420">
        <f t="shared" si="48"/>
        <v>0</v>
      </c>
      <c r="DG245"/>
      <c r="DH245" s="766">
        <v>244</v>
      </c>
      <c r="DI245" s="767" t="str">
        <f t="shared" si="54"/>
        <v>PRASHANT RAVAL [M]</v>
      </c>
      <c r="DJ245" s="767" t="s">
        <v>46</v>
      </c>
      <c r="DK245" s="768">
        <f>+Scoresheet!BF324</f>
        <v>0</v>
      </c>
      <c r="DL245" s="769">
        <f t="shared" si="49"/>
        <v>0</v>
      </c>
      <c r="DM245"/>
      <c r="DN245" s="762">
        <v>244</v>
      </c>
      <c r="DO245" s="763" t="str">
        <f t="shared" si="55"/>
        <v>PRASHANT RAVAL [M]</v>
      </c>
      <c r="DP245" s="763" t="s">
        <v>46</v>
      </c>
      <c r="DQ245" s="429">
        <f t="shared" si="50"/>
        <v>0</v>
      </c>
    </row>
    <row r="246" spans="8:121" s="19" customFormat="1">
      <c r="H246" s="460">
        <v>245</v>
      </c>
      <c r="I246" s="313" t="s">
        <v>113</v>
      </c>
      <c r="J246" s="313" t="s">
        <v>39</v>
      </c>
      <c r="K246" s="475">
        <v>0</v>
      </c>
      <c r="L246" s="470"/>
      <c r="M246" s="460">
        <v>245</v>
      </c>
      <c r="N246" s="313" t="s">
        <v>113</v>
      </c>
      <c r="O246" s="313" t="s">
        <v>43</v>
      </c>
      <c r="P246" s="465">
        <v>0</v>
      </c>
      <c r="Q246" s="671">
        <v>0</v>
      </c>
      <c r="R246" s="10"/>
      <c r="S246" s="460">
        <v>245</v>
      </c>
      <c r="T246" s="313" t="s">
        <v>113</v>
      </c>
      <c r="U246" s="313" t="s">
        <v>43</v>
      </c>
      <c r="V246" s="465">
        <v>0</v>
      </c>
      <c r="W246" s="475">
        <v>0</v>
      </c>
      <c r="X246" s="10"/>
      <c r="Y246" s="460">
        <v>245</v>
      </c>
      <c r="Z246" s="313" t="s">
        <v>113</v>
      </c>
      <c r="AA246" s="313" t="s">
        <v>43</v>
      </c>
      <c r="AB246" s="467">
        <v>0</v>
      </c>
      <c r="AC246" s="477">
        <v>0</v>
      </c>
      <c r="AD246" s="10"/>
      <c r="AE246" s="460">
        <v>245</v>
      </c>
      <c r="AF246" s="324" t="s">
        <v>352</v>
      </c>
      <c r="AG246" s="324" t="s">
        <v>44</v>
      </c>
      <c r="AH246" s="468">
        <v>0</v>
      </c>
      <c r="AI246" s="478">
        <v>0</v>
      </c>
      <c r="AK246" s="460">
        <v>245</v>
      </c>
      <c r="AL246" s="313" t="s">
        <v>267</v>
      </c>
      <c r="AM246" s="313" t="s">
        <v>48</v>
      </c>
      <c r="AN246" s="337">
        <v>0</v>
      </c>
      <c r="AO246" s="475">
        <v>0</v>
      </c>
      <c r="AP246" s="10"/>
      <c r="AQ246" s="460">
        <v>245</v>
      </c>
      <c r="AR246" s="313" t="s">
        <v>113</v>
      </c>
      <c r="AS246" s="313" t="s">
        <v>44</v>
      </c>
      <c r="AT246" s="475">
        <v>0</v>
      </c>
      <c r="AU246" s="470"/>
      <c r="AV246" s="10"/>
      <c r="AW246" s="10"/>
      <c r="AX246" s="10"/>
      <c r="AY246" s="10"/>
      <c r="AZ246" s="10"/>
      <c r="BA246" s="10"/>
      <c r="BB246" s="10"/>
      <c r="BC246" s="10"/>
      <c r="BD246" s="10"/>
      <c r="BE246" s="10"/>
      <c r="BF246" s="10"/>
      <c r="BG246" s="10"/>
      <c r="BH246" s="10"/>
      <c r="BI246" s="10"/>
      <c r="BJ246" s="10"/>
      <c r="BK246" s="10"/>
      <c r="BL246" s="10"/>
      <c r="BM246" s="10"/>
      <c r="BN246" s="10"/>
      <c r="BO246" s="10"/>
      <c r="BP246" s="10"/>
      <c r="CE246" s="781">
        <v>245</v>
      </c>
      <c r="CF246" s="782" t="str">
        <f t="shared" si="42"/>
        <v>PANKAJ PANDYA [M]</v>
      </c>
      <c r="CG246" s="782" t="s">
        <v>46</v>
      </c>
      <c r="CH246" s="783">
        <f t="shared" si="43"/>
        <v>4.5999999999999996</v>
      </c>
      <c r="CI246"/>
      <c r="CJ246" s="418">
        <v>245</v>
      </c>
      <c r="CK246" s="419" t="str">
        <f t="shared" si="44"/>
        <v>PANKAJ PANDYA [M]</v>
      </c>
      <c r="CL246" s="419" t="s">
        <v>46</v>
      </c>
      <c r="CM246" s="421">
        <f>+Scoresheet!J325</f>
        <v>43</v>
      </c>
      <c r="CN246" s="420">
        <f t="shared" si="45"/>
        <v>3.1</v>
      </c>
      <c r="CO246"/>
      <c r="CP246" s="750">
        <v>245</v>
      </c>
      <c r="CQ246" s="751" t="str">
        <f t="shared" si="51"/>
        <v>PANKAJ PANDYA [M]</v>
      </c>
      <c r="CR246" s="751" t="s">
        <v>46</v>
      </c>
      <c r="CS246" s="756">
        <f>+Scoresheet!AH325</f>
        <v>0</v>
      </c>
      <c r="CT246" s="752">
        <f t="shared" si="46"/>
        <v>0</v>
      </c>
      <c r="CU246"/>
      <c r="CV246" s="762">
        <v>245</v>
      </c>
      <c r="CW246" s="763" t="str">
        <f t="shared" si="52"/>
        <v>PANKAJ PANDYA [M]</v>
      </c>
      <c r="CX246" s="763" t="s">
        <v>46</v>
      </c>
      <c r="CY246" s="787">
        <f>+Scoresheet!AP325</f>
        <v>3</v>
      </c>
      <c r="CZ246" s="429">
        <f t="shared" si="47"/>
        <v>1.5</v>
      </c>
      <c r="DA246"/>
      <c r="DB246" s="418">
        <v>245</v>
      </c>
      <c r="DC246" s="419" t="str">
        <f t="shared" si="53"/>
        <v>PANKAJ PANDYA [M]</v>
      </c>
      <c r="DD246" s="419" t="s">
        <v>46</v>
      </c>
      <c r="DE246" s="421">
        <f>+Scoresheet!AX325</f>
        <v>0</v>
      </c>
      <c r="DF246" s="420">
        <f t="shared" si="48"/>
        <v>0</v>
      </c>
      <c r="DG246"/>
      <c r="DH246" s="766">
        <v>245</v>
      </c>
      <c r="DI246" s="767" t="str">
        <f t="shared" si="54"/>
        <v>PANKAJ PANDYA [M]</v>
      </c>
      <c r="DJ246" s="767" t="s">
        <v>46</v>
      </c>
      <c r="DK246" s="768">
        <f>+Scoresheet!BF325</f>
        <v>0</v>
      </c>
      <c r="DL246" s="769">
        <f t="shared" si="49"/>
        <v>0</v>
      </c>
      <c r="DM246"/>
      <c r="DN246" s="762">
        <v>245</v>
      </c>
      <c r="DO246" s="763" t="str">
        <f t="shared" si="55"/>
        <v>PANKAJ PANDYA [M]</v>
      </c>
      <c r="DP246" s="763" t="s">
        <v>46</v>
      </c>
      <c r="DQ246" s="429">
        <f t="shared" si="50"/>
        <v>1.5</v>
      </c>
    </row>
    <row r="247" spans="8:121" s="19" customFormat="1">
      <c r="H247" s="460">
        <v>246</v>
      </c>
      <c r="I247" s="324" t="s">
        <v>113</v>
      </c>
      <c r="J247" s="324" t="s">
        <v>39</v>
      </c>
      <c r="K247" s="478">
        <v>0</v>
      </c>
      <c r="L247" s="470"/>
      <c r="M247" s="460">
        <v>246</v>
      </c>
      <c r="N247" s="324" t="s">
        <v>113</v>
      </c>
      <c r="O247" s="324" t="s">
        <v>43</v>
      </c>
      <c r="P247" s="468">
        <v>0</v>
      </c>
      <c r="Q247" s="671">
        <v>0</v>
      </c>
      <c r="R247" s="10"/>
      <c r="S247" s="460">
        <v>246</v>
      </c>
      <c r="T247" s="313" t="s">
        <v>113</v>
      </c>
      <c r="U247" s="313" t="s">
        <v>43</v>
      </c>
      <c r="V247" s="465">
        <v>0</v>
      </c>
      <c r="W247" s="475">
        <v>0</v>
      </c>
      <c r="X247" s="10"/>
      <c r="Y247" s="460">
        <v>246</v>
      </c>
      <c r="Z247" s="313" t="s">
        <v>113</v>
      </c>
      <c r="AA247" s="313" t="s">
        <v>43</v>
      </c>
      <c r="AB247" s="465">
        <v>0</v>
      </c>
      <c r="AC247" s="475">
        <v>0</v>
      </c>
      <c r="AD247" s="10"/>
      <c r="AE247" s="460">
        <v>246</v>
      </c>
      <c r="AF247" s="313" t="s">
        <v>361</v>
      </c>
      <c r="AG247" s="313" t="s">
        <v>43</v>
      </c>
      <c r="AH247" s="465">
        <v>0</v>
      </c>
      <c r="AI247" s="475">
        <v>0</v>
      </c>
      <c r="AK247" s="460">
        <v>246</v>
      </c>
      <c r="AL247" s="313" t="s">
        <v>354</v>
      </c>
      <c r="AM247" s="313" t="s">
        <v>43</v>
      </c>
      <c r="AN247" s="337">
        <v>0</v>
      </c>
      <c r="AO247" s="475">
        <v>0</v>
      </c>
      <c r="AP247" s="10"/>
      <c r="AQ247" s="460">
        <v>246</v>
      </c>
      <c r="AR247" s="313" t="s">
        <v>113</v>
      </c>
      <c r="AS247" s="313" t="s">
        <v>44</v>
      </c>
      <c r="AT247" s="475">
        <v>0</v>
      </c>
      <c r="AU247" s="470"/>
      <c r="AV247" s="10"/>
      <c r="AW247" s="10"/>
      <c r="AX247" s="10"/>
      <c r="AY247" s="10"/>
      <c r="AZ247" s="10"/>
      <c r="BA247" s="10"/>
      <c r="BB247" s="10"/>
      <c r="BC247" s="10"/>
      <c r="BD247" s="10"/>
      <c r="BE247" s="10"/>
      <c r="BF247" s="10"/>
      <c r="BG247" s="10"/>
      <c r="BH247" s="10"/>
      <c r="BI247" s="10"/>
      <c r="BJ247" s="10"/>
      <c r="BK247" s="10"/>
      <c r="BL247" s="10"/>
      <c r="BM247" s="10"/>
      <c r="BN247" s="10"/>
      <c r="BO247" s="10"/>
      <c r="BP247" s="10"/>
      <c r="CE247" s="781">
        <v>246</v>
      </c>
      <c r="CF247" s="782" t="str">
        <f t="shared" si="42"/>
        <v>ANKIT PANDYA [M]</v>
      </c>
      <c r="CG247" s="782" t="s">
        <v>46</v>
      </c>
      <c r="CH247" s="783">
        <f t="shared" si="43"/>
        <v>6.5</v>
      </c>
      <c r="CI247"/>
      <c r="CJ247" s="418">
        <v>246</v>
      </c>
      <c r="CK247" s="419" t="str">
        <f t="shared" si="44"/>
        <v>ANKIT PANDYA [M]</v>
      </c>
      <c r="CL247" s="419" t="s">
        <v>46</v>
      </c>
      <c r="CM247" s="421">
        <f>+Scoresheet!J326</f>
        <v>2</v>
      </c>
      <c r="CN247" s="420">
        <f t="shared" si="45"/>
        <v>0</v>
      </c>
      <c r="CO247"/>
      <c r="CP247" s="750">
        <v>246</v>
      </c>
      <c r="CQ247" s="751" t="str">
        <f t="shared" si="51"/>
        <v>ANKIT PANDYA [M]</v>
      </c>
      <c r="CR247" s="751" t="s">
        <v>46</v>
      </c>
      <c r="CS247" s="756">
        <f>+Scoresheet!AH326</f>
        <v>4</v>
      </c>
      <c r="CT247" s="752">
        <f t="shared" si="46"/>
        <v>5</v>
      </c>
      <c r="CU247"/>
      <c r="CV247" s="762">
        <v>246</v>
      </c>
      <c r="CW247" s="763" t="str">
        <f t="shared" si="52"/>
        <v>ANKIT PANDYA [M]</v>
      </c>
      <c r="CX247" s="763" t="s">
        <v>46</v>
      </c>
      <c r="CY247" s="787">
        <f>+Scoresheet!AP326</f>
        <v>4</v>
      </c>
      <c r="CZ247" s="429">
        <f t="shared" si="47"/>
        <v>1.5</v>
      </c>
      <c r="DA247"/>
      <c r="DB247" s="418">
        <v>246</v>
      </c>
      <c r="DC247" s="419" t="str">
        <f t="shared" si="53"/>
        <v>ANKIT PANDYA [M]</v>
      </c>
      <c r="DD247" s="419" t="s">
        <v>46</v>
      </c>
      <c r="DE247" s="421">
        <f>+Scoresheet!AX326</f>
        <v>0</v>
      </c>
      <c r="DF247" s="420">
        <f t="shared" si="48"/>
        <v>0</v>
      </c>
      <c r="DG247"/>
      <c r="DH247" s="766">
        <v>246</v>
      </c>
      <c r="DI247" s="767" t="str">
        <f t="shared" si="54"/>
        <v>ANKIT PANDYA [M]</v>
      </c>
      <c r="DJ247" s="767" t="s">
        <v>46</v>
      </c>
      <c r="DK247" s="768">
        <f>+Scoresheet!BF326</f>
        <v>0</v>
      </c>
      <c r="DL247" s="769">
        <f t="shared" si="49"/>
        <v>0</v>
      </c>
      <c r="DM247"/>
      <c r="DN247" s="762">
        <v>246</v>
      </c>
      <c r="DO247" s="763" t="str">
        <f t="shared" si="55"/>
        <v>ANKIT PANDYA [M]</v>
      </c>
      <c r="DP247" s="763" t="s">
        <v>46</v>
      </c>
      <c r="DQ247" s="429">
        <f t="shared" si="50"/>
        <v>1.5</v>
      </c>
    </row>
    <row r="248" spans="8:121" s="19" customFormat="1">
      <c r="H248" s="460">
        <v>247</v>
      </c>
      <c r="I248" s="313" t="s">
        <v>113</v>
      </c>
      <c r="J248" s="313" t="s">
        <v>39</v>
      </c>
      <c r="K248" s="478">
        <v>0</v>
      </c>
      <c r="L248" s="470"/>
      <c r="M248" s="460">
        <v>247</v>
      </c>
      <c r="N248" s="313" t="s">
        <v>113</v>
      </c>
      <c r="O248" s="313" t="s">
        <v>43</v>
      </c>
      <c r="P248" s="465">
        <v>0</v>
      </c>
      <c r="Q248" s="671">
        <v>0</v>
      </c>
      <c r="R248" s="10"/>
      <c r="S248" s="460">
        <v>247</v>
      </c>
      <c r="T248" s="313" t="s">
        <v>113</v>
      </c>
      <c r="U248" s="313" t="s">
        <v>43</v>
      </c>
      <c r="V248" s="465">
        <v>0</v>
      </c>
      <c r="W248" s="475">
        <v>0</v>
      </c>
      <c r="X248" s="10"/>
      <c r="Y248" s="460">
        <v>247</v>
      </c>
      <c r="Z248" s="313" t="s">
        <v>113</v>
      </c>
      <c r="AA248" s="313" t="s">
        <v>43</v>
      </c>
      <c r="AB248" s="465">
        <v>0</v>
      </c>
      <c r="AC248" s="475">
        <v>0</v>
      </c>
      <c r="AD248" s="10"/>
      <c r="AE248" s="460">
        <v>247</v>
      </c>
      <c r="AF248" s="313" t="s">
        <v>322</v>
      </c>
      <c r="AG248" s="313" t="s">
        <v>50</v>
      </c>
      <c r="AH248" s="465">
        <v>0</v>
      </c>
      <c r="AI248" s="475">
        <v>0</v>
      </c>
      <c r="AK248" s="460">
        <v>247</v>
      </c>
      <c r="AL248" s="324" t="s">
        <v>337</v>
      </c>
      <c r="AM248" s="324" t="s">
        <v>46</v>
      </c>
      <c r="AN248" s="340">
        <v>0</v>
      </c>
      <c r="AO248" s="478">
        <v>0</v>
      </c>
      <c r="AP248" s="10"/>
      <c r="AQ248" s="460">
        <v>247</v>
      </c>
      <c r="AR248" s="324" t="s">
        <v>113</v>
      </c>
      <c r="AS248" s="324" t="s">
        <v>44</v>
      </c>
      <c r="AT248" s="478">
        <v>0</v>
      </c>
      <c r="AU248" s="470"/>
      <c r="AV248" s="10"/>
      <c r="AW248" s="10"/>
      <c r="AX248" s="10"/>
      <c r="AY248" s="10"/>
      <c r="AZ248" s="10"/>
      <c r="BA248" s="10"/>
      <c r="BB248" s="10"/>
      <c r="BC248" s="10"/>
      <c r="BD248" s="10"/>
      <c r="BE248" s="10"/>
      <c r="BF248" s="10"/>
      <c r="BG248" s="10"/>
      <c r="BH248" s="10"/>
      <c r="BI248" s="10"/>
      <c r="BJ248" s="10"/>
      <c r="BK248" s="10"/>
      <c r="BL248" s="10"/>
      <c r="BM248" s="10"/>
      <c r="BN248" s="10"/>
      <c r="BO248" s="10"/>
      <c r="BP248" s="10"/>
      <c r="CE248" s="781">
        <v>247</v>
      </c>
      <c r="CF248" s="782" t="str">
        <f t="shared" si="42"/>
        <v>VIRENDRA RAVAL [M]</v>
      </c>
      <c r="CG248" s="782" t="s">
        <v>46</v>
      </c>
      <c r="CH248" s="783">
        <f t="shared" si="43"/>
        <v>16</v>
      </c>
      <c r="CI248"/>
      <c r="CJ248" s="418">
        <v>247</v>
      </c>
      <c r="CK248" s="419" t="str">
        <f t="shared" si="44"/>
        <v>VIRENDRA RAVAL [M]</v>
      </c>
      <c r="CL248" s="419" t="s">
        <v>46</v>
      </c>
      <c r="CM248" s="421">
        <f>+Scoresheet!J327</f>
        <v>11</v>
      </c>
      <c r="CN248" s="420">
        <f t="shared" si="45"/>
        <v>0</v>
      </c>
      <c r="CO248"/>
      <c r="CP248" s="750">
        <v>247</v>
      </c>
      <c r="CQ248" s="751" t="str">
        <f t="shared" si="51"/>
        <v>VIRENDRA RAVAL [M]</v>
      </c>
      <c r="CR248" s="751" t="s">
        <v>46</v>
      </c>
      <c r="CS248" s="756">
        <f>+Scoresheet!AH327</f>
        <v>9</v>
      </c>
      <c r="CT248" s="752">
        <f t="shared" si="46"/>
        <v>15</v>
      </c>
      <c r="CU248"/>
      <c r="CV248" s="762">
        <v>247</v>
      </c>
      <c r="CW248" s="763" t="str">
        <f t="shared" si="52"/>
        <v>VIRENDRA RAVAL [M]</v>
      </c>
      <c r="CX248" s="763" t="s">
        <v>46</v>
      </c>
      <c r="CY248" s="787">
        <f>+Scoresheet!AP327</f>
        <v>3</v>
      </c>
      <c r="CZ248" s="429">
        <f t="shared" si="47"/>
        <v>1</v>
      </c>
      <c r="DA248"/>
      <c r="DB248" s="418">
        <v>247</v>
      </c>
      <c r="DC248" s="419" t="str">
        <f t="shared" si="53"/>
        <v>VIRENDRA RAVAL [M]</v>
      </c>
      <c r="DD248" s="419" t="s">
        <v>46</v>
      </c>
      <c r="DE248" s="421">
        <f>+Scoresheet!AX327</f>
        <v>0</v>
      </c>
      <c r="DF248" s="420">
        <f t="shared" si="48"/>
        <v>0</v>
      </c>
      <c r="DG248"/>
      <c r="DH248" s="766">
        <v>247</v>
      </c>
      <c r="DI248" s="767" t="str">
        <f t="shared" si="54"/>
        <v>VIRENDRA RAVAL [M]</v>
      </c>
      <c r="DJ248" s="767" t="s">
        <v>46</v>
      </c>
      <c r="DK248" s="768">
        <f>+Scoresheet!BF327</f>
        <v>0</v>
      </c>
      <c r="DL248" s="769">
        <f t="shared" si="49"/>
        <v>0</v>
      </c>
      <c r="DM248"/>
      <c r="DN248" s="762">
        <v>247</v>
      </c>
      <c r="DO248" s="763" t="str">
        <f t="shared" si="55"/>
        <v>VIRENDRA RAVAL [M]</v>
      </c>
      <c r="DP248" s="763" t="s">
        <v>46</v>
      </c>
      <c r="DQ248" s="429">
        <f t="shared" si="50"/>
        <v>1</v>
      </c>
    </row>
    <row r="249" spans="8:121" s="19" customFormat="1">
      <c r="H249" s="460">
        <v>248</v>
      </c>
      <c r="I249" s="313" t="s">
        <v>113</v>
      </c>
      <c r="J249" s="313" t="s">
        <v>39</v>
      </c>
      <c r="K249" s="478">
        <v>0</v>
      </c>
      <c r="L249" s="470"/>
      <c r="M249" s="460">
        <v>248</v>
      </c>
      <c r="N249" s="324" t="s">
        <v>113</v>
      </c>
      <c r="O249" s="324" t="s">
        <v>43</v>
      </c>
      <c r="P249" s="468">
        <v>0</v>
      </c>
      <c r="Q249" s="671">
        <v>0</v>
      </c>
      <c r="R249" s="10"/>
      <c r="S249" s="460">
        <v>248</v>
      </c>
      <c r="T249" s="324" t="s">
        <v>113</v>
      </c>
      <c r="U249" s="324" t="s">
        <v>43</v>
      </c>
      <c r="V249" s="468">
        <v>0</v>
      </c>
      <c r="W249" s="478">
        <v>0</v>
      </c>
      <c r="X249" s="10"/>
      <c r="Y249" s="460">
        <v>248</v>
      </c>
      <c r="Z249" s="313" t="s">
        <v>113</v>
      </c>
      <c r="AA249" s="313" t="s">
        <v>43</v>
      </c>
      <c r="AB249" s="465">
        <v>0</v>
      </c>
      <c r="AC249" s="475">
        <v>0</v>
      </c>
      <c r="AD249" s="10"/>
      <c r="AE249" s="460">
        <v>248</v>
      </c>
      <c r="AF249" s="313" t="s">
        <v>419</v>
      </c>
      <c r="AG249" s="313" t="s">
        <v>38</v>
      </c>
      <c r="AH249" s="465">
        <v>0</v>
      </c>
      <c r="AI249" s="475">
        <v>0</v>
      </c>
      <c r="AK249" s="460">
        <v>248</v>
      </c>
      <c r="AL249" s="313" t="s">
        <v>363</v>
      </c>
      <c r="AM249" s="313" t="s">
        <v>43</v>
      </c>
      <c r="AN249" s="337">
        <v>0</v>
      </c>
      <c r="AO249" s="475">
        <v>0</v>
      </c>
      <c r="AP249" s="10"/>
      <c r="AQ249" s="460">
        <v>248</v>
      </c>
      <c r="AR249" s="313" t="s">
        <v>113</v>
      </c>
      <c r="AS249" s="313" t="s">
        <v>44</v>
      </c>
      <c r="AT249" s="475">
        <v>0</v>
      </c>
      <c r="AU249" s="470"/>
      <c r="AV249" s="10"/>
      <c r="AW249" s="10"/>
      <c r="AX249" s="10"/>
      <c r="AY249" s="10"/>
      <c r="AZ249" s="10"/>
      <c r="BA249" s="10"/>
      <c r="BB249" s="10"/>
      <c r="BC249" s="10"/>
      <c r="BD249" s="10"/>
      <c r="BE249" s="10"/>
      <c r="BF249" s="10"/>
      <c r="BG249" s="10"/>
      <c r="BH249" s="10"/>
      <c r="BI249" s="10"/>
      <c r="BJ249" s="10"/>
      <c r="BK249" s="10"/>
      <c r="BL249" s="10"/>
      <c r="BM249" s="10"/>
      <c r="BN249" s="10"/>
      <c r="BO249" s="10"/>
      <c r="BP249" s="10"/>
      <c r="CE249" s="781">
        <v>248</v>
      </c>
      <c r="CF249" s="782" t="str">
        <f t="shared" si="42"/>
        <v>NARESH PANDYA [M]</v>
      </c>
      <c r="CG249" s="782" t="s">
        <v>46</v>
      </c>
      <c r="CH249" s="783">
        <f t="shared" si="43"/>
        <v>12.7</v>
      </c>
      <c r="CI249"/>
      <c r="CJ249" s="418">
        <v>248</v>
      </c>
      <c r="CK249" s="419" t="str">
        <f t="shared" si="44"/>
        <v>NARESH PANDYA [M]</v>
      </c>
      <c r="CL249" s="419" t="s">
        <v>46</v>
      </c>
      <c r="CM249" s="421">
        <f>+Scoresheet!J328</f>
        <v>100</v>
      </c>
      <c r="CN249" s="420">
        <f t="shared" si="45"/>
        <v>11.2</v>
      </c>
      <c r="CO249"/>
      <c r="CP249" s="750">
        <v>248</v>
      </c>
      <c r="CQ249" s="751" t="str">
        <f t="shared" si="51"/>
        <v>NARESH PANDYA [M]</v>
      </c>
      <c r="CR249" s="751" t="s">
        <v>46</v>
      </c>
      <c r="CS249" s="756">
        <f>+Scoresheet!AH328</f>
        <v>0</v>
      </c>
      <c r="CT249" s="752">
        <f t="shared" si="46"/>
        <v>0</v>
      </c>
      <c r="CU249"/>
      <c r="CV249" s="762">
        <v>248</v>
      </c>
      <c r="CW249" s="763" t="str">
        <f t="shared" si="52"/>
        <v>NARESH PANDYA [M]</v>
      </c>
      <c r="CX249" s="763" t="s">
        <v>46</v>
      </c>
      <c r="CY249" s="787">
        <f>+Scoresheet!AP328</f>
        <v>3</v>
      </c>
      <c r="CZ249" s="429">
        <f t="shared" si="47"/>
        <v>1.5</v>
      </c>
      <c r="DA249"/>
      <c r="DB249" s="418">
        <v>248</v>
      </c>
      <c r="DC249" s="419" t="str">
        <f t="shared" si="53"/>
        <v>NARESH PANDYA [M]</v>
      </c>
      <c r="DD249" s="419" t="s">
        <v>46</v>
      </c>
      <c r="DE249" s="421">
        <f>+Scoresheet!AX328</f>
        <v>0</v>
      </c>
      <c r="DF249" s="420">
        <f t="shared" si="48"/>
        <v>0</v>
      </c>
      <c r="DG249"/>
      <c r="DH249" s="766">
        <v>248</v>
      </c>
      <c r="DI249" s="767" t="str">
        <f t="shared" si="54"/>
        <v>NARESH PANDYA [M]</v>
      </c>
      <c r="DJ249" s="767" t="s">
        <v>46</v>
      </c>
      <c r="DK249" s="768">
        <f>+Scoresheet!BF328</f>
        <v>0</v>
      </c>
      <c r="DL249" s="769">
        <f t="shared" si="49"/>
        <v>0</v>
      </c>
      <c r="DM249"/>
      <c r="DN249" s="762">
        <v>248</v>
      </c>
      <c r="DO249" s="763" t="str">
        <f t="shared" si="55"/>
        <v>NARESH PANDYA [M]</v>
      </c>
      <c r="DP249" s="763" t="s">
        <v>46</v>
      </c>
      <c r="DQ249" s="429">
        <f t="shared" si="50"/>
        <v>1.5</v>
      </c>
    </row>
    <row r="250" spans="8:121" s="19" customFormat="1">
      <c r="H250" s="460">
        <v>249</v>
      </c>
      <c r="I250" s="313" t="s">
        <v>113</v>
      </c>
      <c r="J250" s="313" t="s">
        <v>39</v>
      </c>
      <c r="K250" s="475">
        <v>0</v>
      </c>
      <c r="L250" s="470"/>
      <c r="M250" s="460">
        <v>249</v>
      </c>
      <c r="N250" s="313" t="s">
        <v>113</v>
      </c>
      <c r="O250" s="313" t="s">
        <v>43</v>
      </c>
      <c r="P250" s="465">
        <v>0</v>
      </c>
      <c r="Q250" s="671">
        <v>0</v>
      </c>
      <c r="R250" s="10"/>
      <c r="S250" s="460">
        <v>249</v>
      </c>
      <c r="T250" s="313" t="s">
        <v>113</v>
      </c>
      <c r="U250" s="313" t="s">
        <v>43</v>
      </c>
      <c r="V250" s="465">
        <v>0</v>
      </c>
      <c r="W250" s="475">
        <v>0</v>
      </c>
      <c r="X250" s="10"/>
      <c r="Y250" s="460">
        <v>249</v>
      </c>
      <c r="Z250" s="313" t="s">
        <v>113</v>
      </c>
      <c r="AA250" s="313" t="s">
        <v>43</v>
      </c>
      <c r="AB250" s="465">
        <v>0</v>
      </c>
      <c r="AC250" s="475">
        <v>0</v>
      </c>
      <c r="AD250" s="10"/>
      <c r="AE250" s="460">
        <v>249</v>
      </c>
      <c r="AF250" s="313" t="s">
        <v>384</v>
      </c>
      <c r="AG250" s="313" t="s">
        <v>42</v>
      </c>
      <c r="AH250" s="465">
        <v>0</v>
      </c>
      <c r="AI250" s="475">
        <v>0</v>
      </c>
      <c r="AK250" s="460">
        <v>249</v>
      </c>
      <c r="AL250" s="313" t="s">
        <v>272</v>
      </c>
      <c r="AM250" s="313" t="s">
        <v>48</v>
      </c>
      <c r="AN250" s="337">
        <v>0</v>
      </c>
      <c r="AO250" s="475">
        <v>0</v>
      </c>
      <c r="AP250" s="10"/>
      <c r="AQ250" s="460">
        <v>249</v>
      </c>
      <c r="AR250" s="313" t="s">
        <v>113</v>
      </c>
      <c r="AS250" s="313" t="s">
        <v>44</v>
      </c>
      <c r="AT250" s="475">
        <v>0</v>
      </c>
      <c r="AU250" s="470"/>
      <c r="AV250" s="10"/>
      <c r="AW250" s="10"/>
      <c r="AX250" s="10"/>
      <c r="AY250" s="10"/>
      <c r="AZ250" s="10"/>
      <c r="BA250" s="10"/>
      <c r="BB250" s="10"/>
      <c r="BC250" s="10"/>
      <c r="BD250" s="10"/>
      <c r="BE250" s="10"/>
      <c r="BF250" s="10"/>
      <c r="BG250" s="10"/>
      <c r="BH250" s="10"/>
      <c r="BI250" s="10"/>
      <c r="BJ250" s="10"/>
      <c r="BK250" s="10"/>
      <c r="BL250" s="10"/>
      <c r="BM250" s="10"/>
      <c r="BN250" s="10"/>
      <c r="BO250" s="10"/>
      <c r="BP250" s="10"/>
      <c r="CE250" s="781">
        <v>249</v>
      </c>
      <c r="CF250" s="782" t="str">
        <f t="shared" si="42"/>
        <v>BANDISH PANDYA [M]</v>
      </c>
      <c r="CG250" s="782" t="s">
        <v>46</v>
      </c>
      <c r="CH250" s="783">
        <f t="shared" si="43"/>
        <v>4.7</v>
      </c>
      <c r="CI250"/>
      <c r="CJ250" s="418">
        <v>249</v>
      </c>
      <c r="CK250" s="419" t="str">
        <f t="shared" si="44"/>
        <v>BANDISH PANDYA [M]</v>
      </c>
      <c r="CL250" s="419" t="s">
        <v>46</v>
      </c>
      <c r="CM250" s="421">
        <f>+Scoresheet!J329</f>
        <v>18</v>
      </c>
      <c r="CN250" s="420">
        <f t="shared" si="45"/>
        <v>1.7</v>
      </c>
      <c r="CO250"/>
      <c r="CP250" s="750">
        <v>249</v>
      </c>
      <c r="CQ250" s="751" t="str">
        <f t="shared" si="51"/>
        <v>BANDISH PANDYA [M]</v>
      </c>
      <c r="CR250" s="751" t="s">
        <v>46</v>
      </c>
      <c r="CS250" s="756">
        <f>+Scoresheet!AH329</f>
        <v>2</v>
      </c>
      <c r="CT250" s="752">
        <f t="shared" si="46"/>
        <v>2</v>
      </c>
      <c r="CU250"/>
      <c r="CV250" s="762">
        <v>249</v>
      </c>
      <c r="CW250" s="763" t="str">
        <f t="shared" si="52"/>
        <v>BANDISH PANDYA [M]</v>
      </c>
      <c r="CX250" s="763" t="s">
        <v>46</v>
      </c>
      <c r="CY250" s="787">
        <f>+Scoresheet!AP329</f>
        <v>2</v>
      </c>
      <c r="CZ250" s="429">
        <f t="shared" si="47"/>
        <v>1</v>
      </c>
      <c r="DA250"/>
      <c r="DB250" s="418">
        <v>249</v>
      </c>
      <c r="DC250" s="419" t="str">
        <f t="shared" si="53"/>
        <v>BANDISH PANDYA [M]</v>
      </c>
      <c r="DD250" s="419" t="s">
        <v>46</v>
      </c>
      <c r="DE250" s="421">
        <f>+Scoresheet!AX329</f>
        <v>0</v>
      </c>
      <c r="DF250" s="420">
        <f t="shared" si="48"/>
        <v>0</v>
      </c>
      <c r="DG250"/>
      <c r="DH250" s="766">
        <v>249</v>
      </c>
      <c r="DI250" s="767" t="str">
        <f t="shared" si="54"/>
        <v>BANDISH PANDYA [M]</v>
      </c>
      <c r="DJ250" s="767" t="s">
        <v>46</v>
      </c>
      <c r="DK250" s="768">
        <f>+Scoresheet!BF329</f>
        <v>0</v>
      </c>
      <c r="DL250" s="769">
        <f t="shared" si="49"/>
        <v>0</v>
      </c>
      <c r="DM250"/>
      <c r="DN250" s="762">
        <v>249</v>
      </c>
      <c r="DO250" s="763" t="str">
        <f t="shared" si="55"/>
        <v>BANDISH PANDYA [M]</v>
      </c>
      <c r="DP250" s="763" t="s">
        <v>46</v>
      </c>
      <c r="DQ250" s="429">
        <f t="shared" si="50"/>
        <v>1</v>
      </c>
    </row>
    <row r="251" spans="8:121" s="19" customFormat="1">
      <c r="H251" s="460">
        <v>250</v>
      </c>
      <c r="I251" s="313" t="s">
        <v>113</v>
      </c>
      <c r="J251" s="313" t="s">
        <v>39</v>
      </c>
      <c r="K251" s="475">
        <v>0</v>
      </c>
      <c r="L251" s="470"/>
      <c r="M251" s="460">
        <v>250</v>
      </c>
      <c r="N251" s="313" t="s">
        <v>113</v>
      </c>
      <c r="O251" s="313" t="s">
        <v>43</v>
      </c>
      <c r="P251" s="465">
        <v>0</v>
      </c>
      <c r="Q251" s="671">
        <v>0</v>
      </c>
      <c r="R251" s="10"/>
      <c r="S251" s="460">
        <v>250</v>
      </c>
      <c r="T251" s="313" t="s">
        <v>113</v>
      </c>
      <c r="U251" s="313" t="s">
        <v>43</v>
      </c>
      <c r="V251" s="465">
        <v>0</v>
      </c>
      <c r="W251" s="475">
        <v>0</v>
      </c>
      <c r="X251" s="10"/>
      <c r="Y251" s="460">
        <v>250</v>
      </c>
      <c r="Z251" s="313" t="s">
        <v>420</v>
      </c>
      <c r="AA251" s="313" t="s">
        <v>41</v>
      </c>
      <c r="AB251" s="465">
        <v>0</v>
      </c>
      <c r="AC251" s="475">
        <v>0</v>
      </c>
      <c r="AD251" s="10"/>
      <c r="AE251" s="460">
        <v>250</v>
      </c>
      <c r="AF251" s="313" t="s">
        <v>296</v>
      </c>
      <c r="AG251" s="313" t="s">
        <v>38</v>
      </c>
      <c r="AH251" s="465">
        <v>0</v>
      </c>
      <c r="AI251" s="475">
        <v>0</v>
      </c>
      <c r="AK251" s="460">
        <v>250</v>
      </c>
      <c r="AL251" s="313" t="s">
        <v>282</v>
      </c>
      <c r="AM251" s="313" t="s">
        <v>45</v>
      </c>
      <c r="AN251" s="337">
        <v>0</v>
      </c>
      <c r="AO251" s="475">
        <v>0</v>
      </c>
      <c r="AP251" s="10"/>
      <c r="AQ251" s="460">
        <v>250</v>
      </c>
      <c r="AR251" s="313" t="s">
        <v>113</v>
      </c>
      <c r="AS251" s="313" t="s">
        <v>44</v>
      </c>
      <c r="AT251" s="475">
        <v>0</v>
      </c>
      <c r="AU251" s="470"/>
      <c r="AV251" s="10"/>
      <c r="AW251" s="10"/>
      <c r="AX251" s="10"/>
      <c r="AY251" s="10"/>
      <c r="AZ251" s="10"/>
      <c r="BA251" s="10"/>
      <c r="BB251" s="10"/>
      <c r="BC251" s="10"/>
      <c r="BD251" s="10"/>
      <c r="BE251" s="10"/>
      <c r="BF251" s="10"/>
      <c r="BG251" s="10"/>
      <c r="BH251" s="10"/>
      <c r="BI251" s="10"/>
      <c r="BJ251" s="10"/>
      <c r="BK251" s="10"/>
      <c r="BL251" s="10"/>
      <c r="BM251" s="10"/>
      <c r="BN251" s="10"/>
      <c r="BO251" s="10"/>
      <c r="BP251" s="10"/>
      <c r="CE251" s="781">
        <v>250</v>
      </c>
      <c r="CF251" s="782" t="str">
        <f t="shared" si="42"/>
        <v>BHOPIN PANDYA [M]</v>
      </c>
      <c r="CG251" s="782" t="s">
        <v>46</v>
      </c>
      <c r="CH251" s="783">
        <f t="shared" si="43"/>
        <v>1.8</v>
      </c>
      <c r="CI251"/>
      <c r="CJ251" s="418">
        <v>250</v>
      </c>
      <c r="CK251" s="419" t="str">
        <f t="shared" si="44"/>
        <v>BHOPIN PANDYA [M]</v>
      </c>
      <c r="CL251" s="419" t="s">
        <v>46</v>
      </c>
      <c r="CM251" s="421">
        <f>+Scoresheet!J330</f>
        <v>19</v>
      </c>
      <c r="CN251" s="420">
        <f t="shared" si="45"/>
        <v>1.8</v>
      </c>
      <c r="CO251"/>
      <c r="CP251" s="750">
        <v>250</v>
      </c>
      <c r="CQ251" s="751" t="str">
        <f t="shared" si="51"/>
        <v>BHOPIN PANDYA [M]</v>
      </c>
      <c r="CR251" s="751" t="s">
        <v>46</v>
      </c>
      <c r="CS251" s="756">
        <f>+Scoresheet!AH330</f>
        <v>0</v>
      </c>
      <c r="CT251" s="752">
        <f t="shared" si="46"/>
        <v>0</v>
      </c>
      <c r="CU251"/>
      <c r="CV251" s="762">
        <v>250</v>
      </c>
      <c r="CW251" s="763" t="str">
        <f t="shared" si="52"/>
        <v>BHOPIN PANDYA [M]</v>
      </c>
      <c r="CX251" s="763" t="s">
        <v>46</v>
      </c>
      <c r="CY251" s="787">
        <f>+Scoresheet!AP330</f>
        <v>0</v>
      </c>
      <c r="CZ251" s="429">
        <f t="shared" si="47"/>
        <v>0</v>
      </c>
      <c r="DA251"/>
      <c r="DB251" s="418">
        <v>250</v>
      </c>
      <c r="DC251" s="419" t="str">
        <f t="shared" si="53"/>
        <v>BHOPIN PANDYA [M]</v>
      </c>
      <c r="DD251" s="419" t="s">
        <v>46</v>
      </c>
      <c r="DE251" s="421">
        <f>+Scoresheet!AX330</f>
        <v>0</v>
      </c>
      <c r="DF251" s="420">
        <f t="shared" si="48"/>
        <v>0</v>
      </c>
      <c r="DG251"/>
      <c r="DH251" s="766">
        <v>250</v>
      </c>
      <c r="DI251" s="767" t="str">
        <f t="shared" si="54"/>
        <v>BHOPIN PANDYA [M]</v>
      </c>
      <c r="DJ251" s="767" t="s">
        <v>46</v>
      </c>
      <c r="DK251" s="768">
        <f>+Scoresheet!BF330</f>
        <v>0</v>
      </c>
      <c r="DL251" s="769">
        <f t="shared" si="49"/>
        <v>0</v>
      </c>
      <c r="DM251"/>
      <c r="DN251" s="762">
        <v>250</v>
      </c>
      <c r="DO251" s="763" t="str">
        <f t="shared" si="55"/>
        <v>BHOPIN PANDYA [M]</v>
      </c>
      <c r="DP251" s="763" t="s">
        <v>46</v>
      </c>
      <c r="DQ251" s="429">
        <f t="shared" si="50"/>
        <v>0</v>
      </c>
    </row>
    <row r="252" spans="8:121" s="19" customFormat="1">
      <c r="H252" s="460">
        <v>251</v>
      </c>
      <c r="I252" s="313" t="s">
        <v>113</v>
      </c>
      <c r="J252" s="313" t="s">
        <v>39</v>
      </c>
      <c r="K252" s="475">
        <v>0</v>
      </c>
      <c r="L252" s="470"/>
      <c r="M252" s="460">
        <v>251</v>
      </c>
      <c r="N252" s="313" t="s">
        <v>113</v>
      </c>
      <c r="O252" s="313" t="s">
        <v>43</v>
      </c>
      <c r="P252" s="465">
        <v>0</v>
      </c>
      <c r="Q252" s="671">
        <v>0</v>
      </c>
      <c r="R252" s="10"/>
      <c r="S252" s="460">
        <v>251</v>
      </c>
      <c r="T252" s="324" t="s">
        <v>113</v>
      </c>
      <c r="U252" s="324" t="s">
        <v>43</v>
      </c>
      <c r="V252" s="468">
        <v>0</v>
      </c>
      <c r="W252" s="478">
        <v>0</v>
      </c>
      <c r="X252" s="10"/>
      <c r="Y252" s="460">
        <v>251</v>
      </c>
      <c r="Z252" s="313" t="s">
        <v>444</v>
      </c>
      <c r="AA252" s="313" t="s">
        <v>39</v>
      </c>
      <c r="AB252" s="465">
        <v>0</v>
      </c>
      <c r="AC252" s="475">
        <v>0</v>
      </c>
      <c r="AD252" s="10"/>
      <c r="AE252" s="460">
        <v>251</v>
      </c>
      <c r="AF252" s="324" t="s">
        <v>348</v>
      </c>
      <c r="AG252" s="324" t="s">
        <v>44</v>
      </c>
      <c r="AH252" s="468">
        <v>0</v>
      </c>
      <c r="AI252" s="478">
        <v>0</v>
      </c>
      <c r="AK252" s="460">
        <v>251</v>
      </c>
      <c r="AL252" s="324" t="s">
        <v>438</v>
      </c>
      <c r="AM252" s="324" t="s">
        <v>42</v>
      </c>
      <c r="AN252" s="468">
        <v>0</v>
      </c>
      <c r="AO252" s="478">
        <v>0</v>
      </c>
      <c r="AP252" s="10"/>
      <c r="AQ252" s="460">
        <v>251</v>
      </c>
      <c r="AR252" s="313" t="s">
        <v>113</v>
      </c>
      <c r="AS252" s="313" t="s">
        <v>44</v>
      </c>
      <c r="AT252" s="475">
        <v>0</v>
      </c>
      <c r="AU252" s="470"/>
      <c r="AV252" s="10"/>
      <c r="AW252" s="10"/>
      <c r="AX252" s="10"/>
      <c r="AY252" s="10"/>
      <c r="AZ252" s="10"/>
      <c r="BA252" s="10"/>
      <c r="BB252" s="10"/>
      <c r="BC252" s="10"/>
      <c r="BD252" s="10"/>
      <c r="BE252" s="10"/>
      <c r="BF252" s="10"/>
      <c r="BG252" s="10"/>
      <c r="BH252" s="10"/>
      <c r="BI252" s="10"/>
      <c r="BJ252" s="10"/>
      <c r="BK252" s="10"/>
      <c r="BL252" s="10"/>
      <c r="BM252" s="10"/>
      <c r="BN252" s="10"/>
      <c r="BO252" s="10"/>
      <c r="BP252" s="10"/>
      <c r="CE252" s="781">
        <v>251</v>
      </c>
      <c r="CF252" s="782" t="str">
        <f t="shared" si="42"/>
        <v>NITIN PANDYA [M]</v>
      </c>
      <c r="CG252" s="782" t="s">
        <v>46</v>
      </c>
      <c r="CH252" s="783">
        <f t="shared" si="43"/>
        <v>0</v>
      </c>
      <c r="CI252"/>
      <c r="CJ252" s="418">
        <v>251</v>
      </c>
      <c r="CK252" s="419" t="str">
        <f t="shared" si="44"/>
        <v>NITIN PANDYA [M]</v>
      </c>
      <c r="CL252" s="419" t="s">
        <v>46</v>
      </c>
      <c r="CM252" s="421">
        <f>+Scoresheet!J331</f>
        <v>0</v>
      </c>
      <c r="CN252" s="420">
        <f t="shared" si="45"/>
        <v>0</v>
      </c>
      <c r="CO252"/>
      <c r="CP252" s="750">
        <v>251</v>
      </c>
      <c r="CQ252" s="751" t="str">
        <f t="shared" si="51"/>
        <v>NITIN PANDYA [M]</v>
      </c>
      <c r="CR252" s="751" t="s">
        <v>46</v>
      </c>
      <c r="CS252" s="756">
        <f>+Scoresheet!AH331</f>
        <v>0</v>
      </c>
      <c r="CT252" s="752">
        <f t="shared" si="46"/>
        <v>0</v>
      </c>
      <c r="CU252"/>
      <c r="CV252" s="762">
        <v>251</v>
      </c>
      <c r="CW252" s="763" t="str">
        <f t="shared" si="52"/>
        <v>NITIN PANDYA [M]</v>
      </c>
      <c r="CX252" s="763" t="s">
        <v>46</v>
      </c>
      <c r="CY252" s="787">
        <f>+Scoresheet!AP331</f>
        <v>0</v>
      </c>
      <c r="CZ252" s="429">
        <f t="shared" si="47"/>
        <v>0</v>
      </c>
      <c r="DA252"/>
      <c r="DB252" s="418">
        <v>251</v>
      </c>
      <c r="DC252" s="419" t="str">
        <f t="shared" si="53"/>
        <v>NITIN PANDYA [M]</v>
      </c>
      <c r="DD252" s="419" t="s">
        <v>46</v>
      </c>
      <c r="DE252" s="421">
        <f>+Scoresheet!AX331</f>
        <v>0</v>
      </c>
      <c r="DF252" s="420">
        <f t="shared" si="48"/>
        <v>0</v>
      </c>
      <c r="DG252"/>
      <c r="DH252" s="766">
        <v>251</v>
      </c>
      <c r="DI252" s="767" t="str">
        <f t="shared" si="54"/>
        <v>NITIN PANDYA [M]</v>
      </c>
      <c r="DJ252" s="767" t="s">
        <v>46</v>
      </c>
      <c r="DK252" s="768">
        <f>+Scoresheet!BF331</f>
        <v>0</v>
      </c>
      <c r="DL252" s="769">
        <f t="shared" si="49"/>
        <v>0</v>
      </c>
      <c r="DM252"/>
      <c r="DN252" s="762">
        <v>251</v>
      </c>
      <c r="DO252" s="763" t="str">
        <f t="shared" si="55"/>
        <v>NITIN PANDYA [M]</v>
      </c>
      <c r="DP252" s="763" t="s">
        <v>46</v>
      </c>
      <c r="DQ252" s="429">
        <f t="shared" si="50"/>
        <v>0</v>
      </c>
    </row>
    <row r="253" spans="8:121" s="19" customFormat="1">
      <c r="H253" s="460">
        <v>252</v>
      </c>
      <c r="I253" s="313" t="s">
        <v>113</v>
      </c>
      <c r="J253" s="313" t="s">
        <v>39</v>
      </c>
      <c r="K253" s="475">
        <v>0</v>
      </c>
      <c r="L253" s="470"/>
      <c r="M253" s="460">
        <v>252</v>
      </c>
      <c r="N253" s="313" t="s">
        <v>113</v>
      </c>
      <c r="O253" s="313" t="s">
        <v>43</v>
      </c>
      <c r="P253" s="465">
        <v>0</v>
      </c>
      <c r="Q253" s="671">
        <v>0</v>
      </c>
      <c r="R253" s="10"/>
      <c r="S253" s="460">
        <v>252</v>
      </c>
      <c r="T253" s="324" t="s">
        <v>113</v>
      </c>
      <c r="U253" s="324" t="s">
        <v>43</v>
      </c>
      <c r="V253" s="468">
        <v>0</v>
      </c>
      <c r="W253" s="478">
        <v>0</v>
      </c>
      <c r="X253" s="10"/>
      <c r="Y253" s="460">
        <v>252</v>
      </c>
      <c r="Z253" s="313" t="s">
        <v>305</v>
      </c>
      <c r="AA253" s="313" t="s">
        <v>49</v>
      </c>
      <c r="AB253" s="465">
        <v>0</v>
      </c>
      <c r="AC253" s="475">
        <v>0</v>
      </c>
      <c r="AD253" s="10"/>
      <c r="AE253" s="460">
        <v>252</v>
      </c>
      <c r="AF253" s="313" t="s">
        <v>326</v>
      </c>
      <c r="AG253" s="313" t="s">
        <v>39</v>
      </c>
      <c r="AH253" s="465">
        <v>0</v>
      </c>
      <c r="AI253" s="475">
        <v>0</v>
      </c>
      <c r="AK253" s="460">
        <v>252</v>
      </c>
      <c r="AL253" s="313" t="s">
        <v>316</v>
      </c>
      <c r="AM253" s="313" t="s">
        <v>50</v>
      </c>
      <c r="AN253" s="337">
        <v>0</v>
      </c>
      <c r="AO253" s="475">
        <v>0</v>
      </c>
      <c r="AP253" s="10"/>
      <c r="AQ253" s="460">
        <v>252</v>
      </c>
      <c r="AR253" s="324" t="s">
        <v>113</v>
      </c>
      <c r="AS253" s="324" t="s">
        <v>44</v>
      </c>
      <c r="AT253" s="478">
        <v>0</v>
      </c>
      <c r="AU253" s="470"/>
      <c r="AV253" s="10"/>
      <c r="AW253" s="10"/>
      <c r="AX253" s="10"/>
      <c r="AY253" s="10"/>
      <c r="AZ253" s="10"/>
      <c r="BA253" s="10"/>
      <c r="BB253" s="10"/>
      <c r="BC253" s="10"/>
      <c r="BD253" s="10"/>
      <c r="BE253" s="10"/>
      <c r="BF253" s="10"/>
      <c r="BG253" s="10"/>
      <c r="BH253" s="10"/>
      <c r="BI253" s="10"/>
      <c r="BJ253" s="10"/>
      <c r="BK253" s="10"/>
      <c r="BL253" s="10"/>
      <c r="BM253" s="10"/>
      <c r="BN253" s="10"/>
      <c r="BO253" s="10"/>
      <c r="BP253" s="10"/>
      <c r="CE253" s="781">
        <v>252</v>
      </c>
      <c r="CF253" s="782" t="str">
        <f t="shared" si="42"/>
        <v>MAULIK RAVAL [M]</v>
      </c>
      <c r="CG253" s="782" t="s">
        <v>46</v>
      </c>
      <c r="CH253" s="783">
        <f t="shared" si="43"/>
        <v>10.1</v>
      </c>
      <c r="CI253"/>
      <c r="CJ253" s="418">
        <v>252</v>
      </c>
      <c r="CK253" s="419" t="str">
        <f t="shared" si="44"/>
        <v>MAULIK RAVAL [M]</v>
      </c>
      <c r="CL253" s="419" t="s">
        <v>46</v>
      </c>
      <c r="CM253" s="421">
        <f>+Scoresheet!J332</f>
        <v>71</v>
      </c>
      <c r="CN253" s="420">
        <f t="shared" si="45"/>
        <v>7.1</v>
      </c>
      <c r="CO253"/>
      <c r="CP253" s="750">
        <v>252</v>
      </c>
      <c r="CQ253" s="751" t="str">
        <f t="shared" si="51"/>
        <v>MAULIK RAVAL [M]</v>
      </c>
      <c r="CR253" s="751" t="s">
        <v>46</v>
      </c>
      <c r="CS253" s="756">
        <f>+Scoresheet!AH332</f>
        <v>2</v>
      </c>
      <c r="CT253" s="752">
        <f t="shared" si="46"/>
        <v>3</v>
      </c>
      <c r="CU253"/>
      <c r="CV253" s="762">
        <v>252</v>
      </c>
      <c r="CW253" s="763" t="str">
        <f t="shared" si="52"/>
        <v>MAULIK RAVAL [M]</v>
      </c>
      <c r="CX253" s="763" t="s">
        <v>46</v>
      </c>
      <c r="CY253" s="787">
        <f>+Scoresheet!AP332</f>
        <v>0</v>
      </c>
      <c r="CZ253" s="429">
        <f t="shared" si="47"/>
        <v>0</v>
      </c>
      <c r="DA253"/>
      <c r="DB253" s="418">
        <v>252</v>
      </c>
      <c r="DC253" s="419" t="str">
        <f t="shared" si="53"/>
        <v>MAULIK RAVAL [M]</v>
      </c>
      <c r="DD253" s="419" t="s">
        <v>46</v>
      </c>
      <c r="DE253" s="421">
        <f>+Scoresheet!AX332</f>
        <v>0</v>
      </c>
      <c r="DF253" s="420">
        <f t="shared" si="48"/>
        <v>0</v>
      </c>
      <c r="DG253"/>
      <c r="DH253" s="766">
        <v>252</v>
      </c>
      <c r="DI253" s="767" t="str">
        <f t="shared" si="54"/>
        <v>MAULIK RAVAL [M]</v>
      </c>
      <c r="DJ253" s="767" t="s">
        <v>46</v>
      </c>
      <c r="DK253" s="768">
        <f>+Scoresheet!BF332</f>
        <v>0</v>
      </c>
      <c r="DL253" s="769">
        <f t="shared" si="49"/>
        <v>0</v>
      </c>
      <c r="DM253"/>
      <c r="DN253" s="762">
        <v>252</v>
      </c>
      <c r="DO253" s="763" t="str">
        <f t="shared" si="55"/>
        <v>MAULIK RAVAL [M]</v>
      </c>
      <c r="DP253" s="763" t="s">
        <v>46</v>
      </c>
      <c r="DQ253" s="429">
        <f t="shared" si="50"/>
        <v>0</v>
      </c>
    </row>
    <row r="254" spans="8:121" s="19" customFormat="1">
      <c r="H254" s="460">
        <v>253</v>
      </c>
      <c r="I254" s="313" t="s">
        <v>113</v>
      </c>
      <c r="J254" s="313" t="s">
        <v>39</v>
      </c>
      <c r="K254" s="475">
        <v>0</v>
      </c>
      <c r="L254" s="470"/>
      <c r="M254" s="460">
        <v>253</v>
      </c>
      <c r="N254" s="313" t="s">
        <v>113</v>
      </c>
      <c r="O254" s="313" t="s">
        <v>43</v>
      </c>
      <c r="P254" s="465">
        <v>0</v>
      </c>
      <c r="Q254" s="671">
        <v>0</v>
      </c>
      <c r="R254" s="10"/>
      <c r="S254" s="460">
        <v>253</v>
      </c>
      <c r="T254" s="322" t="s">
        <v>305</v>
      </c>
      <c r="U254" s="322" t="s">
        <v>49</v>
      </c>
      <c r="V254" s="465">
        <v>0</v>
      </c>
      <c r="W254" s="475">
        <v>0</v>
      </c>
      <c r="X254" s="10"/>
      <c r="Y254" s="460">
        <v>253</v>
      </c>
      <c r="Z254" s="313" t="s">
        <v>312</v>
      </c>
      <c r="AA254" s="313" t="s">
        <v>42</v>
      </c>
      <c r="AB254" s="465">
        <v>0</v>
      </c>
      <c r="AC254" s="475">
        <v>0</v>
      </c>
      <c r="AD254" s="10"/>
      <c r="AE254" s="460">
        <v>253</v>
      </c>
      <c r="AF254" s="323" t="s">
        <v>387</v>
      </c>
      <c r="AG254" s="323" t="s">
        <v>49</v>
      </c>
      <c r="AH254" s="465">
        <v>0</v>
      </c>
      <c r="AI254" s="475">
        <v>0</v>
      </c>
      <c r="AK254" s="460">
        <v>253</v>
      </c>
      <c r="AL254" s="313" t="s">
        <v>385</v>
      </c>
      <c r="AM254" s="313" t="s">
        <v>42</v>
      </c>
      <c r="AN254" s="337">
        <v>0</v>
      </c>
      <c r="AO254" s="475">
        <v>0</v>
      </c>
      <c r="AP254" s="10"/>
      <c r="AQ254" s="460">
        <v>253</v>
      </c>
      <c r="AR254" s="313" t="s">
        <v>113</v>
      </c>
      <c r="AS254" s="313" t="s">
        <v>44</v>
      </c>
      <c r="AT254" s="475">
        <v>0</v>
      </c>
      <c r="AU254" s="470"/>
      <c r="AV254" s="10"/>
      <c r="AW254" s="10"/>
      <c r="AX254" s="10"/>
      <c r="AY254" s="10"/>
      <c r="AZ254" s="10"/>
      <c r="BA254" s="10"/>
      <c r="BB254" s="10"/>
      <c r="BC254" s="10"/>
      <c r="BD254" s="10"/>
      <c r="BE254" s="10"/>
      <c r="BF254" s="10"/>
      <c r="BG254" s="10"/>
      <c r="BH254" s="10"/>
      <c r="BI254" s="10"/>
      <c r="BJ254" s="10"/>
      <c r="BK254" s="10"/>
      <c r="BL254" s="10"/>
      <c r="BM254" s="10"/>
      <c r="BN254" s="10"/>
      <c r="BO254" s="10"/>
      <c r="BP254" s="10"/>
      <c r="CE254" s="781">
        <v>253</v>
      </c>
      <c r="CF254" s="782" t="str">
        <f t="shared" si="42"/>
        <v>JIGAR PANDYA [M]</v>
      </c>
      <c r="CG254" s="782" t="s">
        <v>46</v>
      </c>
      <c r="CH254" s="783">
        <f t="shared" si="43"/>
        <v>0.5</v>
      </c>
      <c r="CI254"/>
      <c r="CJ254" s="418">
        <v>253</v>
      </c>
      <c r="CK254" s="419" t="str">
        <f t="shared" si="44"/>
        <v>JIGAR PANDYA [M]</v>
      </c>
      <c r="CL254" s="419" t="s">
        <v>46</v>
      </c>
      <c r="CM254" s="421">
        <f>+Scoresheet!J333</f>
        <v>0</v>
      </c>
      <c r="CN254" s="420">
        <f t="shared" si="45"/>
        <v>0</v>
      </c>
      <c r="CO254"/>
      <c r="CP254" s="750">
        <v>253</v>
      </c>
      <c r="CQ254" s="751" t="str">
        <f t="shared" si="51"/>
        <v>JIGAR PANDYA [M]</v>
      </c>
      <c r="CR254" s="751" t="s">
        <v>46</v>
      </c>
      <c r="CS254" s="756">
        <f>+Scoresheet!AH333</f>
        <v>0</v>
      </c>
      <c r="CT254" s="752">
        <f t="shared" si="46"/>
        <v>0</v>
      </c>
      <c r="CU254"/>
      <c r="CV254" s="762">
        <v>253</v>
      </c>
      <c r="CW254" s="763" t="str">
        <f t="shared" si="52"/>
        <v>JIGAR PANDYA [M]</v>
      </c>
      <c r="CX254" s="763" t="s">
        <v>46</v>
      </c>
      <c r="CY254" s="787">
        <f>+Scoresheet!AP333</f>
        <v>1</v>
      </c>
      <c r="CZ254" s="429">
        <f t="shared" si="47"/>
        <v>0.5</v>
      </c>
      <c r="DA254"/>
      <c r="DB254" s="418">
        <v>253</v>
      </c>
      <c r="DC254" s="419" t="str">
        <f t="shared" si="53"/>
        <v>JIGAR PANDYA [M]</v>
      </c>
      <c r="DD254" s="419" t="s">
        <v>46</v>
      </c>
      <c r="DE254" s="421">
        <f>+Scoresheet!AX333</f>
        <v>0</v>
      </c>
      <c r="DF254" s="420">
        <f t="shared" si="48"/>
        <v>0</v>
      </c>
      <c r="DG254"/>
      <c r="DH254" s="766">
        <v>253</v>
      </c>
      <c r="DI254" s="767" t="str">
        <f t="shared" si="54"/>
        <v>JIGAR PANDYA [M]</v>
      </c>
      <c r="DJ254" s="767" t="s">
        <v>46</v>
      </c>
      <c r="DK254" s="768">
        <f>+Scoresheet!BF333</f>
        <v>0</v>
      </c>
      <c r="DL254" s="769">
        <f t="shared" si="49"/>
        <v>0</v>
      </c>
      <c r="DM254"/>
      <c r="DN254" s="762">
        <v>253</v>
      </c>
      <c r="DO254" s="763" t="str">
        <f t="shared" si="55"/>
        <v>JIGAR PANDYA [M]</v>
      </c>
      <c r="DP254" s="763" t="s">
        <v>46</v>
      </c>
      <c r="DQ254" s="429">
        <f t="shared" si="50"/>
        <v>0.5</v>
      </c>
    </row>
    <row r="255" spans="8:121" s="19" customFormat="1">
      <c r="H255" s="460">
        <v>254</v>
      </c>
      <c r="I255" s="313" t="s">
        <v>113</v>
      </c>
      <c r="J255" s="313" t="s">
        <v>39</v>
      </c>
      <c r="K255" s="475">
        <v>0</v>
      </c>
      <c r="L255" s="470"/>
      <c r="M255" s="460">
        <v>254</v>
      </c>
      <c r="N255" s="324" t="s">
        <v>113</v>
      </c>
      <c r="O255" s="324" t="s">
        <v>43</v>
      </c>
      <c r="P255" s="468">
        <v>0</v>
      </c>
      <c r="Q255" s="671">
        <v>0</v>
      </c>
      <c r="R255" s="10"/>
      <c r="S255" s="460">
        <v>254</v>
      </c>
      <c r="T255" s="313" t="s">
        <v>446</v>
      </c>
      <c r="U255" s="313" t="s">
        <v>39</v>
      </c>
      <c r="V255" s="465">
        <v>0</v>
      </c>
      <c r="W255" s="475">
        <v>0</v>
      </c>
      <c r="X255" s="10"/>
      <c r="Y255" s="460">
        <v>254</v>
      </c>
      <c r="Z255" s="313" t="s">
        <v>345</v>
      </c>
      <c r="AA255" s="313" t="s">
        <v>44</v>
      </c>
      <c r="AB255" s="465">
        <v>1</v>
      </c>
      <c r="AC255" s="475">
        <v>0</v>
      </c>
      <c r="AD255" s="10"/>
      <c r="AE255" s="460">
        <v>254</v>
      </c>
      <c r="AF255" s="324" t="s">
        <v>303</v>
      </c>
      <c r="AG255" s="324" t="s">
        <v>49</v>
      </c>
      <c r="AH255" s="468">
        <v>0</v>
      </c>
      <c r="AI255" s="478">
        <v>0</v>
      </c>
      <c r="AK255" s="460">
        <v>254</v>
      </c>
      <c r="AL255" s="313" t="s">
        <v>351</v>
      </c>
      <c r="AM255" s="313" t="s">
        <v>44</v>
      </c>
      <c r="AN255" s="337">
        <v>0</v>
      </c>
      <c r="AO255" s="475">
        <v>0</v>
      </c>
      <c r="AP255" s="10"/>
      <c r="AQ255" s="460">
        <v>254</v>
      </c>
      <c r="AR255" s="324" t="s">
        <v>113</v>
      </c>
      <c r="AS255" s="324" t="s">
        <v>44</v>
      </c>
      <c r="AT255" s="478">
        <v>0</v>
      </c>
      <c r="AU255" s="470"/>
      <c r="AV255" s="10"/>
      <c r="AW255" s="10"/>
      <c r="AX255" s="10"/>
      <c r="AY255" s="10"/>
      <c r="AZ255" s="10"/>
      <c r="BA255" s="10"/>
      <c r="BB255" s="10"/>
      <c r="BC255" s="10"/>
      <c r="BD255" s="10"/>
      <c r="BE255" s="10"/>
      <c r="BF255" s="10"/>
      <c r="BG255" s="10"/>
      <c r="BH255" s="10"/>
      <c r="BI255" s="10"/>
      <c r="BJ255" s="10"/>
      <c r="BK255" s="10"/>
      <c r="BL255" s="10"/>
      <c r="BM255" s="10"/>
      <c r="BN255" s="10"/>
      <c r="BO255" s="10"/>
      <c r="BP255" s="10"/>
      <c r="CE255" s="781">
        <v>254</v>
      </c>
      <c r="CF255" s="782" t="str">
        <f t="shared" si="42"/>
        <v>-</v>
      </c>
      <c r="CG255" s="782" t="s">
        <v>46</v>
      </c>
      <c r="CH255" s="783">
        <f t="shared" si="43"/>
        <v>0</v>
      </c>
      <c r="CI255"/>
      <c r="CJ255" s="418">
        <v>254</v>
      </c>
      <c r="CK255" s="419" t="str">
        <f t="shared" si="44"/>
        <v>-</v>
      </c>
      <c r="CL255" s="419" t="s">
        <v>46</v>
      </c>
      <c r="CM255" s="421">
        <f>+Scoresheet!J334</f>
        <v>0</v>
      </c>
      <c r="CN255" s="420">
        <f t="shared" si="45"/>
        <v>0</v>
      </c>
      <c r="CO255"/>
      <c r="CP255" s="750">
        <v>254</v>
      </c>
      <c r="CQ255" s="751" t="str">
        <f t="shared" si="51"/>
        <v>-</v>
      </c>
      <c r="CR255" s="751" t="s">
        <v>46</v>
      </c>
      <c r="CS255" s="756">
        <f>+Scoresheet!AH334</f>
        <v>0</v>
      </c>
      <c r="CT255" s="752">
        <f t="shared" si="46"/>
        <v>0</v>
      </c>
      <c r="CU255"/>
      <c r="CV255" s="762">
        <v>254</v>
      </c>
      <c r="CW255" s="763" t="str">
        <f t="shared" si="52"/>
        <v>-</v>
      </c>
      <c r="CX255" s="763" t="s">
        <v>46</v>
      </c>
      <c r="CY255" s="787">
        <f>+Scoresheet!AP334</f>
        <v>0</v>
      </c>
      <c r="CZ255" s="429">
        <f t="shared" si="47"/>
        <v>0</v>
      </c>
      <c r="DA255"/>
      <c r="DB255" s="418">
        <v>254</v>
      </c>
      <c r="DC255" s="419" t="str">
        <f t="shared" si="53"/>
        <v>-</v>
      </c>
      <c r="DD255" s="419" t="s">
        <v>46</v>
      </c>
      <c r="DE255" s="421">
        <f>+Scoresheet!AX334</f>
        <v>0</v>
      </c>
      <c r="DF255" s="420">
        <f t="shared" si="48"/>
        <v>0</v>
      </c>
      <c r="DG255"/>
      <c r="DH255" s="766">
        <v>254</v>
      </c>
      <c r="DI255" s="767" t="str">
        <f t="shared" si="54"/>
        <v>-</v>
      </c>
      <c r="DJ255" s="767" t="s">
        <v>46</v>
      </c>
      <c r="DK255" s="768">
        <f>+Scoresheet!BF334</f>
        <v>0</v>
      </c>
      <c r="DL255" s="769">
        <f t="shared" si="49"/>
        <v>0</v>
      </c>
      <c r="DM255"/>
      <c r="DN255" s="762">
        <v>254</v>
      </c>
      <c r="DO255" s="763" t="str">
        <f t="shared" si="55"/>
        <v>-</v>
      </c>
      <c r="DP255" s="763" t="s">
        <v>46</v>
      </c>
      <c r="DQ255" s="429">
        <f t="shared" si="50"/>
        <v>0</v>
      </c>
    </row>
    <row r="256" spans="8:121" s="19" customFormat="1">
      <c r="H256" s="460">
        <v>255</v>
      </c>
      <c r="I256" s="324" t="s">
        <v>113</v>
      </c>
      <c r="J256" s="324" t="s">
        <v>46</v>
      </c>
      <c r="K256" s="477">
        <v>0</v>
      </c>
      <c r="L256" s="470"/>
      <c r="M256" s="460">
        <v>255</v>
      </c>
      <c r="N256" s="313" t="s">
        <v>113</v>
      </c>
      <c r="O256" s="313" t="s">
        <v>43</v>
      </c>
      <c r="P256" s="465">
        <v>0</v>
      </c>
      <c r="Q256" s="671">
        <v>0</v>
      </c>
      <c r="R256" s="10"/>
      <c r="S256" s="460">
        <v>255</v>
      </c>
      <c r="T256" s="313" t="s">
        <v>443</v>
      </c>
      <c r="U256" s="313" t="s">
        <v>39</v>
      </c>
      <c r="V256" s="465">
        <v>0</v>
      </c>
      <c r="W256" s="475">
        <v>0</v>
      </c>
      <c r="X256" s="10"/>
      <c r="Y256" s="460">
        <v>255</v>
      </c>
      <c r="Z256" s="323" t="s">
        <v>443</v>
      </c>
      <c r="AA256" s="323" t="s">
        <v>39</v>
      </c>
      <c r="AB256" s="465">
        <v>0</v>
      </c>
      <c r="AC256" s="475">
        <v>0</v>
      </c>
      <c r="AD256" s="10"/>
      <c r="AE256" s="460">
        <v>255</v>
      </c>
      <c r="AF256" s="313" t="s">
        <v>442</v>
      </c>
      <c r="AG256" s="313" t="s">
        <v>49</v>
      </c>
      <c r="AH256" s="465">
        <v>0</v>
      </c>
      <c r="AI256" s="475">
        <v>0</v>
      </c>
      <c r="AK256" s="460">
        <v>255</v>
      </c>
      <c r="AL256" s="324" t="s">
        <v>378</v>
      </c>
      <c r="AM256" s="324" t="s">
        <v>45</v>
      </c>
      <c r="AN256" s="340">
        <v>0</v>
      </c>
      <c r="AO256" s="478">
        <v>0</v>
      </c>
      <c r="AP256" s="10"/>
      <c r="AQ256" s="460">
        <v>255</v>
      </c>
      <c r="AR256" s="313" t="s">
        <v>113</v>
      </c>
      <c r="AS256" s="313" t="s">
        <v>44</v>
      </c>
      <c r="AT256" s="475">
        <v>0</v>
      </c>
      <c r="AU256" s="470"/>
      <c r="AV256" s="10"/>
      <c r="AW256" s="10"/>
      <c r="AX256" s="10"/>
      <c r="AY256" s="10"/>
      <c r="AZ256" s="10"/>
      <c r="BA256" s="10"/>
      <c r="BB256" s="10"/>
      <c r="BC256" s="10"/>
      <c r="BD256" s="10"/>
      <c r="BE256" s="10"/>
      <c r="BF256" s="10"/>
      <c r="BG256" s="10"/>
      <c r="BH256" s="10"/>
      <c r="BI256" s="10"/>
      <c r="BJ256" s="10"/>
      <c r="BK256" s="10"/>
      <c r="BL256" s="10"/>
      <c r="BM256" s="10"/>
      <c r="BN256" s="10"/>
      <c r="BO256" s="10"/>
      <c r="BP256" s="10"/>
      <c r="CE256" s="781">
        <v>255</v>
      </c>
      <c r="CF256" s="782" t="str">
        <f t="shared" si="42"/>
        <v>-</v>
      </c>
      <c r="CG256" s="782" t="s">
        <v>46</v>
      </c>
      <c r="CH256" s="783">
        <f t="shared" si="43"/>
        <v>0</v>
      </c>
      <c r="CI256"/>
      <c r="CJ256" s="418">
        <v>255</v>
      </c>
      <c r="CK256" s="419" t="str">
        <f t="shared" si="44"/>
        <v>-</v>
      </c>
      <c r="CL256" s="419" t="s">
        <v>46</v>
      </c>
      <c r="CM256" s="421">
        <f>+Scoresheet!J335</f>
        <v>0</v>
      </c>
      <c r="CN256" s="420">
        <f t="shared" si="45"/>
        <v>0</v>
      </c>
      <c r="CO256"/>
      <c r="CP256" s="750">
        <v>255</v>
      </c>
      <c r="CQ256" s="751" t="str">
        <f t="shared" si="51"/>
        <v>-</v>
      </c>
      <c r="CR256" s="751" t="s">
        <v>46</v>
      </c>
      <c r="CS256" s="756">
        <f>+Scoresheet!AH335</f>
        <v>0</v>
      </c>
      <c r="CT256" s="752">
        <f t="shared" si="46"/>
        <v>0</v>
      </c>
      <c r="CU256"/>
      <c r="CV256" s="762">
        <v>255</v>
      </c>
      <c r="CW256" s="763" t="str">
        <f t="shared" si="52"/>
        <v>-</v>
      </c>
      <c r="CX256" s="763" t="s">
        <v>46</v>
      </c>
      <c r="CY256" s="787">
        <f>+Scoresheet!AP335</f>
        <v>0</v>
      </c>
      <c r="CZ256" s="429">
        <f t="shared" si="47"/>
        <v>0</v>
      </c>
      <c r="DA256"/>
      <c r="DB256" s="418">
        <v>255</v>
      </c>
      <c r="DC256" s="419" t="str">
        <f t="shared" si="53"/>
        <v>-</v>
      </c>
      <c r="DD256" s="419" t="s">
        <v>46</v>
      </c>
      <c r="DE256" s="421">
        <f>+Scoresheet!AX335</f>
        <v>0</v>
      </c>
      <c r="DF256" s="420">
        <f t="shared" si="48"/>
        <v>0</v>
      </c>
      <c r="DG256"/>
      <c r="DH256" s="766">
        <v>255</v>
      </c>
      <c r="DI256" s="767" t="str">
        <f t="shared" si="54"/>
        <v>-</v>
      </c>
      <c r="DJ256" s="767" t="s">
        <v>46</v>
      </c>
      <c r="DK256" s="768">
        <f>+Scoresheet!BF335</f>
        <v>0</v>
      </c>
      <c r="DL256" s="769">
        <f t="shared" si="49"/>
        <v>0</v>
      </c>
      <c r="DM256"/>
      <c r="DN256" s="762">
        <v>255</v>
      </c>
      <c r="DO256" s="763" t="str">
        <f t="shared" si="55"/>
        <v>-</v>
      </c>
      <c r="DP256" s="763" t="s">
        <v>46</v>
      </c>
      <c r="DQ256" s="429">
        <f t="shared" si="50"/>
        <v>0</v>
      </c>
    </row>
    <row r="257" spans="1:131" s="19" customFormat="1">
      <c r="H257" s="460">
        <v>256</v>
      </c>
      <c r="I257" s="313" t="s">
        <v>113</v>
      </c>
      <c r="J257" s="313" t="s">
        <v>46</v>
      </c>
      <c r="K257" s="475">
        <v>0</v>
      </c>
      <c r="L257" s="470"/>
      <c r="M257" s="460">
        <v>256</v>
      </c>
      <c r="N257" s="324" t="s">
        <v>444</v>
      </c>
      <c r="O257" s="324" t="s">
        <v>39</v>
      </c>
      <c r="P257" s="468">
        <v>6</v>
      </c>
      <c r="Q257" s="671">
        <v>0</v>
      </c>
      <c r="R257" s="10"/>
      <c r="S257" s="460">
        <v>256</v>
      </c>
      <c r="T257" s="313" t="s">
        <v>435</v>
      </c>
      <c r="U257" s="313" t="s">
        <v>45</v>
      </c>
      <c r="V257" s="465">
        <v>0</v>
      </c>
      <c r="W257" s="475">
        <v>0</v>
      </c>
      <c r="X257" s="10"/>
      <c r="Y257" s="460">
        <v>256</v>
      </c>
      <c r="Z257" s="313" t="s">
        <v>435</v>
      </c>
      <c r="AA257" s="313" t="s">
        <v>45</v>
      </c>
      <c r="AB257" s="465">
        <v>0</v>
      </c>
      <c r="AC257" s="475">
        <v>0</v>
      </c>
      <c r="AD257" s="10"/>
      <c r="AE257" s="460">
        <v>256</v>
      </c>
      <c r="AF257" s="324" t="s">
        <v>448</v>
      </c>
      <c r="AG257" s="324" t="s">
        <v>46</v>
      </c>
      <c r="AH257" s="468">
        <v>0</v>
      </c>
      <c r="AI257" s="478">
        <v>0</v>
      </c>
      <c r="AK257" s="460">
        <v>256</v>
      </c>
      <c r="AL257" s="313" t="s">
        <v>269</v>
      </c>
      <c r="AM257" s="313" t="s">
        <v>48</v>
      </c>
      <c r="AN257" s="337">
        <v>0</v>
      </c>
      <c r="AO257" s="475">
        <v>0</v>
      </c>
      <c r="AP257" s="10"/>
      <c r="AQ257" s="460">
        <v>256</v>
      </c>
      <c r="AR257" s="324" t="s">
        <v>113</v>
      </c>
      <c r="AS257" s="324" t="s">
        <v>44</v>
      </c>
      <c r="AT257" s="478">
        <v>0</v>
      </c>
      <c r="AU257" s="470"/>
      <c r="AV257" s="10"/>
      <c r="AW257" s="10"/>
      <c r="AX257" s="10"/>
      <c r="AY257" s="10"/>
      <c r="AZ257" s="10"/>
      <c r="BA257" s="10"/>
      <c r="BB257" s="10"/>
      <c r="BC257" s="10"/>
      <c r="BD257" s="10"/>
      <c r="BE257" s="10"/>
      <c r="BF257" s="10"/>
      <c r="BG257" s="10"/>
      <c r="BH257" s="10"/>
      <c r="BI257" s="10"/>
      <c r="BJ257" s="10"/>
      <c r="BK257" s="10"/>
      <c r="BL257" s="10"/>
      <c r="BM257" s="10"/>
      <c r="BN257" s="10"/>
      <c r="BO257" s="10"/>
      <c r="BP257" s="10"/>
      <c r="CE257" s="781">
        <v>256</v>
      </c>
      <c r="CF257" s="782" t="str">
        <f t="shared" si="42"/>
        <v>-</v>
      </c>
      <c r="CG257" s="782" t="s">
        <v>46</v>
      </c>
      <c r="CH257" s="783">
        <f t="shared" si="43"/>
        <v>0</v>
      </c>
      <c r="CI257"/>
      <c r="CJ257" s="418">
        <v>256</v>
      </c>
      <c r="CK257" s="419" t="str">
        <f t="shared" si="44"/>
        <v>-</v>
      </c>
      <c r="CL257" s="419" t="s">
        <v>46</v>
      </c>
      <c r="CM257" s="421">
        <f>+Scoresheet!J336</f>
        <v>0</v>
      </c>
      <c r="CN257" s="420">
        <f t="shared" si="45"/>
        <v>0</v>
      </c>
      <c r="CO257"/>
      <c r="CP257" s="750">
        <v>256</v>
      </c>
      <c r="CQ257" s="751" t="str">
        <f t="shared" si="51"/>
        <v>-</v>
      </c>
      <c r="CR257" s="751" t="s">
        <v>46</v>
      </c>
      <c r="CS257" s="756">
        <f>+Scoresheet!AH336</f>
        <v>0</v>
      </c>
      <c r="CT257" s="752">
        <f t="shared" si="46"/>
        <v>0</v>
      </c>
      <c r="CU257"/>
      <c r="CV257" s="762">
        <v>256</v>
      </c>
      <c r="CW257" s="763" t="str">
        <f t="shared" si="52"/>
        <v>-</v>
      </c>
      <c r="CX257" s="763" t="s">
        <v>46</v>
      </c>
      <c r="CY257" s="787">
        <f>+Scoresheet!AP336</f>
        <v>0</v>
      </c>
      <c r="CZ257" s="429">
        <f t="shared" si="47"/>
        <v>0</v>
      </c>
      <c r="DA257"/>
      <c r="DB257" s="418">
        <v>256</v>
      </c>
      <c r="DC257" s="419" t="str">
        <f t="shared" si="53"/>
        <v>-</v>
      </c>
      <c r="DD257" s="419" t="s">
        <v>46</v>
      </c>
      <c r="DE257" s="421">
        <f>+Scoresheet!AX336</f>
        <v>0</v>
      </c>
      <c r="DF257" s="420">
        <f t="shared" si="48"/>
        <v>0</v>
      </c>
      <c r="DG257"/>
      <c r="DH257" s="766">
        <v>256</v>
      </c>
      <c r="DI257" s="767" t="str">
        <f t="shared" si="54"/>
        <v>-</v>
      </c>
      <c r="DJ257" s="767" t="s">
        <v>46</v>
      </c>
      <c r="DK257" s="768">
        <f>+Scoresheet!BF336</f>
        <v>0</v>
      </c>
      <c r="DL257" s="769">
        <f t="shared" si="49"/>
        <v>0</v>
      </c>
      <c r="DM257"/>
      <c r="DN257" s="762">
        <v>256</v>
      </c>
      <c r="DO257" s="763" t="str">
        <f t="shared" si="55"/>
        <v>-</v>
      </c>
      <c r="DP257" s="763" t="s">
        <v>46</v>
      </c>
      <c r="DQ257" s="429">
        <f t="shared" si="50"/>
        <v>0</v>
      </c>
    </row>
    <row r="258" spans="1:131" s="19" customFormat="1">
      <c r="G258" s="65"/>
      <c r="H258" s="463">
        <v>257</v>
      </c>
      <c r="I258" s="313" t="s">
        <v>113</v>
      </c>
      <c r="J258" s="313" t="s">
        <v>46</v>
      </c>
      <c r="K258" s="475">
        <v>0</v>
      </c>
      <c r="L258" s="473"/>
      <c r="M258" s="463">
        <v>257</v>
      </c>
      <c r="N258" s="313" t="s">
        <v>446</v>
      </c>
      <c r="O258" s="313" t="s">
        <v>39</v>
      </c>
      <c r="P258" s="465">
        <v>6</v>
      </c>
      <c r="Q258" s="671">
        <v>0</v>
      </c>
      <c r="R258" s="10"/>
      <c r="S258" s="463">
        <v>257</v>
      </c>
      <c r="T258" s="313" t="s">
        <v>268</v>
      </c>
      <c r="U258" s="313" t="s">
        <v>48</v>
      </c>
      <c r="V258" s="465">
        <v>0</v>
      </c>
      <c r="W258" s="475">
        <v>0</v>
      </c>
      <c r="X258" s="10"/>
      <c r="Y258" s="463">
        <v>257</v>
      </c>
      <c r="Z258" s="324" t="s">
        <v>360</v>
      </c>
      <c r="AA258" s="324" t="s">
        <v>43</v>
      </c>
      <c r="AB258" s="468">
        <v>0</v>
      </c>
      <c r="AC258" s="478">
        <v>0</v>
      </c>
      <c r="AD258" s="10"/>
      <c r="AE258" s="463">
        <v>257</v>
      </c>
      <c r="AF258" s="313" t="s">
        <v>355</v>
      </c>
      <c r="AG258" s="313" t="s">
        <v>43</v>
      </c>
      <c r="AH258" s="465">
        <v>0</v>
      </c>
      <c r="AI258" s="475">
        <v>0</v>
      </c>
      <c r="AJ258" s="65"/>
      <c r="AK258" s="463">
        <v>257</v>
      </c>
      <c r="AL258" s="313" t="s">
        <v>281</v>
      </c>
      <c r="AM258" s="313" t="s">
        <v>45</v>
      </c>
      <c r="AN258" s="337">
        <v>0</v>
      </c>
      <c r="AO258" s="475">
        <v>0</v>
      </c>
      <c r="AP258" s="10"/>
      <c r="AQ258" s="463">
        <v>257</v>
      </c>
      <c r="AR258" s="313" t="s">
        <v>113</v>
      </c>
      <c r="AS258" s="313" t="s">
        <v>44</v>
      </c>
      <c r="AT258" s="475">
        <v>0</v>
      </c>
      <c r="AU258" s="473"/>
      <c r="AV258" s="10"/>
      <c r="AW258" s="10"/>
      <c r="AX258" s="10"/>
      <c r="AY258" s="10"/>
      <c r="AZ258" s="10"/>
      <c r="BA258" s="10"/>
      <c r="BB258" s="10"/>
      <c r="BC258" s="10"/>
      <c r="BD258" s="10"/>
      <c r="BE258" s="10"/>
      <c r="BF258" s="10"/>
      <c r="BG258" s="10"/>
      <c r="BH258" s="10"/>
      <c r="BI258" s="10"/>
      <c r="BJ258" s="10"/>
      <c r="BK258" s="10"/>
      <c r="BL258" s="10"/>
      <c r="BM258" s="10"/>
      <c r="BN258" s="10"/>
      <c r="BO258" s="10"/>
      <c r="BP258" s="10"/>
      <c r="CE258" s="781">
        <v>257</v>
      </c>
      <c r="CF258" s="782" t="str">
        <f t="shared" ref="CF258:CF321" si="56">+DI258</f>
        <v>-</v>
      </c>
      <c r="CG258" s="782" t="s">
        <v>46</v>
      </c>
      <c r="CH258" s="783">
        <f t="shared" ref="CH258:CH321" si="57">CN258+CT258+CZ258+DF258+DL258</f>
        <v>0</v>
      </c>
      <c r="CI258"/>
      <c r="CJ258" s="418">
        <v>257</v>
      </c>
      <c r="CK258" s="419" t="str">
        <f t="shared" ref="CK258:CK321" si="58">+X660</f>
        <v>-</v>
      </c>
      <c r="CL258" s="419" t="s">
        <v>46</v>
      </c>
      <c r="CM258" s="421">
        <f>+Scoresheet!J337</f>
        <v>0</v>
      </c>
      <c r="CN258" s="420">
        <f t="shared" ref="CN258:CN321" si="59">+AF660</f>
        <v>0</v>
      </c>
      <c r="CO258"/>
      <c r="CP258" s="750">
        <v>257</v>
      </c>
      <c r="CQ258" s="751" t="str">
        <f t="shared" si="51"/>
        <v>-</v>
      </c>
      <c r="CR258" s="751" t="s">
        <v>46</v>
      </c>
      <c r="CS258" s="756">
        <f>+Scoresheet!AH337</f>
        <v>0</v>
      </c>
      <c r="CT258" s="752">
        <f t="shared" ref="CT258:CT321" si="60">+AN660</f>
        <v>0</v>
      </c>
      <c r="CU258"/>
      <c r="CV258" s="762">
        <v>257</v>
      </c>
      <c r="CW258" s="763" t="str">
        <f t="shared" si="52"/>
        <v>-</v>
      </c>
      <c r="CX258" s="763" t="s">
        <v>46</v>
      </c>
      <c r="CY258" s="787">
        <f>+Scoresheet!AP337</f>
        <v>0</v>
      </c>
      <c r="CZ258" s="429">
        <f t="shared" ref="CZ258:CZ321" si="61">+BM660</f>
        <v>0</v>
      </c>
      <c r="DA258"/>
      <c r="DB258" s="418">
        <v>257</v>
      </c>
      <c r="DC258" s="419" t="str">
        <f t="shared" si="53"/>
        <v>-</v>
      </c>
      <c r="DD258" s="419" t="s">
        <v>46</v>
      </c>
      <c r="DE258" s="421">
        <f>+Scoresheet!AX337</f>
        <v>0</v>
      </c>
      <c r="DF258" s="420">
        <f t="shared" ref="DF258:DF321" si="62">+BE660</f>
        <v>0</v>
      </c>
      <c r="DG258"/>
      <c r="DH258" s="766">
        <v>257</v>
      </c>
      <c r="DI258" s="767" t="str">
        <f t="shared" si="54"/>
        <v>-</v>
      </c>
      <c r="DJ258" s="767" t="s">
        <v>46</v>
      </c>
      <c r="DK258" s="768">
        <f>+Scoresheet!BF337</f>
        <v>0</v>
      </c>
      <c r="DL258" s="769">
        <f t="shared" ref="DL258:DL321" si="63">+AV660</f>
        <v>0</v>
      </c>
      <c r="DM258"/>
      <c r="DN258" s="762">
        <v>257</v>
      </c>
      <c r="DO258" s="763" t="str">
        <f t="shared" si="55"/>
        <v>-</v>
      </c>
      <c r="DP258" s="763" t="s">
        <v>46</v>
      </c>
      <c r="DQ258" s="429">
        <f t="shared" ref="DQ258:DQ321" si="64">CZ258+DF258+DL258</f>
        <v>0</v>
      </c>
    </row>
    <row r="259" spans="1:131" s="19" customFormat="1">
      <c r="G259" s="65"/>
      <c r="H259" s="463">
        <v>258</v>
      </c>
      <c r="I259" s="313" t="s">
        <v>113</v>
      </c>
      <c r="J259" s="313" t="s">
        <v>46</v>
      </c>
      <c r="K259" s="475">
        <v>0</v>
      </c>
      <c r="L259" s="473"/>
      <c r="M259" s="463">
        <v>258</v>
      </c>
      <c r="N259" s="313" t="s">
        <v>312</v>
      </c>
      <c r="O259" s="313" t="s">
        <v>42</v>
      </c>
      <c r="P259" s="465">
        <v>0</v>
      </c>
      <c r="Q259" s="671">
        <v>0</v>
      </c>
      <c r="R259" s="10"/>
      <c r="S259" s="463">
        <v>258</v>
      </c>
      <c r="T259" s="324" t="s">
        <v>434</v>
      </c>
      <c r="U259" s="324" t="s">
        <v>44</v>
      </c>
      <c r="V259" s="468">
        <v>0</v>
      </c>
      <c r="W259" s="478">
        <v>0</v>
      </c>
      <c r="X259" s="10"/>
      <c r="Y259" s="463">
        <v>258</v>
      </c>
      <c r="Z259" s="313" t="s">
        <v>434</v>
      </c>
      <c r="AA259" s="313" t="s">
        <v>44</v>
      </c>
      <c r="AB259" s="465">
        <v>0</v>
      </c>
      <c r="AC259" s="475">
        <v>0</v>
      </c>
      <c r="AD259" s="10"/>
      <c r="AE259" s="463">
        <v>258</v>
      </c>
      <c r="AF259" s="313" t="s">
        <v>330</v>
      </c>
      <c r="AG259" s="313" t="s">
        <v>39</v>
      </c>
      <c r="AH259" s="465">
        <v>0</v>
      </c>
      <c r="AI259" s="475">
        <v>0</v>
      </c>
      <c r="AJ259" s="65"/>
      <c r="AK259" s="463">
        <v>258</v>
      </c>
      <c r="AL259" s="324" t="s">
        <v>364</v>
      </c>
      <c r="AM259" s="324" t="s">
        <v>43</v>
      </c>
      <c r="AN259" s="340">
        <v>0</v>
      </c>
      <c r="AO259" s="478">
        <v>0</v>
      </c>
      <c r="AP259" s="10"/>
      <c r="AQ259" s="463">
        <v>258</v>
      </c>
      <c r="AR259" s="313" t="s">
        <v>113</v>
      </c>
      <c r="AS259" s="313" t="s">
        <v>44</v>
      </c>
      <c r="AT259" s="475">
        <v>0</v>
      </c>
      <c r="AU259" s="473"/>
      <c r="AV259" s="10"/>
      <c r="AW259" s="10"/>
      <c r="AX259" s="10"/>
      <c r="AY259" s="10"/>
      <c r="AZ259" s="10"/>
      <c r="BA259" s="10"/>
      <c r="BB259" s="10"/>
      <c r="BC259" s="10"/>
      <c r="BD259" s="10"/>
      <c r="BE259" s="10"/>
      <c r="BF259" s="10"/>
      <c r="BG259" s="10"/>
      <c r="BH259" s="10"/>
      <c r="BI259" s="10"/>
      <c r="BJ259" s="10"/>
      <c r="BK259" s="10"/>
      <c r="BL259" s="10"/>
      <c r="BM259" s="10"/>
      <c r="BN259" s="10"/>
      <c r="BO259" s="10"/>
      <c r="BP259" s="10"/>
      <c r="CE259" s="781">
        <v>258</v>
      </c>
      <c r="CF259" s="782" t="str">
        <f t="shared" si="56"/>
        <v>-</v>
      </c>
      <c r="CG259" s="782" t="s">
        <v>46</v>
      </c>
      <c r="CH259" s="783">
        <f t="shared" si="57"/>
        <v>0</v>
      </c>
      <c r="CI259"/>
      <c r="CJ259" s="418">
        <v>258</v>
      </c>
      <c r="CK259" s="419" t="str">
        <f t="shared" si="58"/>
        <v>-</v>
      </c>
      <c r="CL259" s="419" t="s">
        <v>46</v>
      </c>
      <c r="CM259" s="421">
        <f>+Scoresheet!J338</f>
        <v>0</v>
      </c>
      <c r="CN259" s="420">
        <f t="shared" si="59"/>
        <v>0</v>
      </c>
      <c r="CO259"/>
      <c r="CP259" s="750">
        <v>258</v>
      </c>
      <c r="CQ259" s="751" t="str">
        <f t="shared" ref="CQ259:CQ322" si="65">+CK259</f>
        <v>-</v>
      </c>
      <c r="CR259" s="751" t="s">
        <v>46</v>
      </c>
      <c r="CS259" s="756">
        <f>+Scoresheet!AH338</f>
        <v>0</v>
      </c>
      <c r="CT259" s="752">
        <f t="shared" si="60"/>
        <v>0</v>
      </c>
      <c r="CU259"/>
      <c r="CV259" s="762">
        <v>258</v>
      </c>
      <c r="CW259" s="763" t="str">
        <f t="shared" ref="CW259:CW322" si="66">+CQ259</f>
        <v>-</v>
      </c>
      <c r="CX259" s="763" t="s">
        <v>46</v>
      </c>
      <c r="CY259" s="787">
        <f>+Scoresheet!AP338</f>
        <v>0</v>
      </c>
      <c r="CZ259" s="429">
        <f t="shared" si="61"/>
        <v>0</v>
      </c>
      <c r="DA259"/>
      <c r="DB259" s="418">
        <v>258</v>
      </c>
      <c r="DC259" s="419" t="str">
        <f t="shared" ref="DC259:DC322" si="67">+CW259</f>
        <v>-</v>
      </c>
      <c r="DD259" s="419" t="s">
        <v>46</v>
      </c>
      <c r="DE259" s="421">
        <f>+Scoresheet!AX338</f>
        <v>0</v>
      </c>
      <c r="DF259" s="420">
        <f t="shared" si="62"/>
        <v>0</v>
      </c>
      <c r="DG259"/>
      <c r="DH259" s="766">
        <v>258</v>
      </c>
      <c r="DI259" s="767" t="str">
        <f t="shared" ref="DI259:DI322" si="68">+DC259</f>
        <v>-</v>
      </c>
      <c r="DJ259" s="767" t="s">
        <v>46</v>
      </c>
      <c r="DK259" s="768">
        <f>+Scoresheet!BF338</f>
        <v>0</v>
      </c>
      <c r="DL259" s="769">
        <f t="shared" si="63"/>
        <v>0</v>
      </c>
      <c r="DM259"/>
      <c r="DN259" s="762">
        <v>258</v>
      </c>
      <c r="DO259" s="763" t="str">
        <f t="shared" ref="DO259:DO322" si="69">+DI259</f>
        <v>-</v>
      </c>
      <c r="DP259" s="763" t="s">
        <v>46</v>
      </c>
      <c r="DQ259" s="429">
        <f t="shared" si="64"/>
        <v>0</v>
      </c>
    </row>
    <row r="260" spans="1:131" s="19" customFormat="1">
      <c r="G260" s="65"/>
      <c r="H260" s="463">
        <v>259</v>
      </c>
      <c r="I260" s="313" t="s">
        <v>113</v>
      </c>
      <c r="J260" s="313" t="s">
        <v>46</v>
      </c>
      <c r="K260" s="475">
        <v>0</v>
      </c>
      <c r="L260" s="473"/>
      <c r="M260" s="463">
        <v>259</v>
      </c>
      <c r="N260" s="313" t="s">
        <v>443</v>
      </c>
      <c r="O260" s="313" t="s">
        <v>39</v>
      </c>
      <c r="P260" s="465">
        <v>0</v>
      </c>
      <c r="Q260" s="671">
        <v>0</v>
      </c>
      <c r="R260" s="10"/>
      <c r="S260" s="463">
        <v>259</v>
      </c>
      <c r="T260" s="324" t="s">
        <v>392</v>
      </c>
      <c r="U260" s="324" t="s">
        <v>46</v>
      </c>
      <c r="V260" s="468">
        <v>0</v>
      </c>
      <c r="W260" s="478">
        <v>0</v>
      </c>
      <c r="X260" s="10"/>
      <c r="Y260" s="463">
        <v>259</v>
      </c>
      <c r="Z260" s="324" t="s">
        <v>392</v>
      </c>
      <c r="AA260" s="324" t="s">
        <v>46</v>
      </c>
      <c r="AB260" s="468">
        <v>0</v>
      </c>
      <c r="AC260" s="478">
        <v>0</v>
      </c>
      <c r="AD260" s="10"/>
      <c r="AE260" s="463">
        <v>259</v>
      </c>
      <c r="AF260" s="313" t="s">
        <v>401</v>
      </c>
      <c r="AG260" s="313" t="s">
        <v>48</v>
      </c>
      <c r="AH260" s="465">
        <v>0</v>
      </c>
      <c r="AI260" s="475">
        <v>0</v>
      </c>
      <c r="AJ260" s="65"/>
      <c r="AK260" s="463">
        <v>259</v>
      </c>
      <c r="AL260" s="324" t="s">
        <v>421</v>
      </c>
      <c r="AM260" s="324" t="s">
        <v>46</v>
      </c>
      <c r="AN260" s="340">
        <v>0</v>
      </c>
      <c r="AO260" s="478">
        <v>0</v>
      </c>
      <c r="AP260" s="10"/>
      <c r="AQ260" s="463">
        <v>259</v>
      </c>
      <c r="AR260" s="324" t="s">
        <v>113</v>
      </c>
      <c r="AS260" s="324" t="s">
        <v>43</v>
      </c>
      <c r="AT260" s="478">
        <v>0</v>
      </c>
      <c r="AU260" s="473"/>
      <c r="AV260" s="10"/>
      <c r="AW260" s="10"/>
      <c r="AX260" s="10"/>
      <c r="AY260" s="10"/>
      <c r="AZ260" s="10"/>
      <c r="BA260" s="10"/>
      <c r="BB260" s="10"/>
      <c r="BC260" s="10"/>
      <c r="BD260" s="10"/>
      <c r="BE260" s="10"/>
      <c r="BF260" s="10"/>
      <c r="BG260" s="10"/>
      <c r="BH260" s="10"/>
      <c r="BI260" s="10"/>
      <c r="BJ260" s="10"/>
      <c r="BK260" s="10"/>
      <c r="BL260" s="10"/>
      <c r="BM260" s="10"/>
      <c r="BN260" s="10"/>
      <c r="BO260" s="10"/>
      <c r="BP260" s="10"/>
      <c r="CE260" s="781">
        <v>259</v>
      </c>
      <c r="CF260" s="782" t="str">
        <f t="shared" si="56"/>
        <v>-</v>
      </c>
      <c r="CG260" s="782" t="s">
        <v>46</v>
      </c>
      <c r="CH260" s="783">
        <f t="shared" si="57"/>
        <v>0</v>
      </c>
      <c r="CI260"/>
      <c r="CJ260" s="418">
        <v>259</v>
      </c>
      <c r="CK260" s="419" t="str">
        <f t="shared" si="58"/>
        <v>-</v>
      </c>
      <c r="CL260" s="419" t="s">
        <v>46</v>
      </c>
      <c r="CM260" s="421">
        <f>+Scoresheet!J339</f>
        <v>0</v>
      </c>
      <c r="CN260" s="420">
        <f t="shared" si="59"/>
        <v>0</v>
      </c>
      <c r="CO260"/>
      <c r="CP260" s="750">
        <v>259</v>
      </c>
      <c r="CQ260" s="751" t="str">
        <f t="shared" si="65"/>
        <v>-</v>
      </c>
      <c r="CR260" s="751" t="s">
        <v>46</v>
      </c>
      <c r="CS260" s="756">
        <f>+Scoresheet!AH339</f>
        <v>0</v>
      </c>
      <c r="CT260" s="752">
        <f t="shared" si="60"/>
        <v>0</v>
      </c>
      <c r="CU260"/>
      <c r="CV260" s="762">
        <v>259</v>
      </c>
      <c r="CW260" s="763" t="str">
        <f t="shared" si="66"/>
        <v>-</v>
      </c>
      <c r="CX260" s="763" t="s">
        <v>46</v>
      </c>
      <c r="CY260" s="787">
        <f>+Scoresheet!AP339</f>
        <v>0</v>
      </c>
      <c r="CZ260" s="429">
        <f t="shared" si="61"/>
        <v>0</v>
      </c>
      <c r="DA260"/>
      <c r="DB260" s="418">
        <v>259</v>
      </c>
      <c r="DC260" s="419" t="str">
        <f t="shared" si="67"/>
        <v>-</v>
      </c>
      <c r="DD260" s="419" t="s">
        <v>46</v>
      </c>
      <c r="DE260" s="421">
        <f>+Scoresheet!AX339</f>
        <v>0</v>
      </c>
      <c r="DF260" s="420">
        <f t="shared" si="62"/>
        <v>0</v>
      </c>
      <c r="DG260"/>
      <c r="DH260" s="766">
        <v>259</v>
      </c>
      <c r="DI260" s="767" t="str">
        <f t="shared" si="68"/>
        <v>-</v>
      </c>
      <c r="DJ260" s="767" t="s">
        <v>46</v>
      </c>
      <c r="DK260" s="768">
        <f>+Scoresheet!BF339</f>
        <v>0</v>
      </c>
      <c r="DL260" s="769">
        <f t="shared" si="63"/>
        <v>0</v>
      </c>
      <c r="DM260"/>
      <c r="DN260" s="762">
        <v>259</v>
      </c>
      <c r="DO260" s="763" t="str">
        <f t="shared" si="69"/>
        <v>-</v>
      </c>
      <c r="DP260" s="763" t="s">
        <v>46</v>
      </c>
      <c r="DQ260" s="429">
        <f t="shared" si="64"/>
        <v>0</v>
      </c>
    </row>
    <row r="261" spans="1:131" s="19" customFormat="1">
      <c r="B261" s="65"/>
      <c r="C261" s="65"/>
      <c r="E261" s="65"/>
      <c r="F261" s="65"/>
      <c r="G261" s="65"/>
      <c r="H261" s="463">
        <v>260</v>
      </c>
      <c r="I261" s="324" t="s">
        <v>113</v>
      </c>
      <c r="J261" s="324" t="s">
        <v>46</v>
      </c>
      <c r="K261" s="478">
        <v>0</v>
      </c>
      <c r="L261" s="473"/>
      <c r="M261" s="463">
        <v>260</v>
      </c>
      <c r="N261" s="313" t="s">
        <v>435</v>
      </c>
      <c r="O261" s="313" t="s">
        <v>45</v>
      </c>
      <c r="P261" s="465">
        <v>0</v>
      </c>
      <c r="Q261" s="671">
        <v>0</v>
      </c>
      <c r="R261" s="10"/>
      <c r="S261" s="463">
        <v>260</v>
      </c>
      <c r="T261" s="313" t="s">
        <v>284</v>
      </c>
      <c r="U261" s="313" t="s">
        <v>38</v>
      </c>
      <c r="V261" s="465">
        <v>0</v>
      </c>
      <c r="W261" s="475">
        <v>0</v>
      </c>
      <c r="X261" s="10"/>
      <c r="Y261" s="463">
        <v>260</v>
      </c>
      <c r="Z261" s="313" t="s">
        <v>324</v>
      </c>
      <c r="AA261" s="313" t="s">
        <v>39</v>
      </c>
      <c r="AB261" s="465">
        <v>0</v>
      </c>
      <c r="AC261" s="475">
        <v>0</v>
      </c>
      <c r="AD261" s="10"/>
      <c r="AE261" s="463">
        <v>260</v>
      </c>
      <c r="AF261" s="313" t="s">
        <v>388</v>
      </c>
      <c r="AG261" s="313" t="s">
        <v>49</v>
      </c>
      <c r="AH261" s="465">
        <v>0</v>
      </c>
      <c r="AI261" s="475">
        <v>0</v>
      </c>
      <c r="AJ261" s="65"/>
      <c r="AK261" s="463">
        <v>260</v>
      </c>
      <c r="AL261" s="324" t="s">
        <v>301</v>
      </c>
      <c r="AM261" s="324" t="s">
        <v>49</v>
      </c>
      <c r="AN261" s="340">
        <v>0</v>
      </c>
      <c r="AO261" s="478">
        <v>0</v>
      </c>
      <c r="AP261" s="10"/>
      <c r="AQ261" s="463">
        <v>260</v>
      </c>
      <c r="AR261" s="313" t="s">
        <v>113</v>
      </c>
      <c r="AS261" s="313" t="s">
        <v>43</v>
      </c>
      <c r="AT261" s="475">
        <v>0</v>
      </c>
      <c r="AU261" s="473"/>
      <c r="AV261" s="10"/>
      <c r="AW261" s="10"/>
      <c r="AX261" s="10"/>
      <c r="AY261" s="10"/>
      <c r="AZ261" s="10"/>
      <c r="BA261" s="10"/>
      <c r="BB261" s="10"/>
      <c r="BC261" s="10"/>
      <c r="BD261" s="10"/>
      <c r="BE261" s="10"/>
      <c r="BF261" s="10"/>
      <c r="BG261" s="10"/>
      <c r="BH261" s="10"/>
      <c r="BI261" s="10"/>
      <c r="BJ261" s="10"/>
      <c r="BK261" s="10"/>
      <c r="BL261" s="10"/>
      <c r="BM261" s="10"/>
      <c r="BN261" s="10"/>
      <c r="BO261" s="10"/>
      <c r="BP261" s="10"/>
      <c r="CE261" s="781">
        <v>260</v>
      </c>
      <c r="CF261" s="782" t="str">
        <f t="shared" si="56"/>
        <v>-</v>
      </c>
      <c r="CG261" s="782" t="s">
        <v>46</v>
      </c>
      <c r="CH261" s="783">
        <f t="shared" si="57"/>
        <v>0</v>
      </c>
      <c r="CI261"/>
      <c r="CJ261" s="418">
        <v>260</v>
      </c>
      <c r="CK261" s="419" t="str">
        <f t="shared" si="58"/>
        <v>-</v>
      </c>
      <c r="CL261" s="419" t="s">
        <v>46</v>
      </c>
      <c r="CM261" s="421">
        <f>+Scoresheet!J340</f>
        <v>0</v>
      </c>
      <c r="CN261" s="420">
        <f t="shared" si="59"/>
        <v>0</v>
      </c>
      <c r="CO261"/>
      <c r="CP261" s="750">
        <v>260</v>
      </c>
      <c r="CQ261" s="751" t="str">
        <f t="shared" si="65"/>
        <v>-</v>
      </c>
      <c r="CR261" s="751" t="s">
        <v>46</v>
      </c>
      <c r="CS261" s="756">
        <f>+Scoresheet!AH340</f>
        <v>0</v>
      </c>
      <c r="CT261" s="752">
        <f t="shared" si="60"/>
        <v>0</v>
      </c>
      <c r="CU261"/>
      <c r="CV261" s="762">
        <v>260</v>
      </c>
      <c r="CW261" s="763" t="str">
        <f t="shared" si="66"/>
        <v>-</v>
      </c>
      <c r="CX261" s="763" t="s">
        <v>46</v>
      </c>
      <c r="CY261" s="787">
        <f>+Scoresheet!AP340</f>
        <v>0</v>
      </c>
      <c r="CZ261" s="429">
        <f t="shared" si="61"/>
        <v>0</v>
      </c>
      <c r="DA261"/>
      <c r="DB261" s="418">
        <v>260</v>
      </c>
      <c r="DC261" s="419" t="str">
        <f t="shared" si="67"/>
        <v>-</v>
      </c>
      <c r="DD261" s="419" t="s">
        <v>46</v>
      </c>
      <c r="DE261" s="421">
        <f>+Scoresheet!AX340</f>
        <v>0</v>
      </c>
      <c r="DF261" s="420">
        <f t="shared" si="62"/>
        <v>0</v>
      </c>
      <c r="DG261"/>
      <c r="DH261" s="766">
        <v>260</v>
      </c>
      <c r="DI261" s="767" t="str">
        <f t="shared" si="68"/>
        <v>-</v>
      </c>
      <c r="DJ261" s="767" t="s">
        <v>46</v>
      </c>
      <c r="DK261" s="768">
        <f>+Scoresheet!BF340</f>
        <v>0</v>
      </c>
      <c r="DL261" s="769">
        <f t="shared" si="63"/>
        <v>0</v>
      </c>
      <c r="DM261"/>
      <c r="DN261" s="762">
        <v>260</v>
      </c>
      <c r="DO261" s="763" t="str">
        <f t="shared" si="69"/>
        <v>-</v>
      </c>
      <c r="DP261" s="763" t="s">
        <v>46</v>
      </c>
      <c r="DQ261" s="429">
        <f t="shared" si="64"/>
        <v>0</v>
      </c>
    </row>
    <row r="262" spans="1:131">
      <c r="A262" s="19"/>
      <c r="D262" s="19"/>
      <c r="H262" s="463">
        <v>261</v>
      </c>
      <c r="I262" s="324" t="s">
        <v>113</v>
      </c>
      <c r="J262" s="324" t="s">
        <v>46</v>
      </c>
      <c r="K262" s="478">
        <v>0</v>
      </c>
      <c r="L262" s="473"/>
      <c r="M262" s="463">
        <v>261</v>
      </c>
      <c r="N262" s="313" t="s">
        <v>393</v>
      </c>
      <c r="O262" s="313" t="s">
        <v>46</v>
      </c>
      <c r="P262" s="465">
        <v>2</v>
      </c>
      <c r="Q262" s="671">
        <v>0</v>
      </c>
      <c r="R262" s="10"/>
      <c r="S262" s="463">
        <v>261</v>
      </c>
      <c r="T262" s="313" t="s">
        <v>295</v>
      </c>
      <c r="U262" s="313" t="s">
        <v>38</v>
      </c>
      <c r="V262" s="465">
        <v>0</v>
      </c>
      <c r="W262" s="475">
        <v>0</v>
      </c>
      <c r="X262" s="10"/>
      <c r="Y262" s="463">
        <v>261</v>
      </c>
      <c r="Z262" s="324" t="s">
        <v>295</v>
      </c>
      <c r="AA262" s="324" t="s">
        <v>38</v>
      </c>
      <c r="AB262" s="468">
        <v>0</v>
      </c>
      <c r="AC262" s="478">
        <v>0</v>
      </c>
      <c r="AD262" s="10"/>
      <c r="AE262" s="463">
        <v>261</v>
      </c>
      <c r="AF262" s="313" t="s">
        <v>264</v>
      </c>
      <c r="AG262" s="313" t="s">
        <v>48</v>
      </c>
      <c r="AH262" s="465">
        <v>0</v>
      </c>
      <c r="AI262" s="475">
        <v>0</v>
      </c>
      <c r="AK262" s="463">
        <v>261</v>
      </c>
      <c r="AL262" s="313" t="s">
        <v>277</v>
      </c>
      <c r="AM262" s="313" t="s">
        <v>45</v>
      </c>
      <c r="AN262" s="337">
        <v>0</v>
      </c>
      <c r="AO262" s="475">
        <v>0</v>
      </c>
      <c r="AP262" s="10"/>
      <c r="AQ262" s="463">
        <v>261</v>
      </c>
      <c r="AR262" s="313" t="s">
        <v>113</v>
      </c>
      <c r="AS262" s="313" t="s">
        <v>43</v>
      </c>
      <c r="AT262" s="475">
        <v>0</v>
      </c>
      <c r="AU262" s="473"/>
      <c r="AV262" s="10"/>
      <c r="CE262" s="781">
        <v>261</v>
      </c>
      <c r="CF262" s="782" t="str">
        <f t="shared" si="56"/>
        <v>-</v>
      </c>
      <c r="CG262" s="782" t="s">
        <v>46</v>
      </c>
      <c r="CH262" s="783">
        <f t="shared" si="57"/>
        <v>0</v>
      </c>
      <c r="CJ262" s="418">
        <v>261</v>
      </c>
      <c r="CK262" s="419" t="str">
        <f t="shared" si="58"/>
        <v>-</v>
      </c>
      <c r="CL262" s="419" t="s">
        <v>46</v>
      </c>
      <c r="CM262" s="421">
        <f>+Scoresheet!J341</f>
        <v>0</v>
      </c>
      <c r="CN262" s="420">
        <f t="shared" si="59"/>
        <v>0</v>
      </c>
      <c r="CP262" s="750">
        <v>261</v>
      </c>
      <c r="CQ262" s="751" t="str">
        <f t="shared" si="65"/>
        <v>-</v>
      </c>
      <c r="CR262" s="751" t="s">
        <v>46</v>
      </c>
      <c r="CS262" s="756">
        <f>+Scoresheet!AH341</f>
        <v>0</v>
      </c>
      <c r="CT262" s="752">
        <f t="shared" si="60"/>
        <v>0</v>
      </c>
      <c r="CV262" s="762">
        <v>261</v>
      </c>
      <c r="CW262" s="763" t="str">
        <f t="shared" si="66"/>
        <v>-</v>
      </c>
      <c r="CX262" s="763" t="s">
        <v>46</v>
      </c>
      <c r="CY262" s="787">
        <f>+Scoresheet!AP341</f>
        <v>0</v>
      </c>
      <c r="CZ262" s="429">
        <f t="shared" si="61"/>
        <v>0</v>
      </c>
      <c r="DB262" s="418">
        <v>261</v>
      </c>
      <c r="DC262" s="419" t="str">
        <f t="shared" si="67"/>
        <v>-</v>
      </c>
      <c r="DD262" s="419" t="s">
        <v>46</v>
      </c>
      <c r="DE262" s="421">
        <f>+Scoresheet!AX341</f>
        <v>0</v>
      </c>
      <c r="DF262" s="420">
        <f t="shared" si="62"/>
        <v>0</v>
      </c>
      <c r="DH262" s="766">
        <v>261</v>
      </c>
      <c r="DI262" s="767" t="str">
        <f t="shared" si="68"/>
        <v>-</v>
      </c>
      <c r="DJ262" s="767" t="s">
        <v>46</v>
      </c>
      <c r="DK262" s="768">
        <f>+Scoresheet!BF341</f>
        <v>0</v>
      </c>
      <c r="DL262" s="769">
        <f t="shared" si="63"/>
        <v>0</v>
      </c>
      <c r="DN262" s="762">
        <v>261</v>
      </c>
      <c r="DO262" s="763" t="str">
        <f t="shared" si="69"/>
        <v>-</v>
      </c>
      <c r="DP262" s="763" t="s">
        <v>46</v>
      </c>
      <c r="DQ262" s="429">
        <f t="shared" si="64"/>
        <v>0</v>
      </c>
      <c r="DW262" s="19"/>
      <c r="DX262" s="19"/>
      <c r="DZ262" s="19"/>
      <c r="EA262" s="19"/>
    </row>
    <row r="263" spans="1:131">
      <c r="D263" s="19"/>
      <c r="H263" s="463">
        <v>262</v>
      </c>
      <c r="I263" s="313" t="s">
        <v>113</v>
      </c>
      <c r="J263" s="313" t="s">
        <v>46</v>
      </c>
      <c r="K263" s="475">
        <v>0</v>
      </c>
      <c r="L263" s="473"/>
      <c r="M263" s="463">
        <v>262</v>
      </c>
      <c r="N263" s="313" t="s">
        <v>266</v>
      </c>
      <c r="O263" s="313" t="s">
        <v>48</v>
      </c>
      <c r="P263" s="465">
        <v>14</v>
      </c>
      <c r="Q263" s="671">
        <v>0</v>
      </c>
      <c r="R263" s="10"/>
      <c r="S263" s="463">
        <v>262</v>
      </c>
      <c r="T263" s="313" t="s">
        <v>365</v>
      </c>
      <c r="U263" s="313" t="s">
        <v>41</v>
      </c>
      <c r="V263" s="465">
        <v>0</v>
      </c>
      <c r="W263" s="475">
        <v>0</v>
      </c>
      <c r="X263" s="10"/>
      <c r="Y263" s="463">
        <v>262</v>
      </c>
      <c r="Z263" s="313" t="s">
        <v>365</v>
      </c>
      <c r="AA263" s="313" t="s">
        <v>41</v>
      </c>
      <c r="AB263" s="465">
        <v>0</v>
      </c>
      <c r="AC263" s="475">
        <v>0</v>
      </c>
      <c r="AD263" s="10"/>
      <c r="AE263" s="463">
        <v>262</v>
      </c>
      <c r="AF263" s="313" t="s">
        <v>317</v>
      </c>
      <c r="AG263" s="313" t="s">
        <v>50</v>
      </c>
      <c r="AH263" s="465">
        <v>0</v>
      </c>
      <c r="AI263" s="475">
        <v>0</v>
      </c>
      <c r="AK263" s="463">
        <v>262</v>
      </c>
      <c r="AL263" s="313" t="s">
        <v>358</v>
      </c>
      <c r="AM263" s="313" t="s">
        <v>43</v>
      </c>
      <c r="AN263" s="337">
        <v>0</v>
      </c>
      <c r="AO263" s="475">
        <v>0</v>
      </c>
      <c r="AP263" s="10"/>
      <c r="AQ263" s="463">
        <v>262</v>
      </c>
      <c r="AR263" s="313" t="s">
        <v>113</v>
      </c>
      <c r="AS263" s="313" t="s">
        <v>43</v>
      </c>
      <c r="AT263" s="475">
        <v>0</v>
      </c>
      <c r="AU263" s="473"/>
      <c r="AV263" s="10"/>
      <c r="CE263" s="781">
        <v>262</v>
      </c>
      <c r="CF263" s="782" t="str">
        <f t="shared" si="56"/>
        <v>-</v>
      </c>
      <c r="CG263" s="782" t="s">
        <v>46</v>
      </c>
      <c r="CH263" s="783">
        <f t="shared" si="57"/>
        <v>0</v>
      </c>
      <c r="CJ263" s="418">
        <v>262</v>
      </c>
      <c r="CK263" s="419" t="str">
        <f t="shared" si="58"/>
        <v>-</v>
      </c>
      <c r="CL263" s="419" t="s">
        <v>46</v>
      </c>
      <c r="CM263" s="421">
        <f>+Scoresheet!J342</f>
        <v>0</v>
      </c>
      <c r="CN263" s="420">
        <f t="shared" si="59"/>
        <v>0</v>
      </c>
      <c r="CP263" s="750">
        <v>262</v>
      </c>
      <c r="CQ263" s="751" t="str">
        <f t="shared" si="65"/>
        <v>-</v>
      </c>
      <c r="CR263" s="751" t="s">
        <v>46</v>
      </c>
      <c r="CS263" s="756">
        <f>+Scoresheet!AH342</f>
        <v>0</v>
      </c>
      <c r="CT263" s="752">
        <f t="shared" si="60"/>
        <v>0</v>
      </c>
      <c r="CV263" s="762">
        <v>262</v>
      </c>
      <c r="CW263" s="763" t="str">
        <f t="shared" si="66"/>
        <v>-</v>
      </c>
      <c r="CX263" s="763" t="s">
        <v>46</v>
      </c>
      <c r="CY263" s="787">
        <f>+Scoresheet!AP342</f>
        <v>0</v>
      </c>
      <c r="CZ263" s="429">
        <f t="shared" si="61"/>
        <v>0</v>
      </c>
      <c r="DB263" s="418">
        <v>262</v>
      </c>
      <c r="DC263" s="419" t="str">
        <f t="shared" si="67"/>
        <v>-</v>
      </c>
      <c r="DD263" s="419" t="s">
        <v>46</v>
      </c>
      <c r="DE263" s="421">
        <f>+Scoresheet!AX342</f>
        <v>0</v>
      </c>
      <c r="DF263" s="420">
        <f t="shared" si="62"/>
        <v>0</v>
      </c>
      <c r="DH263" s="766">
        <v>262</v>
      </c>
      <c r="DI263" s="767" t="str">
        <f t="shared" si="68"/>
        <v>-</v>
      </c>
      <c r="DJ263" s="767" t="s">
        <v>46</v>
      </c>
      <c r="DK263" s="768">
        <f>+Scoresheet!BF342</f>
        <v>0</v>
      </c>
      <c r="DL263" s="769">
        <f t="shared" si="63"/>
        <v>0</v>
      </c>
      <c r="DN263" s="762">
        <v>262</v>
      </c>
      <c r="DO263" s="763" t="str">
        <f t="shared" si="69"/>
        <v>-</v>
      </c>
      <c r="DP263" s="763" t="s">
        <v>46</v>
      </c>
      <c r="DQ263" s="429">
        <f t="shared" si="64"/>
        <v>0</v>
      </c>
      <c r="DZ263" s="19"/>
      <c r="EA263" s="19"/>
    </row>
    <row r="264" spans="1:131">
      <c r="D264" s="19"/>
      <c r="H264" s="463">
        <v>263</v>
      </c>
      <c r="I264" s="313" t="s">
        <v>113</v>
      </c>
      <c r="J264" s="313" t="s">
        <v>46</v>
      </c>
      <c r="K264" s="475">
        <v>0</v>
      </c>
      <c r="L264" s="473"/>
      <c r="M264" s="463">
        <v>263</v>
      </c>
      <c r="N264" s="313" t="s">
        <v>288</v>
      </c>
      <c r="O264" s="313" t="s">
        <v>38</v>
      </c>
      <c r="P264" s="465">
        <v>12</v>
      </c>
      <c r="Q264" s="671">
        <v>0</v>
      </c>
      <c r="R264" s="10"/>
      <c r="S264" s="463">
        <v>263</v>
      </c>
      <c r="T264" s="313" t="s">
        <v>389</v>
      </c>
      <c r="U264" s="313" t="s">
        <v>49</v>
      </c>
      <c r="V264" s="465">
        <v>0</v>
      </c>
      <c r="W264" s="475">
        <v>0</v>
      </c>
      <c r="X264" s="10"/>
      <c r="Y264" s="463">
        <v>263</v>
      </c>
      <c r="Z264" s="313" t="s">
        <v>389</v>
      </c>
      <c r="AA264" s="313" t="s">
        <v>49</v>
      </c>
      <c r="AB264" s="465">
        <v>0</v>
      </c>
      <c r="AC264" s="475">
        <v>0</v>
      </c>
      <c r="AD264" s="10"/>
      <c r="AE264" s="463">
        <v>263</v>
      </c>
      <c r="AF264" s="313" t="s">
        <v>308</v>
      </c>
      <c r="AG264" s="313" t="s">
        <v>42</v>
      </c>
      <c r="AH264" s="465">
        <v>0</v>
      </c>
      <c r="AI264" s="475">
        <v>0</v>
      </c>
      <c r="AK264" s="463">
        <v>263</v>
      </c>
      <c r="AL264" s="313" t="s">
        <v>445</v>
      </c>
      <c r="AM264" s="313" t="s">
        <v>39</v>
      </c>
      <c r="AN264" s="337">
        <v>0</v>
      </c>
      <c r="AO264" s="475">
        <v>0</v>
      </c>
      <c r="AP264" s="10"/>
      <c r="AQ264" s="463">
        <v>263</v>
      </c>
      <c r="AR264" s="313" t="s">
        <v>113</v>
      </c>
      <c r="AS264" s="313" t="s">
        <v>43</v>
      </c>
      <c r="AT264" s="475">
        <v>0</v>
      </c>
      <c r="AU264" s="473"/>
      <c r="AV264" s="10"/>
      <c r="CE264" s="781">
        <v>263</v>
      </c>
      <c r="CF264" s="782" t="str">
        <f t="shared" si="56"/>
        <v>-</v>
      </c>
      <c r="CG264" s="782" t="s">
        <v>46</v>
      </c>
      <c r="CH264" s="783">
        <f t="shared" si="57"/>
        <v>0</v>
      </c>
      <c r="CJ264" s="418">
        <v>263</v>
      </c>
      <c r="CK264" s="419" t="str">
        <f t="shared" si="58"/>
        <v>-</v>
      </c>
      <c r="CL264" s="419" t="s">
        <v>46</v>
      </c>
      <c r="CM264" s="421">
        <f>+Scoresheet!J343</f>
        <v>0</v>
      </c>
      <c r="CN264" s="420">
        <f t="shared" si="59"/>
        <v>0</v>
      </c>
      <c r="CP264" s="750">
        <v>263</v>
      </c>
      <c r="CQ264" s="751" t="str">
        <f t="shared" si="65"/>
        <v>-</v>
      </c>
      <c r="CR264" s="751" t="s">
        <v>46</v>
      </c>
      <c r="CS264" s="756">
        <f>+Scoresheet!AH343</f>
        <v>0</v>
      </c>
      <c r="CT264" s="752">
        <f t="shared" si="60"/>
        <v>0</v>
      </c>
      <c r="CV264" s="762">
        <v>263</v>
      </c>
      <c r="CW264" s="763" t="str">
        <f t="shared" si="66"/>
        <v>-</v>
      </c>
      <c r="CX264" s="763" t="s">
        <v>46</v>
      </c>
      <c r="CY264" s="787">
        <f>+Scoresheet!AP343</f>
        <v>0</v>
      </c>
      <c r="CZ264" s="429">
        <f t="shared" si="61"/>
        <v>0</v>
      </c>
      <c r="DB264" s="418">
        <v>263</v>
      </c>
      <c r="DC264" s="419" t="str">
        <f t="shared" si="67"/>
        <v>-</v>
      </c>
      <c r="DD264" s="419" t="s">
        <v>46</v>
      </c>
      <c r="DE264" s="421">
        <f>+Scoresheet!AX343</f>
        <v>0</v>
      </c>
      <c r="DF264" s="420">
        <f t="shared" si="62"/>
        <v>0</v>
      </c>
      <c r="DH264" s="766">
        <v>263</v>
      </c>
      <c r="DI264" s="767" t="str">
        <f t="shared" si="68"/>
        <v>-</v>
      </c>
      <c r="DJ264" s="767" t="s">
        <v>46</v>
      </c>
      <c r="DK264" s="768">
        <f>+Scoresheet!BF343</f>
        <v>0</v>
      </c>
      <c r="DL264" s="769">
        <f t="shared" si="63"/>
        <v>0</v>
      </c>
      <c r="DN264" s="762">
        <v>263</v>
      </c>
      <c r="DO264" s="763" t="str">
        <f t="shared" si="69"/>
        <v>-</v>
      </c>
      <c r="DP264" s="763" t="s">
        <v>46</v>
      </c>
      <c r="DQ264" s="429">
        <f t="shared" si="64"/>
        <v>0</v>
      </c>
    </row>
    <row r="265" spans="1:131">
      <c r="H265" s="463">
        <v>264</v>
      </c>
      <c r="I265" s="313" t="s">
        <v>113</v>
      </c>
      <c r="J265" s="313" t="s">
        <v>46</v>
      </c>
      <c r="K265" s="475">
        <v>0</v>
      </c>
      <c r="L265" s="473"/>
      <c r="M265" s="463">
        <v>264</v>
      </c>
      <c r="N265" s="313" t="s">
        <v>284</v>
      </c>
      <c r="O265" s="313" t="s">
        <v>38</v>
      </c>
      <c r="P265" s="465">
        <v>1</v>
      </c>
      <c r="Q265" s="671">
        <v>0</v>
      </c>
      <c r="R265" s="10"/>
      <c r="S265" s="463">
        <v>264</v>
      </c>
      <c r="T265" s="313" t="s">
        <v>428</v>
      </c>
      <c r="U265" s="313" t="s">
        <v>50</v>
      </c>
      <c r="V265" s="465">
        <v>0</v>
      </c>
      <c r="W265" s="475">
        <v>0</v>
      </c>
      <c r="X265" s="10"/>
      <c r="Y265" s="463">
        <v>264</v>
      </c>
      <c r="Z265" s="324" t="s">
        <v>428</v>
      </c>
      <c r="AA265" s="324" t="s">
        <v>50</v>
      </c>
      <c r="AB265" s="468">
        <v>0</v>
      </c>
      <c r="AC265" s="478">
        <v>0</v>
      </c>
      <c r="AD265" s="10"/>
      <c r="AE265" s="463">
        <v>264</v>
      </c>
      <c r="AF265" s="324" t="s">
        <v>319</v>
      </c>
      <c r="AG265" s="324" t="s">
        <v>50</v>
      </c>
      <c r="AH265" s="468">
        <v>0</v>
      </c>
      <c r="AI265" s="478">
        <v>0</v>
      </c>
      <c r="AK265" s="463">
        <v>264</v>
      </c>
      <c r="AL265" s="313" t="s">
        <v>271</v>
      </c>
      <c r="AM265" s="313" t="s">
        <v>48</v>
      </c>
      <c r="AN265" s="337">
        <v>0</v>
      </c>
      <c r="AO265" s="475">
        <v>0</v>
      </c>
      <c r="AP265" s="10"/>
      <c r="AQ265" s="463">
        <v>264</v>
      </c>
      <c r="AR265" s="313" t="s">
        <v>113</v>
      </c>
      <c r="AS265" s="313" t="s">
        <v>43</v>
      </c>
      <c r="AT265" s="475">
        <v>0</v>
      </c>
      <c r="AU265" s="473"/>
      <c r="AV265" s="10"/>
      <c r="CE265" s="781">
        <v>264</v>
      </c>
      <c r="CF265" s="782" t="str">
        <f t="shared" si="56"/>
        <v>-</v>
      </c>
      <c r="CG265" s="782" t="s">
        <v>46</v>
      </c>
      <c r="CH265" s="783">
        <f t="shared" si="57"/>
        <v>0</v>
      </c>
      <c r="CJ265" s="418">
        <v>264</v>
      </c>
      <c r="CK265" s="419" t="str">
        <f t="shared" si="58"/>
        <v>-</v>
      </c>
      <c r="CL265" s="419" t="s">
        <v>46</v>
      </c>
      <c r="CM265" s="421">
        <f>+Scoresheet!J344</f>
        <v>0</v>
      </c>
      <c r="CN265" s="420">
        <f t="shared" si="59"/>
        <v>0</v>
      </c>
      <c r="CP265" s="750">
        <v>264</v>
      </c>
      <c r="CQ265" s="751" t="str">
        <f t="shared" si="65"/>
        <v>-</v>
      </c>
      <c r="CR265" s="751" t="s">
        <v>46</v>
      </c>
      <c r="CS265" s="756">
        <f>+Scoresheet!AH344</f>
        <v>0</v>
      </c>
      <c r="CT265" s="752">
        <f t="shared" si="60"/>
        <v>0</v>
      </c>
      <c r="CV265" s="762">
        <v>264</v>
      </c>
      <c r="CW265" s="763" t="str">
        <f t="shared" si="66"/>
        <v>-</v>
      </c>
      <c r="CX265" s="763" t="s">
        <v>46</v>
      </c>
      <c r="CY265" s="787">
        <f>+Scoresheet!AP344</f>
        <v>0</v>
      </c>
      <c r="CZ265" s="429">
        <f t="shared" si="61"/>
        <v>0</v>
      </c>
      <c r="DB265" s="418">
        <v>264</v>
      </c>
      <c r="DC265" s="419" t="str">
        <f t="shared" si="67"/>
        <v>-</v>
      </c>
      <c r="DD265" s="419" t="s">
        <v>46</v>
      </c>
      <c r="DE265" s="421">
        <f>+Scoresheet!AX344</f>
        <v>0</v>
      </c>
      <c r="DF265" s="420">
        <f t="shared" si="62"/>
        <v>0</v>
      </c>
      <c r="DH265" s="766">
        <v>264</v>
      </c>
      <c r="DI265" s="767" t="str">
        <f t="shared" si="68"/>
        <v>-</v>
      </c>
      <c r="DJ265" s="767" t="s">
        <v>46</v>
      </c>
      <c r="DK265" s="768">
        <f>+Scoresheet!BF344</f>
        <v>0</v>
      </c>
      <c r="DL265" s="769">
        <f t="shared" si="63"/>
        <v>0</v>
      </c>
      <c r="DN265" s="762">
        <v>264</v>
      </c>
      <c r="DO265" s="763" t="str">
        <f t="shared" si="69"/>
        <v>-</v>
      </c>
      <c r="DP265" s="763" t="s">
        <v>46</v>
      </c>
      <c r="DQ265" s="429">
        <f t="shared" si="64"/>
        <v>0</v>
      </c>
    </row>
    <row r="266" spans="1:131">
      <c r="H266" s="463">
        <v>265</v>
      </c>
      <c r="I266" s="313" t="s">
        <v>113</v>
      </c>
      <c r="J266" s="313" t="s">
        <v>46</v>
      </c>
      <c r="K266" s="475">
        <v>0</v>
      </c>
      <c r="L266" s="473"/>
      <c r="M266" s="463">
        <v>265</v>
      </c>
      <c r="N266" s="313" t="s">
        <v>389</v>
      </c>
      <c r="O266" s="313" t="s">
        <v>49</v>
      </c>
      <c r="P266" s="465">
        <v>4</v>
      </c>
      <c r="Q266" s="671">
        <v>0</v>
      </c>
      <c r="R266" s="10"/>
      <c r="S266" s="463">
        <v>265</v>
      </c>
      <c r="T266" s="324" t="s">
        <v>399</v>
      </c>
      <c r="U266" s="324" t="s">
        <v>44</v>
      </c>
      <c r="V266" s="468">
        <v>0</v>
      </c>
      <c r="W266" s="478">
        <v>0</v>
      </c>
      <c r="X266" s="10"/>
      <c r="Y266" s="463">
        <v>265</v>
      </c>
      <c r="Z266" s="313" t="s">
        <v>399</v>
      </c>
      <c r="AA266" s="313" t="s">
        <v>44</v>
      </c>
      <c r="AB266" s="465">
        <v>0</v>
      </c>
      <c r="AC266" s="475">
        <v>0</v>
      </c>
      <c r="AD266" s="10"/>
      <c r="AE266" s="463">
        <v>265</v>
      </c>
      <c r="AF266" s="313" t="s">
        <v>368</v>
      </c>
      <c r="AG266" s="313" t="s">
        <v>41</v>
      </c>
      <c r="AH266" s="465">
        <v>0</v>
      </c>
      <c r="AI266" s="475">
        <v>0</v>
      </c>
      <c r="AK266" s="463">
        <v>265</v>
      </c>
      <c r="AL266" s="313" t="s">
        <v>343</v>
      </c>
      <c r="AM266" s="313" t="s">
        <v>44</v>
      </c>
      <c r="AN266" s="337">
        <v>0</v>
      </c>
      <c r="AO266" s="475">
        <v>0</v>
      </c>
      <c r="AP266" s="10"/>
      <c r="AQ266" s="463">
        <v>265</v>
      </c>
      <c r="AR266" s="323" t="s">
        <v>113</v>
      </c>
      <c r="AS266" s="323" t="s">
        <v>43</v>
      </c>
      <c r="AT266" s="475">
        <v>0</v>
      </c>
      <c r="AU266" s="473"/>
      <c r="AV266" s="10"/>
      <c r="CE266" s="781">
        <v>265</v>
      </c>
      <c r="CF266" s="782" t="str">
        <f t="shared" si="56"/>
        <v>-</v>
      </c>
      <c r="CG266" s="782" t="s">
        <v>46</v>
      </c>
      <c r="CH266" s="783">
        <f t="shared" si="57"/>
        <v>0</v>
      </c>
      <c r="CJ266" s="418">
        <v>265</v>
      </c>
      <c r="CK266" s="419" t="str">
        <f t="shared" si="58"/>
        <v>-</v>
      </c>
      <c r="CL266" s="419" t="s">
        <v>46</v>
      </c>
      <c r="CM266" s="421">
        <f>+Scoresheet!J345</f>
        <v>0</v>
      </c>
      <c r="CN266" s="420">
        <f t="shared" si="59"/>
        <v>0</v>
      </c>
      <c r="CP266" s="750">
        <v>265</v>
      </c>
      <c r="CQ266" s="751" t="str">
        <f t="shared" si="65"/>
        <v>-</v>
      </c>
      <c r="CR266" s="751" t="s">
        <v>46</v>
      </c>
      <c r="CS266" s="756">
        <f>+Scoresheet!AH345</f>
        <v>0</v>
      </c>
      <c r="CT266" s="752">
        <f t="shared" si="60"/>
        <v>0</v>
      </c>
      <c r="CV266" s="762">
        <v>265</v>
      </c>
      <c r="CW266" s="763" t="str">
        <f t="shared" si="66"/>
        <v>-</v>
      </c>
      <c r="CX266" s="763" t="s">
        <v>46</v>
      </c>
      <c r="CY266" s="787">
        <f>+Scoresheet!AP345</f>
        <v>0</v>
      </c>
      <c r="CZ266" s="429">
        <f t="shared" si="61"/>
        <v>0</v>
      </c>
      <c r="DB266" s="418">
        <v>265</v>
      </c>
      <c r="DC266" s="419" t="str">
        <f t="shared" si="67"/>
        <v>-</v>
      </c>
      <c r="DD266" s="419" t="s">
        <v>46</v>
      </c>
      <c r="DE266" s="421">
        <f>+Scoresheet!AX345</f>
        <v>0</v>
      </c>
      <c r="DF266" s="420">
        <f t="shared" si="62"/>
        <v>0</v>
      </c>
      <c r="DH266" s="766">
        <v>265</v>
      </c>
      <c r="DI266" s="767" t="str">
        <f t="shared" si="68"/>
        <v>-</v>
      </c>
      <c r="DJ266" s="767" t="s">
        <v>46</v>
      </c>
      <c r="DK266" s="768">
        <f>+Scoresheet!BF345</f>
        <v>0</v>
      </c>
      <c r="DL266" s="769">
        <f t="shared" si="63"/>
        <v>0</v>
      </c>
      <c r="DN266" s="762">
        <v>265</v>
      </c>
      <c r="DO266" s="763" t="str">
        <f t="shared" si="69"/>
        <v>-</v>
      </c>
      <c r="DP266" s="763" t="s">
        <v>46</v>
      </c>
      <c r="DQ266" s="429">
        <f t="shared" si="64"/>
        <v>0</v>
      </c>
    </row>
    <row r="267" spans="1:131">
      <c r="H267" s="463">
        <v>266</v>
      </c>
      <c r="I267" s="313" t="s">
        <v>113</v>
      </c>
      <c r="J267" s="313" t="s">
        <v>46</v>
      </c>
      <c r="K267" s="475">
        <v>0</v>
      </c>
      <c r="L267" s="473"/>
      <c r="M267" s="463">
        <v>266</v>
      </c>
      <c r="N267" s="313" t="s">
        <v>428</v>
      </c>
      <c r="O267" s="313" t="s">
        <v>50</v>
      </c>
      <c r="P267" s="465">
        <v>4</v>
      </c>
      <c r="Q267" s="671">
        <v>0</v>
      </c>
      <c r="R267" s="10"/>
      <c r="S267" s="463">
        <v>266</v>
      </c>
      <c r="T267" s="313" t="s">
        <v>382</v>
      </c>
      <c r="U267" s="313" t="s">
        <v>42</v>
      </c>
      <c r="V267" s="465">
        <v>0</v>
      </c>
      <c r="W267" s="475">
        <v>0</v>
      </c>
      <c r="X267" s="10"/>
      <c r="Y267" s="463">
        <v>266</v>
      </c>
      <c r="Z267" s="313" t="s">
        <v>382</v>
      </c>
      <c r="AA267" s="313" t="s">
        <v>42</v>
      </c>
      <c r="AB267" s="465">
        <v>0</v>
      </c>
      <c r="AC267" s="475">
        <v>0</v>
      </c>
      <c r="AD267" s="10"/>
      <c r="AE267" s="463">
        <v>266</v>
      </c>
      <c r="AF267" s="313" t="s">
        <v>323</v>
      </c>
      <c r="AG267" s="313" t="s">
        <v>50</v>
      </c>
      <c r="AH267" s="465">
        <v>0</v>
      </c>
      <c r="AI267" s="475">
        <v>0</v>
      </c>
      <c r="AK267" s="463">
        <v>266</v>
      </c>
      <c r="AL267" s="313" t="s">
        <v>313</v>
      </c>
      <c r="AM267" s="313" t="s">
        <v>50</v>
      </c>
      <c r="AN267" s="337">
        <v>0</v>
      </c>
      <c r="AO267" s="475">
        <v>0</v>
      </c>
      <c r="AP267" s="10"/>
      <c r="AQ267" s="463">
        <v>266</v>
      </c>
      <c r="AR267" s="313" t="s">
        <v>113</v>
      </c>
      <c r="AS267" s="313" t="s">
        <v>43</v>
      </c>
      <c r="AT267" s="478">
        <v>0</v>
      </c>
      <c r="AU267" s="473"/>
      <c r="AV267" s="10"/>
      <c r="CE267" s="781">
        <v>266</v>
      </c>
      <c r="CF267" s="782" t="str">
        <f t="shared" si="56"/>
        <v>-</v>
      </c>
      <c r="CG267" s="782" t="s">
        <v>46</v>
      </c>
      <c r="CH267" s="783">
        <f t="shared" si="57"/>
        <v>0</v>
      </c>
      <c r="CJ267" s="418">
        <v>266</v>
      </c>
      <c r="CK267" s="419" t="str">
        <f t="shared" si="58"/>
        <v>-</v>
      </c>
      <c r="CL267" s="419" t="s">
        <v>46</v>
      </c>
      <c r="CM267" s="421">
        <f>+Scoresheet!J346</f>
        <v>0</v>
      </c>
      <c r="CN267" s="420">
        <f t="shared" si="59"/>
        <v>0</v>
      </c>
      <c r="CP267" s="750">
        <v>266</v>
      </c>
      <c r="CQ267" s="751" t="str">
        <f t="shared" si="65"/>
        <v>-</v>
      </c>
      <c r="CR267" s="751" t="s">
        <v>46</v>
      </c>
      <c r="CS267" s="756">
        <f>+Scoresheet!AH346</f>
        <v>0</v>
      </c>
      <c r="CT267" s="752">
        <f t="shared" si="60"/>
        <v>0</v>
      </c>
      <c r="CV267" s="762">
        <v>266</v>
      </c>
      <c r="CW267" s="763" t="str">
        <f t="shared" si="66"/>
        <v>-</v>
      </c>
      <c r="CX267" s="763" t="s">
        <v>46</v>
      </c>
      <c r="CY267" s="787">
        <f>+Scoresheet!AP346</f>
        <v>0</v>
      </c>
      <c r="CZ267" s="429">
        <f t="shared" si="61"/>
        <v>0</v>
      </c>
      <c r="DB267" s="418">
        <v>266</v>
      </c>
      <c r="DC267" s="419" t="str">
        <f t="shared" si="67"/>
        <v>-</v>
      </c>
      <c r="DD267" s="419" t="s">
        <v>46</v>
      </c>
      <c r="DE267" s="421">
        <f>+Scoresheet!AX346</f>
        <v>0</v>
      </c>
      <c r="DF267" s="420">
        <f t="shared" si="62"/>
        <v>0</v>
      </c>
      <c r="DH267" s="766">
        <v>266</v>
      </c>
      <c r="DI267" s="767" t="str">
        <f t="shared" si="68"/>
        <v>-</v>
      </c>
      <c r="DJ267" s="767" t="s">
        <v>46</v>
      </c>
      <c r="DK267" s="768">
        <f>+Scoresheet!BF346</f>
        <v>0</v>
      </c>
      <c r="DL267" s="769">
        <f t="shared" si="63"/>
        <v>0</v>
      </c>
      <c r="DN267" s="762">
        <v>266</v>
      </c>
      <c r="DO267" s="763" t="str">
        <f t="shared" si="69"/>
        <v>-</v>
      </c>
      <c r="DP267" s="763" t="s">
        <v>46</v>
      </c>
      <c r="DQ267" s="429">
        <f t="shared" si="64"/>
        <v>0</v>
      </c>
    </row>
    <row r="268" spans="1:131">
      <c r="H268" s="463">
        <v>267</v>
      </c>
      <c r="I268" s="313" t="s">
        <v>113</v>
      </c>
      <c r="J268" s="313" t="s">
        <v>46</v>
      </c>
      <c r="K268" s="475">
        <v>0</v>
      </c>
      <c r="L268" s="473"/>
      <c r="M268" s="463">
        <v>267</v>
      </c>
      <c r="N268" s="313" t="s">
        <v>399</v>
      </c>
      <c r="O268" s="313" t="s">
        <v>44</v>
      </c>
      <c r="P268" s="465">
        <v>4</v>
      </c>
      <c r="Q268" s="671">
        <v>0</v>
      </c>
      <c r="R268" s="10"/>
      <c r="S268" s="463">
        <v>267</v>
      </c>
      <c r="T268" s="324" t="s">
        <v>433</v>
      </c>
      <c r="U268" s="324" t="s">
        <v>41</v>
      </c>
      <c r="V268" s="468">
        <v>0</v>
      </c>
      <c r="W268" s="478">
        <v>0</v>
      </c>
      <c r="X268" s="10"/>
      <c r="Y268" s="463">
        <v>267</v>
      </c>
      <c r="Z268" s="313" t="s">
        <v>332</v>
      </c>
      <c r="AA268" s="313" t="s">
        <v>39</v>
      </c>
      <c r="AB268" s="465">
        <v>0</v>
      </c>
      <c r="AC268" s="475">
        <v>0</v>
      </c>
      <c r="AD268" s="10"/>
      <c r="AE268" s="463">
        <v>267</v>
      </c>
      <c r="AF268" s="313" t="s">
        <v>329</v>
      </c>
      <c r="AG268" s="313" t="s">
        <v>39</v>
      </c>
      <c r="AH268" s="465">
        <v>0</v>
      </c>
      <c r="AI268" s="475">
        <v>0</v>
      </c>
      <c r="AK268" s="463">
        <v>267</v>
      </c>
      <c r="AL268" s="313" t="s">
        <v>341</v>
      </c>
      <c r="AM268" s="313" t="s">
        <v>46</v>
      </c>
      <c r="AN268" s="337">
        <v>0</v>
      </c>
      <c r="AO268" s="475">
        <v>0</v>
      </c>
      <c r="AP268" s="10"/>
      <c r="AQ268" s="463">
        <v>267</v>
      </c>
      <c r="AR268" s="324" t="s">
        <v>113</v>
      </c>
      <c r="AS268" s="324" t="s">
        <v>43</v>
      </c>
      <c r="AT268" s="475">
        <v>0</v>
      </c>
      <c r="AU268" s="473"/>
      <c r="AV268" s="10"/>
      <c r="CE268" s="781">
        <v>267</v>
      </c>
      <c r="CF268" s="782" t="str">
        <f t="shared" si="56"/>
        <v>-</v>
      </c>
      <c r="CG268" s="782" t="s">
        <v>46</v>
      </c>
      <c r="CH268" s="783">
        <f t="shared" si="57"/>
        <v>0</v>
      </c>
      <c r="CJ268" s="418">
        <v>267</v>
      </c>
      <c r="CK268" s="419" t="str">
        <f t="shared" si="58"/>
        <v>-</v>
      </c>
      <c r="CL268" s="419" t="s">
        <v>46</v>
      </c>
      <c r="CM268" s="421">
        <f>+Scoresheet!J347</f>
        <v>0</v>
      </c>
      <c r="CN268" s="420">
        <f t="shared" si="59"/>
        <v>0</v>
      </c>
      <c r="CP268" s="750">
        <v>267</v>
      </c>
      <c r="CQ268" s="751" t="str">
        <f t="shared" si="65"/>
        <v>-</v>
      </c>
      <c r="CR268" s="751" t="s">
        <v>46</v>
      </c>
      <c r="CS268" s="756">
        <f>+Scoresheet!AH347</f>
        <v>0</v>
      </c>
      <c r="CT268" s="752">
        <f t="shared" si="60"/>
        <v>0</v>
      </c>
      <c r="CV268" s="762">
        <v>267</v>
      </c>
      <c r="CW268" s="763" t="str">
        <f t="shared" si="66"/>
        <v>-</v>
      </c>
      <c r="CX268" s="763" t="s">
        <v>46</v>
      </c>
      <c r="CY268" s="787">
        <f>+Scoresheet!AP347</f>
        <v>0</v>
      </c>
      <c r="CZ268" s="429">
        <f t="shared" si="61"/>
        <v>0</v>
      </c>
      <c r="DB268" s="418">
        <v>267</v>
      </c>
      <c r="DC268" s="419" t="str">
        <f t="shared" si="67"/>
        <v>-</v>
      </c>
      <c r="DD268" s="419" t="s">
        <v>46</v>
      </c>
      <c r="DE268" s="421">
        <f>+Scoresheet!AX347</f>
        <v>0</v>
      </c>
      <c r="DF268" s="420">
        <f t="shared" si="62"/>
        <v>0</v>
      </c>
      <c r="DH268" s="766">
        <v>267</v>
      </c>
      <c r="DI268" s="767" t="str">
        <f t="shared" si="68"/>
        <v>-</v>
      </c>
      <c r="DJ268" s="767" t="s">
        <v>46</v>
      </c>
      <c r="DK268" s="768">
        <f>+Scoresheet!BF347</f>
        <v>0</v>
      </c>
      <c r="DL268" s="769">
        <f t="shared" si="63"/>
        <v>0</v>
      </c>
      <c r="DN268" s="762">
        <v>267</v>
      </c>
      <c r="DO268" s="763" t="str">
        <f t="shared" si="69"/>
        <v>-</v>
      </c>
      <c r="DP268" s="763" t="s">
        <v>46</v>
      </c>
      <c r="DQ268" s="429">
        <f t="shared" si="64"/>
        <v>0</v>
      </c>
    </row>
    <row r="269" spans="1:131">
      <c r="H269" s="463">
        <v>268</v>
      </c>
      <c r="I269" s="313" t="s">
        <v>113</v>
      </c>
      <c r="J269" s="313" t="s">
        <v>46</v>
      </c>
      <c r="K269" s="475">
        <v>0</v>
      </c>
      <c r="L269" s="473"/>
      <c r="M269" s="463">
        <v>268</v>
      </c>
      <c r="N269" s="313" t="s">
        <v>333</v>
      </c>
      <c r="O269" s="313" t="s">
        <v>39</v>
      </c>
      <c r="P269" s="465">
        <v>4</v>
      </c>
      <c r="Q269" s="671">
        <v>0</v>
      </c>
      <c r="R269" s="10"/>
      <c r="S269" s="463">
        <v>268</v>
      </c>
      <c r="T269" s="313" t="s">
        <v>332</v>
      </c>
      <c r="U269" s="313" t="s">
        <v>39</v>
      </c>
      <c r="V269" s="465">
        <v>0</v>
      </c>
      <c r="W269" s="475">
        <v>0</v>
      </c>
      <c r="X269" s="10"/>
      <c r="Y269" s="463">
        <v>268</v>
      </c>
      <c r="Z269" s="313" t="s">
        <v>273</v>
      </c>
      <c r="AA269" s="313" t="s">
        <v>48</v>
      </c>
      <c r="AB269" s="465">
        <v>0</v>
      </c>
      <c r="AC269" s="475">
        <v>0</v>
      </c>
      <c r="AD269" s="10"/>
      <c r="AE269" s="463">
        <v>268</v>
      </c>
      <c r="AF269" s="313" t="s">
        <v>267</v>
      </c>
      <c r="AG269" s="313" t="s">
        <v>48</v>
      </c>
      <c r="AH269" s="465">
        <v>0</v>
      </c>
      <c r="AI269" s="475">
        <v>0</v>
      </c>
      <c r="AK269" s="463">
        <v>268</v>
      </c>
      <c r="AL269" s="324" t="s">
        <v>416</v>
      </c>
      <c r="AM269" s="324" t="s">
        <v>42</v>
      </c>
      <c r="AN269" s="468">
        <v>0</v>
      </c>
      <c r="AO269" s="478">
        <v>0</v>
      </c>
      <c r="AP269" s="10"/>
      <c r="AQ269" s="463">
        <v>268</v>
      </c>
      <c r="AR269" s="313" t="s">
        <v>113</v>
      </c>
      <c r="AS269" s="313" t="s">
        <v>43</v>
      </c>
      <c r="AT269" s="475">
        <v>0</v>
      </c>
      <c r="AU269" s="473"/>
      <c r="AV269" s="10"/>
      <c r="CE269" s="781">
        <v>268</v>
      </c>
      <c r="CF269" s="782" t="str">
        <f t="shared" si="56"/>
        <v>-</v>
      </c>
      <c r="CG269" s="782" t="s">
        <v>46</v>
      </c>
      <c r="CH269" s="783">
        <f t="shared" si="57"/>
        <v>0</v>
      </c>
      <c r="CJ269" s="418">
        <v>268</v>
      </c>
      <c r="CK269" s="419" t="str">
        <f t="shared" si="58"/>
        <v>-</v>
      </c>
      <c r="CL269" s="419" t="s">
        <v>46</v>
      </c>
      <c r="CM269" s="421">
        <f>+Scoresheet!J348</f>
        <v>0</v>
      </c>
      <c r="CN269" s="420">
        <f t="shared" si="59"/>
        <v>0</v>
      </c>
      <c r="CP269" s="750">
        <v>268</v>
      </c>
      <c r="CQ269" s="751" t="str">
        <f t="shared" si="65"/>
        <v>-</v>
      </c>
      <c r="CR269" s="751" t="s">
        <v>46</v>
      </c>
      <c r="CS269" s="756">
        <f>+Scoresheet!AH348</f>
        <v>0</v>
      </c>
      <c r="CT269" s="752">
        <f t="shared" si="60"/>
        <v>0</v>
      </c>
      <c r="CV269" s="762">
        <v>268</v>
      </c>
      <c r="CW269" s="763" t="str">
        <f t="shared" si="66"/>
        <v>-</v>
      </c>
      <c r="CX269" s="763" t="s">
        <v>46</v>
      </c>
      <c r="CY269" s="787">
        <f>+Scoresheet!AP348</f>
        <v>0</v>
      </c>
      <c r="CZ269" s="429">
        <f t="shared" si="61"/>
        <v>0</v>
      </c>
      <c r="DB269" s="418">
        <v>268</v>
      </c>
      <c r="DC269" s="419" t="str">
        <f t="shared" si="67"/>
        <v>-</v>
      </c>
      <c r="DD269" s="419" t="s">
        <v>46</v>
      </c>
      <c r="DE269" s="421">
        <f>+Scoresheet!AX348</f>
        <v>0</v>
      </c>
      <c r="DF269" s="420">
        <f t="shared" si="62"/>
        <v>0</v>
      </c>
      <c r="DH269" s="766">
        <v>268</v>
      </c>
      <c r="DI269" s="767" t="str">
        <f t="shared" si="68"/>
        <v>-</v>
      </c>
      <c r="DJ269" s="767" t="s">
        <v>46</v>
      </c>
      <c r="DK269" s="768">
        <f>+Scoresheet!BF348</f>
        <v>0</v>
      </c>
      <c r="DL269" s="769">
        <f t="shared" si="63"/>
        <v>0</v>
      </c>
      <c r="DN269" s="762">
        <v>268</v>
      </c>
      <c r="DO269" s="763" t="str">
        <f t="shared" si="69"/>
        <v>-</v>
      </c>
      <c r="DP269" s="763" t="s">
        <v>46</v>
      </c>
      <c r="DQ269" s="429">
        <f t="shared" si="64"/>
        <v>0</v>
      </c>
    </row>
    <row r="270" spans="1:131">
      <c r="H270" s="463">
        <v>269</v>
      </c>
      <c r="I270" s="313" t="s">
        <v>113</v>
      </c>
      <c r="J270" s="313" t="s">
        <v>46</v>
      </c>
      <c r="K270" s="475">
        <v>0</v>
      </c>
      <c r="L270" s="473"/>
      <c r="M270" s="463">
        <v>269</v>
      </c>
      <c r="N270" s="313" t="s">
        <v>349</v>
      </c>
      <c r="O270" s="313" t="s">
        <v>44</v>
      </c>
      <c r="P270" s="465">
        <v>4</v>
      </c>
      <c r="Q270" s="671">
        <v>0</v>
      </c>
      <c r="R270" s="10"/>
      <c r="S270" s="463">
        <v>269</v>
      </c>
      <c r="T270" s="313" t="s">
        <v>286</v>
      </c>
      <c r="U270" s="313" t="s">
        <v>38</v>
      </c>
      <c r="V270" s="467">
        <v>0</v>
      </c>
      <c r="W270" s="477">
        <v>0</v>
      </c>
      <c r="X270" s="10"/>
      <c r="Y270" s="463">
        <v>269</v>
      </c>
      <c r="Z270" s="313" t="s">
        <v>352</v>
      </c>
      <c r="AA270" s="313" t="s">
        <v>44</v>
      </c>
      <c r="AB270" s="465">
        <v>0</v>
      </c>
      <c r="AC270" s="475">
        <v>0</v>
      </c>
      <c r="AD270" s="10"/>
      <c r="AE270" s="463">
        <v>269</v>
      </c>
      <c r="AF270" s="324" t="s">
        <v>354</v>
      </c>
      <c r="AG270" s="324" t="s">
        <v>43</v>
      </c>
      <c r="AH270" s="468">
        <v>0</v>
      </c>
      <c r="AI270" s="478">
        <v>0</v>
      </c>
      <c r="AK270" s="463">
        <v>269</v>
      </c>
      <c r="AL270" s="313" t="s">
        <v>380</v>
      </c>
      <c r="AM270" s="313" t="s">
        <v>50</v>
      </c>
      <c r="AN270" s="337">
        <v>0</v>
      </c>
      <c r="AO270" s="475">
        <v>0</v>
      </c>
      <c r="AP270" s="10"/>
      <c r="AQ270" s="463">
        <v>269</v>
      </c>
      <c r="AR270" s="323" t="s">
        <v>113</v>
      </c>
      <c r="AS270" s="323" t="s">
        <v>43</v>
      </c>
      <c r="AT270" s="475">
        <v>0</v>
      </c>
      <c r="AU270" s="473"/>
      <c r="AV270" s="10"/>
      <c r="CE270" s="781">
        <v>269</v>
      </c>
      <c r="CF270" s="782" t="str">
        <f t="shared" si="56"/>
        <v>-</v>
      </c>
      <c r="CG270" s="782" t="s">
        <v>46</v>
      </c>
      <c r="CH270" s="783">
        <f t="shared" si="57"/>
        <v>0</v>
      </c>
      <c r="CJ270" s="418">
        <v>269</v>
      </c>
      <c r="CK270" s="419" t="str">
        <f t="shared" si="58"/>
        <v>-</v>
      </c>
      <c r="CL270" s="419" t="s">
        <v>46</v>
      </c>
      <c r="CM270" s="421">
        <f>+Scoresheet!J349</f>
        <v>0</v>
      </c>
      <c r="CN270" s="420">
        <f t="shared" si="59"/>
        <v>0</v>
      </c>
      <c r="CP270" s="750">
        <v>269</v>
      </c>
      <c r="CQ270" s="751" t="str">
        <f t="shared" si="65"/>
        <v>-</v>
      </c>
      <c r="CR270" s="751" t="s">
        <v>46</v>
      </c>
      <c r="CS270" s="756">
        <f>+Scoresheet!AH349</f>
        <v>0</v>
      </c>
      <c r="CT270" s="752">
        <f t="shared" si="60"/>
        <v>0</v>
      </c>
      <c r="CV270" s="762">
        <v>269</v>
      </c>
      <c r="CW270" s="763" t="str">
        <f t="shared" si="66"/>
        <v>-</v>
      </c>
      <c r="CX270" s="763" t="s">
        <v>46</v>
      </c>
      <c r="CY270" s="787">
        <f>+Scoresheet!AP349</f>
        <v>0</v>
      </c>
      <c r="CZ270" s="429">
        <f t="shared" si="61"/>
        <v>0</v>
      </c>
      <c r="DB270" s="418">
        <v>269</v>
      </c>
      <c r="DC270" s="419" t="str">
        <f t="shared" si="67"/>
        <v>-</v>
      </c>
      <c r="DD270" s="419" t="s">
        <v>46</v>
      </c>
      <c r="DE270" s="421">
        <f>+Scoresheet!AX349</f>
        <v>0</v>
      </c>
      <c r="DF270" s="420">
        <f t="shared" si="62"/>
        <v>0</v>
      </c>
      <c r="DH270" s="766">
        <v>269</v>
      </c>
      <c r="DI270" s="767" t="str">
        <f t="shared" si="68"/>
        <v>-</v>
      </c>
      <c r="DJ270" s="767" t="s">
        <v>46</v>
      </c>
      <c r="DK270" s="768">
        <f>+Scoresheet!BF349</f>
        <v>0</v>
      </c>
      <c r="DL270" s="769">
        <f t="shared" si="63"/>
        <v>0</v>
      </c>
      <c r="DN270" s="762">
        <v>269</v>
      </c>
      <c r="DO270" s="763" t="str">
        <f t="shared" si="69"/>
        <v>-</v>
      </c>
      <c r="DP270" s="763" t="s">
        <v>46</v>
      </c>
      <c r="DQ270" s="429">
        <f t="shared" si="64"/>
        <v>0</v>
      </c>
    </row>
    <row r="271" spans="1:131">
      <c r="H271" s="463">
        <v>270</v>
      </c>
      <c r="I271" s="313" t="s">
        <v>113</v>
      </c>
      <c r="J271" s="313" t="s">
        <v>46</v>
      </c>
      <c r="K271" s="475">
        <v>0</v>
      </c>
      <c r="L271" s="473"/>
      <c r="M271" s="463">
        <v>270</v>
      </c>
      <c r="N271" s="313" t="s">
        <v>433</v>
      </c>
      <c r="O271" s="313" t="s">
        <v>41</v>
      </c>
      <c r="P271" s="465">
        <v>0</v>
      </c>
      <c r="Q271" s="671">
        <v>0</v>
      </c>
      <c r="R271" s="10"/>
      <c r="S271" s="463">
        <v>270</v>
      </c>
      <c r="T271" s="324" t="s">
        <v>275</v>
      </c>
      <c r="U271" s="324" t="s">
        <v>45</v>
      </c>
      <c r="V271" s="468">
        <v>0</v>
      </c>
      <c r="W271" s="478">
        <v>0</v>
      </c>
      <c r="X271" s="10"/>
      <c r="Y271" s="463">
        <v>270</v>
      </c>
      <c r="Z271" s="313" t="s">
        <v>322</v>
      </c>
      <c r="AA271" s="313" t="s">
        <v>50</v>
      </c>
      <c r="AB271" s="465">
        <v>0</v>
      </c>
      <c r="AC271" s="475">
        <v>0</v>
      </c>
      <c r="AD271" s="10"/>
      <c r="AE271" s="463">
        <v>270</v>
      </c>
      <c r="AF271" s="313" t="s">
        <v>363</v>
      </c>
      <c r="AG271" s="313" t="s">
        <v>43</v>
      </c>
      <c r="AH271" s="465">
        <v>0</v>
      </c>
      <c r="AI271" s="475">
        <v>0</v>
      </c>
      <c r="AK271" s="463">
        <v>270</v>
      </c>
      <c r="AL271" s="324" t="s">
        <v>336</v>
      </c>
      <c r="AM271" s="324" t="s">
        <v>46</v>
      </c>
      <c r="AN271" s="340">
        <v>0</v>
      </c>
      <c r="AO271" s="478">
        <v>0</v>
      </c>
      <c r="AP271" s="10"/>
      <c r="AQ271" s="463">
        <v>270</v>
      </c>
      <c r="AR271" s="313" t="s">
        <v>113</v>
      </c>
      <c r="AS271" s="313" t="s">
        <v>43</v>
      </c>
      <c r="AT271" s="475">
        <v>0</v>
      </c>
      <c r="AU271" s="473"/>
      <c r="AV271" s="10"/>
      <c r="CE271" s="781">
        <v>270</v>
      </c>
      <c r="CF271" s="782" t="str">
        <f t="shared" si="56"/>
        <v>-</v>
      </c>
      <c r="CG271" s="782" t="s">
        <v>46</v>
      </c>
      <c r="CH271" s="783">
        <f t="shared" si="57"/>
        <v>0</v>
      </c>
      <c r="CJ271" s="418">
        <v>270</v>
      </c>
      <c r="CK271" s="419" t="str">
        <f t="shared" si="58"/>
        <v>-</v>
      </c>
      <c r="CL271" s="419" t="s">
        <v>46</v>
      </c>
      <c r="CM271" s="421">
        <f>+Scoresheet!J350</f>
        <v>0</v>
      </c>
      <c r="CN271" s="420">
        <f t="shared" si="59"/>
        <v>0</v>
      </c>
      <c r="CP271" s="750">
        <v>270</v>
      </c>
      <c r="CQ271" s="751" t="str">
        <f t="shared" si="65"/>
        <v>-</v>
      </c>
      <c r="CR271" s="751" t="s">
        <v>46</v>
      </c>
      <c r="CS271" s="756">
        <f>+Scoresheet!AH350</f>
        <v>0</v>
      </c>
      <c r="CT271" s="752">
        <f t="shared" si="60"/>
        <v>0</v>
      </c>
      <c r="CV271" s="762">
        <v>270</v>
      </c>
      <c r="CW271" s="763" t="str">
        <f t="shared" si="66"/>
        <v>-</v>
      </c>
      <c r="CX271" s="763" t="s">
        <v>46</v>
      </c>
      <c r="CY271" s="787">
        <f>+Scoresheet!AP350</f>
        <v>0</v>
      </c>
      <c r="CZ271" s="429">
        <f t="shared" si="61"/>
        <v>0</v>
      </c>
      <c r="DB271" s="418">
        <v>270</v>
      </c>
      <c r="DC271" s="419" t="str">
        <f t="shared" si="67"/>
        <v>-</v>
      </c>
      <c r="DD271" s="419" t="s">
        <v>46</v>
      </c>
      <c r="DE271" s="421">
        <f>+Scoresheet!AX350</f>
        <v>0</v>
      </c>
      <c r="DF271" s="420">
        <f t="shared" si="62"/>
        <v>0</v>
      </c>
      <c r="DH271" s="766">
        <v>270</v>
      </c>
      <c r="DI271" s="767" t="str">
        <f t="shared" si="68"/>
        <v>-</v>
      </c>
      <c r="DJ271" s="767" t="s">
        <v>46</v>
      </c>
      <c r="DK271" s="768">
        <f>+Scoresheet!BF350</f>
        <v>0</v>
      </c>
      <c r="DL271" s="769">
        <f t="shared" si="63"/>
        <v>0</v>
      </c>
      <c r="DN271" s="762">
        <v>270</v>
      </c>
      <c r="DO271" s="763" t="str">
        <f t="shared" si="69"/>
        <v>-</v>
      </c>
      <c r="DP271" s="763" t="s">
        <v>46</v>
      </c>
      <c r="DQ271" s="429">
        <f t="shared" si="64"/>
        <v>0</v>
      </c>
    </row>
    <row r="272" spans="1:131">
      <c r="H272" s="463">
        <v>271</v>
      </c>
      <c r="I272" s="313" t="s">
        <v>113</v>
      </c>
      <c r="J272" s="313" t="s">
        <v>46</v>
      </c>
      <c r="K272" s="475">
        <v>0</v>
      </c>
      <c r="L272" s="473"/>
      <c r="M272" s="463">
        <v>271</v>
      </c>
      <c r="N272" s="313" t="s">
        <v>332</v>
      </c>
      <c r="O272" s="313" t="s">
        <v>39</v>
      </c>
      <c r="P272" s="465">
        <v>6</v>
      </c>
      <c r="Q272" s="671">
        <v>0</v>
      </c>
      <c r="R272" s="10"/>
      <c r="S272" s="463">
        <v>271</v>
      </c>
      <c r="T272" s="313" t="s">
        <v>352</v>
      </c>
      <c r="U272" s="313" t="s">
        <v>44</v>
      </c>
      <c r="V272" s="465">
        <v>0</v>
      </c>
      <c r="W272" s="475">
        <v>0</v>
      </c>
      <c r="X272" s="10"/>
      <c r="Y272" s="463">
        <v>271</v>
      </c>
      <c r="Z272" s="324" t="s">
        <v>419</v>
      </c>
      <c r="AA272" s="324" t="s">
        <v>38</v>
      </c>
      <c r="AB272" s="468">
        <v>0</v>
      </c>
      <c r="AC272" s="478">
        <v>0</v>
      </c>
      <c r="AD272" s="10"/>
      <c r="AE272" s="463">
        <v>271</v>
      </c>
      <c r="AF272" s="313" t="s">
        <v>438</v>
      </c>
      <c r="AG272" s="313" t="s">
        <v>42</v>
      </c>
      <c r="AH272" s="468">
        <v>0</v>
      </c>
      <c r="AI272" s="478">
        <v>0</v>
      </c>
      <c r="AK272" s="463">
        <v>271</v>
      </c>
      <c r="AL272" s="313" t="s">
        <v>278</v>
      </c>
      <c r="AM272" s="313" t="s">
        <v>45</v>
      </c>
      <c r="AN272" s="340">
        <v>0</v>
      </c>
      <c r="AO272" s="478">
        <v>0</v>
      </c>
      <c r="AP272" s="10"/>
      <c r="AQ272" s="463">
        <v>271</v>
      </c>
      <c r="AR272" s="313" t="s">
        <v>113</v>
      </c>
      <c r="AS272" s="313" t="s">
        <v>43</v>
      </c>
      <c r="AT272" s="475">
        <v>0</v>
      </c>
      <c r="AU272" s="473"/>
      <c r="AV272" s="10"/>
      <c r="CE272" s="781">
        <v>271</v>
      </c>
      <c r="CF272" s="782" t="str">
        <f t="shared" si="56"/>
        <v>SAGAR RAVAL [D]</v>
      </c>
      <c r="CG272" s="782" t="s">
        <v>44</v>
      </c>
      <c r="CH272" s="783">
        <f t="shared" si="57"/>
        <v>23.9</v>
      </c>
      <c r="CJ272" s="418">
        <v>271</v>
      </c>
      <c r="CK272" s="419" t="str">
        <f t="shared" si="58"/>
        <v>SAGAR RAVAL [D]</v>
      </c>
      <c r="CL272" s="419" t="s">
        <v>44</v>
      </c>
      <c r="CM272" s="421">
        <f>+Scoresheet!J360</f>
        <v>106</v>
      </c>
      <c r="CN272" s="420">
        <f t="shared" si="59"/>
        <v>9.9</v>
      </c>
      <c r="CP272" s="750">
        <v>271</v>
      </c>
      <c r="CQ272" s="751" t="str">
        <f t="shared" si="65"/>
        <v>SAGAR RAVAL [D]</v>
      </c>
      <c r="CR272" s="751" t="s">
        <v>44</v>
      </c>
      <c r="CS272" s="756">
        <f>+Scoresheet!AH360</f>
        <v>7</v>
      </c>
      <c r="CT272" s="752">
        <f t="shared" si="60"/>
        <v>11</v>
      </c>
      <c r="CV272" s="762">
        <v>271</v>
      </c>
      <c r="CW272" s="763" t="str">
        <f t="shared" si="66"/>
        <v>SAGAR RAVAL [D]</v>
      </c>
      <c r="CX272" s="763" t="s">
        <v>44</v>
      </c>
      <c r="CY272" s="787">
        <f>+Scoresheet!AP360</f>
        <v>3</v>
      </c>
      <c r="CZ272" s="429">
        <f t="shared" si="61"/>
        <v>1.5</v>
      </c>
      <c r="DB272" s="418">
        <v>271</v>
      </c>
      <c r="DC272" s="419" t="str">
        <f t="shared" si="67"/>
        <v>SAGAR RAVAL [D]</v>
      </c>
      <c r="DD272" s="419" t="s">
        <v>44</v>
      </c>
      <c r="DE272" s="421" t="str">
        <f>+Scoresheet!AX360</f>
        <v>1d</v>
      </c>
      <c r="DF272" s="420">
        <f t="shared" si="62"/>
        <v>0.5</v>
      </c>
      <c r="DH272" s="766">
        <v>271</v>
      </c>
      <c r="DI272" s="767" t="str">
        <f t="shared" si="68"/>
        <v>SAGAR RAVAL [D]</v>
      </c>
      <c r="DJ272" s="767" t="s">
        <v>44</v>
      </c>
      <c r="DK272" s="768">
        <f>+Scoresheet!BF360</f>
        <v>2</v>
      </c>
      <c r="DL272" s="769">
        <f t="shared" si="63"/>
        <v>1</v>
      </c>
      <c r="DN272" s="762">
        <v>271</v>
      </c>
      <c r="DO272" s="763" t="str">
        <f t="shared" si="69"/>
        <v>SAGAR RAVAL [D]</v>
      </c>
      <c r="DP272" s="763" t="s">
        <v>44</v>
      </c>
      <c r="DQ272" s="429">
        <f t="shared" si="64"/>
        <v>3</v>
      </c>
    </row>
    <row r="273" spans="8:121">
      <c r="H273" s="463">
        <v>272</v>
      </c>
      <c r="I273" s="313" t="s">
        <v>113</v>
      </c>
      <c r="J273" s="313" t="s">
        <v>44</v>
      </c>
      <c r="K273" s="475">
        <v>0</v>
      </c>
      <c r="L273" s="473"/>
      <c r="M273" s="463">
        <v>272</v>
      </c>
      <c r="N273" s="313" t="s">
        <v>352</v>
      </c>
      <c r="O273" s="313" t="s">
        <v>44</v>
      </c>
      <c r="P273" s="465">
        <v>0</v>
      </c>
      <c r="Q273" s="671">
        <v>0</v>
      </c>
      <c r="R273" s="10"/>
      <c r="S273" s="463">
        <v>272</v>
      </c>
      <c r="T273" s="313" t="s">
        <v>361</v>
      </c>
      <c r="U273" s="313" t="s">
        <v>43</v>
      </c>
      <c r="V273" s="465">
        <v>0</v>
      </c>
      <c r="W273" s="475">
        <v>0</v>
      </c>
      <c r="X273" s="10"/>
      <c r="Y273" s="463">
        <v>272</v>
      </c>
      <c r="Z273" s="313" t="s">
        <v>296</v>
      </c>
      <c r="AA273" s="313" t="s">
        <v>38</v>
      </c>
      <c r="AB273" s="465">
        <v>0</v>
      </c>
      <c r="AC273" s="475">
        <v>0</v>
      </c>
      <c r="AD273" s="10"/>
      <c r="AE273" s="463">
        <v>272</v>
      </c>
      <c r="AF273" s="313" t="s">
        <v>316</v>
      </c>
      <c r="AG273" s="313" t="s">
        <v>50</v>
      </c>
      <c r="AH273" s="465">
        <v>0</v>
      </c>
      <c r="AI273" s="475">
        <v>0</v>
      </c>
      <c r="AK273" s="463">
        <v>272</v>
      </c>
      <c r="AL273" s="313" t="s">
        <v>417</v>
      </c>
      <c r="AM273" s="313" t="s">
        <v>42</v>
      </c>
      <c r="AN273" s="337">
        <v>0</v>
      </c>
      <c r="AO273" s="475">
        <v>0</v>
      </c>
      <c r="AP273" s="10"/>
      <c r="AQ273" s="463">
        <v>272</v>
      </c>
      <c r="AR273" s="313" t="s">
        <v>113</v>
      </c>
      <c r="AS273" s="313" t="s">
        <v>43</v>
      </c>
      <c r="AT273" s="475">
        <v>0</v>
      </c>
      <c r="AU273" s="473"/>
      <c r="AV273" s="10"/>
      <c r="CE273" s="781">
        <v>272</v>
      </c>
      <c r="CF273" s="782" t="str">
        <f t="shared" si="56"/>
        <v>MUKESH DAVE [D]</v>
      </c>
      <c r="CG273" s="782" t="s">
        <v>44</v>
      </c>
      <c r="CH273" s="783">
        <f t="shared" si="57"/>
        <v>8</v>
      </c>
      <c r="CJ273" s="418">
        <v>272</v>
      </c>
      <c r="CK273" s="419" t="str">
        <f t="shared" si="58"/>
        <v>MUKESH DAVE [D]</v>
      </c>
      <c r="CL273" s="419" t="s">
        <v>44</v>
      </c>
      <c r="CM273" s="421">
        <f>+Scoresheet!J361</f>
        <v>11</v>
      </c>
      <c r="CN273" s="420">
        <f t="shared" si="59"/>
        <v>0</v>
      </c>
      <c r="CP273" s="750">
        <v>272</v>
      </c>
      <c r="CQ273" s="751" t="str">
        <f t="shared" si="65"/>
        <v>MUKESH DAVE [D]</v>
      </c>
      <c r="CR273" s="751" t="s">
        <v>44</v>
      </c>
      <c r="CS273" s="756">
        <f>+Scoresheet!AH361</f>
        <v>5</v>
      </c>
      <c r="CT273" s="752">
        <f t="shared" si="60"/>
        <v>8</v>
      </c>
      <c r="CV273" s="762">
        <v>272</v>
      </c>
      <c r="CW273" s="763" t="str">
        <f t="shared" si="66"/>
        <v>MUKESH DAVE [D]</v>
      </c>
      <c r="CX273" s="763" t="s">
        <v>44</v>
      </c>
      <c r="CY273" s="787">
        <f>+Scoresheet!AP361</f>
        <v>0</v>
      </c>
      <c r="CZ273" s="429">
        <f t="shared" si="61"/>
        <v>0</v>
      </c>
      <c r="DB273" s="418">
        <v>272</v>
      </c>
      <c r="DC273" s="419" t="str">
        <f t="shared" si="67"/>
        <v>MUKESH DAVE [D]</v>
      </c>
      <c r="DD273" s="419" t="s">
        <v>44</v>
      </c>
      <c r="DE273" s="421">
        <f>+Scoresheet!AX361</f>
        <v>0</v>
      </c>
      <c r="DF273" s="420">
        <f t="shared" si="62"/>
        <v>0</v>
      </c>
      <c r="DH273" s="766">
        <v>272</v>
      </c>
      <c r="DI273" s="767" t="str">
        <f t="shared" si="68"/>
        <v>MUKESH DAVE [D]</v>
      </c>
      <c r="DJ273" s="767" t="s">
        <v>44</v>
      </c>
      <c r="DK273" s="768">
        <f>+Scoresheet!BF361</f>
        <v>0</v>
      </c>
      <c r="DL273" s="769">
        <f t="shared" si="63"/>
        <v>0</v>
      </c>
      <c r="DN273" s="762">
        <v>272</v>
      </c>
      <c r="DO273" s="763" t="str">
        <f t="shared" si="69"/>
        <v>MUKESH DAVE [D]</v>
      </c>
      <c r="DP273" s="763" t="s">
        <v>44</v>
      </c>
      <c r="DQ273" s="429">
        <f t="shared" si="64"/>
        <v>0</v>
      </c>
    </row>
    <row r="274" spans="8:121">
      <c r="H274" s="463">
        <v>273</v>
      </c>
      <c r="I274" s="313" t="s">
        <v>113</v>
      </c>
      <c r="J274" s="313" t="s">
        <v>44</v>
      </c>
      <c r="K274" s="475">
        <v>0</v>
      </c>
      <c r="L274" s="473"/>
      <c r="M274" s="463">
        <v>273</v>
      </c>
      <c r="N274" s="313" t="s">
        <v>322</v>
      </c>
      <c r="O274" s="313" t="s">
        <v>50</v>
      </c>
      <c r="P274" s="465">
        <v>14</v>
      </c>
      <c r="Q274" s="671">
        <v>0</v>
      </c>
      <c r="R274" s="10"/>
      <c r="S274" s="463">
        <v>273</v>
      </c>
      <c r="T274" s="313" t="s">
        <v>322</v>
      </c>
      <c r="U274" s="313" t="s">
        <v>50</v>
      </c>
      <c r="V274" s="465">
        <v>0</v>
      </c>
      <c r="W274" s="475">
        <v>0</v>
      </c>
      <c r="X274" s="10"/>
      <c r="Y274" s="463">
        <v>273</v>
      </c>
      <c r="Z274" s="313" t="s">
        <v>387</v>
      </c>
      <c r="AA274" s="313" t="s">
        <v>49</v>
      </c>
      <c r="AB274" s="465">
        <v>0</v>
      </c>
      <c r="AC274" s="475">
        <v>0</v>
      </c>
      <c r="AD274" s="10"/>
      <c r="AE274" s="463">
        <v>273</v>
      </c>
      <c r="AF274" s="313" t="s">
        <v>385</v>
      </c>
      <c r="AG274" s="313" t="s">
        <v>42</v>
      </c>
      <c r="AH274" s="465">
        <v>0</v>
      </c>
      <c r="AI274" s="475">
        <v>0</v>
      </c>
      <c r="AK274" s="463">
        <v>273</v>
      </c>
      <c r="AL274" s="313" t="s">
        <v>315</v>
      </c>
      <c r="AM274" s="313" t="s">
        <v>50</v>
      </c>
      <c r="AN274" s="337">
        <v>0</v>
      </c>
      <c r="AO274" s="475">
        <v>0</v>
      </c>
      <c r="AP274" s="10"/>
      <c r="AQ274" s="463">
        <v>273</v>
      </c>
      <c r="AR274" s="313" t="s">
        <v>113</v>
      </c>
      <c r="AS274" s="313" t="s">
        <v>43</v>
      </c>
      <c r="AT274" s="475">
        <v>0</v>
      </c>
      <c r="AU274" s="473"/>
      <c r="AV274" s="10"/>
      <c r="CE274" s="781">
        <v>273</v>
      </c>
      <c r="CF274" s="782" t="str">
        <f t="shared" si="56"/>
        <v>HIMALAYA PANDYA [D]</v>
      </c>
      <c r="CG274" s="782" t="s">
        <v>44</v>
      </c>
      <c r="CH274" s="783">
        <f t="shared" si="57"/>
        <v>21.1</v>
      </c>
      <c r="CJ274" s="418">
        <v>273</v>
      </c>
      <c r="CK274" s="419" t="str">
        <f t="shared" si="58"/>
        <v>HIMALAYA PANDYA [D]</v>
      </c>
      <c r="CL274" s="419" t="s">
        <v>44</v>
      </c>
      <c r="CM274" s="421">
        <f>+Scoresheet!J362</f>
        <v>110</v>
      </c>
      <c r="CN274" s="420">
        <f t="shared" si="59"/>
        <v>12.600000000000001</v>
      </c>
      <c r="CP274" s="750">
        <v>273</v>
      </c>
      <c r="CQ274" s="751" t="str">
        <f t="shared" si="65"/>
        <v>HIMALAYA PANDYA [D]</v>
      </c>
      <c r="CR274" s="751" t="s">
        <v>44</v>
      </c>
      <c r="CS274" s="756">
        <f>+Scoresheet!AH362</f>
        <v>4</v>
      </c>
      <c r="CT274" s="752">
        <f t="shared" si="60"/>
        <v>6</v>
      </c>
      <c r="CV274" s="762">
        <v>273</v>
      </c>
      <c r="CW274" s="763" t="str">
        <f t="shared" si="66"/>
        <v>HIMALAYA PANDYA [D]</v>
      </c>
      <c r="CX274" s="763" t="s">
        <v>44</v>
      </c>
      <c r="CY274" s="787">
        <f>+Scoresheet!AP362</f>
        <v>3</v>
      </c>
      <c r="CZ274" s="429">
        <f t="shared" si="61"/>
        <v>1.5</v>
      </c>
      <c r="DB274" s="418">
        <v>273</v>
      </c>
      <c r="DC274" s="419" t="str">
        <f t="shared" si="67"/>
        <v>HIMALAYA PANDYA [D]</v>
      </c>
      <c r="DD274" s="419" t="s">
        <v>44</v>
      </c>
      <c r="DE274" s="421" t="str">
        <f>+Scoresheet!AX362</f>
        <v>1i+1d</v>
      </c>
      <c r="DF274" s="420">
        <f t="shared" si="62"/>
        <v>1</v>
      </c>
      <c r="DH274" s="766">
        <v>273</v>
      </c>
      <c r="DI274" s="767" t="str">
        <f t="shared" si="68"/>
        <v>HIMALAYA PANDYA [D]</v>
      </c>
      <c r="DJ274" s="767" t="s">
        <v>44</v>
      </c>
      <c r="DK274" s="768">
        <f>+Scoresheet!BF362</f>
        <v>0</v>
      </c>
      <c r="DL274" s="769">
        <f t="shared" si="63"/>
        <v>0</v>
      </c>
      <c r="DN274" s="762">
        <v>273</v>
      </c>
      <c r="DO274" s="763" t="str">
        <f t="shared" si="69"/>
        <v>HIMALAYA PANDYA [D]</v>
      </c>
      <c r="DP274" s="763" t="s">
        <v>44</v>
      </c>
      <c r="DQ274" s="429">
        <f t="shared" si="64"/>
        <v>2.5</v>
      </c>
    </row>
    <row r="275" spans="8:121">
      <c r="H275" s="463">
        <v>274</v>
      </c>
      <c r="I275" s="313" t="s">
        <v>113</v>
      </c>
      <c r="J275" s="313" t="s">
        <v>44</v>
      </c>
      <c r="K275" s="475">
        <v>0</v>
      </c>
      <c r="L275" s="473"/>
      <c r="M275" s="463">
        <v>274</v>
      </c>
      <c r="N275" s="313" t="s">
        <v>419</v>
      </c>
      <c r="O275" s="313" t="s">
        <v>38</v>
      </c>
      <c r="P275" s="465">
        <v>3</v>
      </c>
      <c r="Q275" s="671">
        <v>0</v>
      </c>
      <c r="R275" s="10"/>
      <c r="S275" s="463">
        <v>274</v>
      </c>
      <c r="T275" s="313" t="s">
        <v>419</v>
      </c>
      <c r="U275" s="313" t="s">
        <v>38</v>
      </c>
      <c r="V275" s="465">
        <v>0</v>
      </c>
      <c r="W275" s="475">
        <v>0</v>
      </c>
      <c r="X275" s="10"/>
      <c r="Y275" s="463">
        <v>274</v>
      </c>
      <c r="Z275" s="313" t="s">
        <v>270</v>
      </c>
      <c r="AA275" s="313" t="s">
        <v>48</v>
      </c>
      <c r="AB275" s="465">
        <v>0</v>
      </c>
      <c r="AC275" s="475">
        <v>0</v>
      </c>
      <c r="AD275" s="10"/>
      <c r="AE275" s="463">
        <v>274</v>
      </c>
      <c r="AF275" s="313" t="s">
        <v>351</v>
      </c>
      <c r="AG275" s="313" t="s">
        <v>44</v>
      </c>
      <c r="AH275" s="465">
        <v>0</v>
      </c>
      <c r="AI275" s="475">
        <v>0</v>
      </c>
      <c r="AK275" s="463">
        <v>274</v>
      </c>
      <c r="AL275" s="313" t="s">
        <v>320</v>
      </c>
      <c r="AM275" s="313" t="s">
        <v>50</v>
      </c>
      <c r="AN275" s="337">
        <v>0</v>
      </c>
      <c r="AO275" s="475">
        <v>0</v>
      </c>
      <c r="AP275" s="10"/>
      <c r="AQ275" s="463">
        <v>274</v>
      </c>
      <c r="AR275" s="313" t="s">
        <v>113</v>
      </c>
      <c r="AS275" s="313" t="s">
        <v>43</v>
      </c>
      <c r="AT275" s="475">
        <v>0</v>
      </c>
      <c r="AU275" s="473"/>
      <c r="AV275" s="10"/>
      <c r="CE275" s="781">
        <v>274</v>
      </c>
      <c r="CF275" s="782" t="str">
        <f t="shared" si="56"/>
        <v>AMIT DAVE [D]</v>
      </c>
      <c r="CG275" s="782" t="s">
        <v>44</v>
      </c>
      <c r="CH275" s="783">
        <f t="shared" si="57"/>
        <v>5.9</v>
      </c>
      <c r="CJ275" s="418">
        <v>274</v>
      </c>
      <c r="CK275" s="419" t="str">
        <f t="shared" si="58"/>
        <v>AMIT DAVE [D]</v>
      </c>
      <c r="CL275" s="419" t="s">
        <v>44</v>
      </c>
      <c r="CM275" s="421">
        <f>+Scoresheet!J363</f>
        <v>46</v>
      </c>
      <c r="CN275" s="420">
        <f t="shared" si="59"/>
        <v>3.9000000000000004</v>
      </c>
      <c r="CP275" s="750">
        <v>274</v>
      </c>
      <c r="CQ275" s="751" t="str">
        <f t="shared" si="65"/>
        <v>AMIT DAVE [D]</v>
      </c>
      <c r="CR275" s="751" t="s">
        <v>44</v>
      </c>
      <c r="CS275" s="756">
        <f>+Scoresheet!AH363</f>
        <v>1</v>
      </c>
      <c r="CT275" s="752">
        <f t="shared" si="60"/>
        <v>1</v>
      </c>
      <c r="CV275" s="762">
        <v>274</v>
      </c>
      <c r="CW275" s="763" t="str">
        <f t="shared" si="66"/>
        <v>AMIT DAVE [D]</v>
      </c>
      <c r="CX275" s="763" t="s">
        <v>44</v>
      </c>
      <c r="CY275" s="787">
        <f>+Scoresheet!AP363</f>
        <v>1</v>
      </c>
      <c r="CZ275" s="429">
        <f t="shared" si="61"/>
        <v>0</v>
      </c>
      <c r="DB275" s="418">
        <v>274</v>
      </c>
      <c r="DC275" s="419" t="str">
        <f t="shared" si="67"/>
        <v>AMIT DAVE [D]</v>
      </c>
      <c r="DD275" s="419" t="s">
        <v>44</v>
      </c>
      <c r="DE275" s="421" t="str">
        <f>+Scoresheet!AX363</f>
        <v>2d</v>
      </c>
      <c r="DF275" s="420">
        <f t="shared" si="62"/>
        <v>1</v>
      </c>
      <c r="DH275" s="766">
        <v>274</v>
      </c>
      <c r="DI275" s="767" t="str">
        <f t="shared" si="68"/>
        <v>AMIT DAVE [D]</v>
      </c>
      <c r="DJ275" s="767" t="s">
        <v>44</v>
      </c>
      <c r="DK275" s="768">
        <f>+Scoresheet!BF363</f>
        <v>0</v>
      </c>
      <c r="DL275" s="769">
        <f t="shared" si="63"/>
        <v>0</v>
      </c>
      <c r="DN275" s="762">
        <v>274</v>
      </c>
      <c r="DO275" s="763" t="str">
        <f t="shared" si="69"/>
        <v>AMIT DAVE [D]</v>
      </c>
      <c r="DP275" s="763" t="s">
        <v>44</v>
      </c>
      <c r="DQ275" s="429">
        <f t="shared" si="64"/>
        <v>1</v>
      </c>
    </row>
    <row r="276" spans="8:121">
      <c r="H276" s="463">
        <v>275</v>
      </c>
      <c r="I276" s="313" t="s">
        <v>113</v>
      </c>
      <c r="J276" s="313" t="s">
        <v>44</v>
      </c>
      <c r="K276" s="475">
        <v>0</v>
      </c>
      <c r="L276" s="473"/>
      <c r="M276" s="463">
        <v>275</v>
      </c>
      <c r="N276" s="313" t="s">
        <v>296</v>
      </c>
      <c r="O276" s="313" t="s">
        <v>38</v>
      </c>
      <c r="P276" s="465">
        <v>4</v>
      </c>
      <c r="Q276" s="671">
        <v>0</v>
      </c>
      <c r="R276" s="10"/>
      <c r="S276" s="463">
        <v>275</v>
      </c>
      <c r="T276" s="313" t="s">
        <v>348</v>
      </c>
      <c r="U276" s="313" t="s">
        <v>44</v>
      </c>
      <c r="V276" s="465">
        <v>0</v>
      </c>
      <c r="W276" s="475">
        <v>0</v>
      </c>
      <c r="X276" s="10"/>
      <c r="Y276" s="463">
        <v>275</v>
      </c>
      <c r="Z276" s="313" t="s">
        <v>303</v>
      </c>
      <c r="AA276" s="313" t="s">
        <v>49</v>
      </c>
      <c r="AB276" s="465">
        <v>0</v>
      </c>
      <c r="AC276" s="475">
        <v>0</v>
      </c>
      <c r="AD276" s="10"/>
      <c r="AE276" s="463">
        <v>275</v>
      </c>
      <c r="AF276" s="313" t="s">
        <v>378</v>
      </c>
      <c r="AG276" s="313" t="s">
        <v>45</v>
      </c>
      <c r="AH276" s="465">
        <v>0</v>
      </c>
      <c r="AI276" s="475">
        <v>0</v>
      </c>
      <c r="AK276" s="463">
        <v>275</v>
      </c>
      <c r="AL276" s="324" t="s">
        <v>371</v>
      </c>
      <c r="AM276" s="324" t="s">
        <v>41</v>
      </c>
      <c r="AN276" s="468">
        <v>0</v>
      </c>
      <c r="AO276" s="478">
        <v>0</v>
      </c>
      <c r="AP276" s="10"/>
      <c r="AQ276" s="463">
        <v>275</v>
      </c>
      <c r="AR276" s="324" t="s">
        <v>113</v>
      </c>
      <c r="AS276" s="324" t="s">
        <v>43</v>
      </c>
      <c r="AT276" s="478">
        <v>0</v>
      </c>
      <c r="AU276" s="473"/>
      <c r="AV276" s="10"/>
      <c r="CE276" s="781">
        <v>275</v>
      </c>
      <c r="CF276" s="782" t="str">
        <f t="shared" si="56"/>
        <v>RAKESH DAVE [D]</v>
      </c>
      <c r="CG276" s="782" t="s">
        <v>44</v>
      </c>
      <c r="CH276" s="783">
        <f t="shared" si="57"/>
        <v>6.5</v>
      </c>
      <c r="CJ276" s="418">
        <v>275</v>
      </c>
      <c r="CK276" s="419" t="str">
        <f t="shared" si="58"/>
        <v>RAKESH DAVE [D]</v>
      </c>
      <c r="CL276" s="419" t="s">
        <v>44</v>
      </c>
      <c r="CM276" s="421">
        <f>+Scoresheet!J364</f>
        <v>32</v>
      </c>
      <c r="CN276" s="420">
        <f t="shared" si="59"/>
        <v>3</v>
      </c>
      <c r="CP276" s="750">
        <v>275</v>
      </c>
      <c r="CQ276" s="751" t="str">
        <f t="shared" si="65"/>
        <v>RAKESH DAVE [D]</v>
      </c>
      <c r="CR276" s="751" t="s">
        <v>44</v>
      </c>
      <c r="CS276" s="756">
        <f>+Scoresheet!AH364</f>
        <v>2</v>
      </c>
      <c r="CT276" s="752">
        <f t="shared" si="60"/>
        <v>3</v>
      </c>
      <c r="CV276" s="762">
        <v>275</v>
      </c>
      <c r="CW276" s="763" t="str">
        <f t="shared" si="66"/>
        <v>RAKESH DAVE [D]</v>
      </c>
      <c r="CX276" s="763" t="s">
        <v>44</v>
      </c>
      <c r="CY276" s="787">
        <f>+Scoresheet!AP364</f>
        <v>1</v>
      </c>
      <c r="CZ276" s="429">
        <f t="shared" si="61"/>
        <v>0.5</v>
      </c>
      <c r="DB276" s="418">
        <v>275</v>
      </c>
      <c r="DC276" s="419" t="str">
        <f t="shared" si="67"/>
        <v>RAKESH DAVE [D]</v>
      </c>
      <c r="DD276" s="419" t="s">
        <v>44</v>
      </c>
      <c r="DE276" s="421">
        <f>+Scoresheet!AX364</f>
        <v>0</v>
      </c>
      <c r="DF276" s="420">
        <f t="shared" si="62"/>
        <v>0</v>
      </c>
      <c r="DH276" s="766">
        <v>275</v>
      </c>
      <c r="DI276" s="767" t="str">
        <f t="shared" si="68"/>
        <v>RAKESH DAVE [D]</v>
      </c>
      <c r="DJ276" s="767" t="s">
        <v>44</v>
      </c>
      <c r="DK276" s="768">
        <f>+Scoresheet!BF364</f>
        <v>0</v>
      </c>
      <c r="DL276" s="769">
        <f t="shared" si="63"/>
        <v>0</v>
      </c>
      <c r="DN276" s="762">
        <v>275</v>
      </c>
      <c r="DO276" s="763" t="str">
        <f t="shared" si="69"/>
        <v>RAKESH DAVE [D]</v>
      </c>
      <c r="DP276" s="763" t="s">
        <v>44</v>
      </c>
      <c r="DQ276" s="429">
        <f t="shared" si="64"/>
        <v>0.5</v>
      </c>
    </row>
    <row r="277" spans="8:121">
      <c r="H277" s="463">
        <v>276</v>
      </c>
      <c r="I277" s="324" t="s">
        <v>113</v>
      </c>
      <c r="J277" s="324" t="s">
        <v>44</v>
      </c>
      <c r="K277" s="475">
        <v>0</v>
      </c>
      <c r="L277" s="473"/>
      <c r="M277" s="463">
        <v>276</v>
      </c>
      <c r="N277" s="313" t="s">
        <v>303</v>
      </c>
      <c r="O277" s="313" t="s">
        <v>49</v>
      </c>
      <c r="P277" s="465">
        <v>15</v>
      </c>
      <c r="Q277" s="671">
        <v>0</v>
      </c>
      <c r="R277" s="10"/>
      <c r="S277" s="463">
        <v>276</v>
      </c>
      <c r="T277" s="313" t="s">
        <v>442</v>
      </c>
      <c r="U277" s="313" t="s">
        <v>49</v>
      </c>
      <c r="V277" s="465">
        <v>0</v>
      </c>
      <c r="W277" s="475">
        <v>0</v>
      </c>
      <c r="X277" s="10"/>
      <c r="Y277" s="463">
        <v>276</v>
      </c>
      <c r="Z277" s="324" t="s">
        <v>442</v>
      </c>
      <c r="AA277" s="324" t="s">
        <v>49</v>
      </c>
      <c r="AB277" s="468">
        <v>0</v>
      </c>
      <c r="AC277" s="478">
        <v>0</v>
      </c>
      <c r="AD277" s="10"/>
      <c r="AE277" s="463">
        <v>276</v>
      </c>
      <c r="AF277" s="313" t="s">
        <v>269</v>
      </c>
      <c r="AG277" s="313" t="s">
        <v>48</v>
      </c>
      <c r="AH277" s="465">
        <v>0</v>
      </c>
      <c r="AI277" s="475">
        <v>0</v>
      </c>
      <c r="AK277" s="463">
        <v>276</v>
      </c>
      <c r="AL277" s="324" t="s">
        <v>298</v>
      </c>
      <c r="AM277" s="324" t="s">
        <v>49</v>
      </c>
      <c r="AN277" s="337">
        <v>0</v>
      </c>
      <c r="AO277" s="475">
        <v>0</v>
      </c>
      <c r="AP277" s="10"/>
      <c r="AQ277" s="463">
        <v>276</v>
      </c>
      <c r="AR277" s="313" t="s">
        <v>305</v>
      </c>
      <c r="AS277" s="313" t="s">
        <v>49</v>
      </c>
      <c r="AT277" s="475">
        <v>0</v>
      </c>
      <c r="AU277" s="473"/>
      <c r="AV277" s="10"/>
      <c r="CE277" s="781">
        <v>276</v>
      </c>
      <c r="CF277" s="782" t="str">
        <f t="shared" si="56"/>
        <v>ROHIT RAVAL [D]</v>
      </c>
      <c r="CG277" s="782" t="s">
        <v>44</v>
      </c>
      <c r="CH277" s="783">
        <f t="shared" si="57"/>
        <v>0</v>
      </c>
      <c r="CJ277" s="418">
        <v>276</v>
      </c>
      <c r="CK277" s="419" t="str">
        <f t="shared" si="58"/>
        <v>ROHIT RAVAL [D]</v>
      </c>
      <c r="CL277" s="419" t="s">
        <v>44</v>
      </c>
      <c r="CM277" s="421">
        <f>+Scoresheet!J365</f>
        <v>9</v>
      </c>
      <c r="CN277" s="420">
        <f t="shared" si="59"/>
        <v>0</v>
      </c>
      <c r="CP277" s="750">
        <v>276</v>
      </c>
      <c r="CQ277" s="751" t="str">
        <f t="shared" si="65"/>
        <v>ROHIT RAVAL [D]</v>
      </c>
      <c r="CR277" s="751" t="s">
        <v>44</v>
      </c>
      <c r="CS277" s="756">
        <f>+Scoresheet!AH365</f>
        <v>0</v>
      </c>
      <c r="CT277" s="752">
        <f t="shared" si="60"/>
        <v>0</v>
      </c>
      <c r="CV277" s="762">
        <v>276</v>
      </c>
      <c r="CW277" s="763" t="str">
        <f t="shared" si="66"/>
        <v>ROHIT RAVAL [D]</v>
      </c>
      <c r="CX277" s="763" t="s">
        <v>44</v>
      </c>
      <c r="CY277" s="787">
        <f>+Scoresheet!AP365</f>
        <v>0</v>
      </c>
      <c r="CZ277" s="429">
        <f t="shared" si="61"/>
        <v>0</v>
      </c>
      <c r="DB277" s="418">
        <v>276</v>
      </c>
      <c r="DC277" s="419" t="str">
        <f t="shared" si="67"/>
        <v>ROHIT RAVAL [D]</v>
      </c>
      <c r="DD277" s="419" t="s">
        <v>44</v>
      </c>
      <c r="DE277" s="421">
        <f>+Scoresheet!AX365</f>
        <v>0</v>
      </c>
      <c r="DF277" s="420">
        <f t="shared" si="62"/>
        <v>0</v>
      </c>
      <c r="DH277" s="766">
        <v>276</v>
      </c>
      <c r="DI277" s="767" t="str">
        <f t="shared" si="68"/>
        <v>ROHIT RAVAL [D]</v>
      </c>
      <c r="DJ277" s="767" t="s">
        <v>44</v>
      </c>
      <c r="DK277" s="768">
        <f>+Scoresheet!BF365</f>
        <v>0</v>
      </c>
      <c r="DL277" s="769">
        <f t="shared" si="63"/>
        <v>0</v>
      </c>
      <c r="DN277" s="762">
        <v>276</v>
      </c>
      <c r="DO277" s="763" t="str">
        <f t="shared" si="69"/>
        <v>ROHIT RAVAL [D]</v>
      </c>
      <c r="DP277" s="763" t="s">
        <v>44</v>
      </c>
      <c r="DQ277" s="429">
        <f t="shared" si="64"/>
        <v>0</v>
      </c>
    </row>
    <row r="278" spans="8:121">
      <c r="H278" s="463">
        <v>277</v>
      </c>
      <c r="I278" s="324" t="s">
        <v>113</v>
      </c>
      <c r="J278" s="324" t="s">
        <v>44</v>
      </c>
      <c r="K278" s="478">
        <v>0</v>
      </c>
      <c r="L278" s="473"/>
      <c r="M278" s="463">
        <v>277</v>
      </c>
      <c r="N278" s="313" t="s">
        <v>442</v>
      </c>
      <c r="O278" s="313" t="s">
        <v>49</v>
      </c>
      <c r="P278" s="465">
        <v>0</v>
      </c>
      <c r="Q278" s="671">
        <v>0</v>
      </c>
      <c r="R278" s="10"/>
      <c r="S278" s="463">
        <v>277</v>
      </c>
      <c r="T278" s="313" t="s">
        <v>437</v>
      </c>
      <c r="U278" s="313" t="s">
        <v>42</v>
      </c>
      <c r="V278" s="465">
        <v>0</v>
      </c>
      <c r="W278" s="475">
        <v>0</v>
      </c>
      <c r="X278" s="10"/>
      <c r="Y278" s="463">
        <v>277</v>
      </c>
      <c r="Z278" s="313" t="s">
        <v>437</v>
      </c>
      <c r="AA278" s="313" t="s">
        <v>42</v>
      </c>
      <c r="AB278" s="465">
        <v>0</v>
      </c>
      <c r="AC278" s="475">
        <v>0</v>
      </c>
      <c r="AD278" s="10"/>
      <c r="AE278" s="463">
        <v>277</v>
      </c>
      <c r="AF278" s="324" t="s">
        <v>421</v>
      </c>
      <c r="AG278" s="324" t="s">
        <v>46</v>
      </c>
      <c r="AH278" s="468">
        <v>0</v>
      </c>
      <c r="AI278" s="478">
        <v>0</v>
      </c>
      <c r="AK278" s="463">
        <v>277</v>
      </c>
      <c r="AL278" s="324" t="s">
        <v>386</v>
      </c>
      <c r="AM278" s="324" t="s">
        <v>42</v>
      </c>
      <c r="AN278" s="468">
        <v>0</v>
      </c>
      <c r="AO278" s="478">
        <v>0</v>
      </c>
      <c r="AP278" s="10"/>
      <c r="AQ278" s="463">
        <v>277</v>
      </c>
      <c r="AR278" s="313" t="s">
        <v>435</v>
      </c>
      <c r="AS278" s="313" t="s">
        <v>45</v>
      </c>
      <c r="AT278" s="475">
        <v>0</v>
      </c>
      <c r="AU278" s="473"/>
      <c r="AV278" s="10"/>
      <c r="CE278" s="781">
        <v>277</v>
      </c>
      <c r="CF278" s="782" t="str">
        <f t="shared" si="56"/>
        <v>JANAK DAVE [D]</v>
      </c>
      <c r="CG278" s="782" t="s">
        <v>44</v>
      </c>
      <c r="CH278" s="783">
        <f t="shared" si="57"/>
        <v>2.1</v>
      </c>
      <c r="CJ278" s="418">
        <v>277</v>
      </c>
      <c r="CK278" s="419" t="str">
        <f t="shared" si="58"/>
        <v>JANAK DAVE [D]</v>
      </c>
      <c r="CL278" s="419" t="s">
        <v>44</v>
      </c>
      <c r="CM278" s="421">
        <f>+Scoresheet!J366</f>
        <v>21</v>
      </c>
      <c r="CN278" s="420">
        <f t="shared" si="59"/>
        <v>1.1000000000000001</v>
      </c>
      <c r="CP278" s="750">
        <v>277</v>
      </c>
      <c r="CQ278" s="751" t="str">
        <f t="shared" si="65"/>
        <v>JANAK DAVE [D]</v>
      </c>
      <c r="CR278" s="751" t="s">
        <v>44</v>
      </c>
      <c r="CS278" s="756">
        <f>+Scoresheet!AH366</f>
        <v>0</v>
      </c>
      <c r="CT278" s="752">
        <f t="shared" si="60"/>
        <v>0</v>
      </c>
      <c r="CV278" s="762">
        <v>277</v>
      </c>
      <c r="CW278" s="763" t="str">
        <f t="shared" si="66"/>
        <v>JANAK DAVE [D]</v>
      </c>
      <c r="CX278" s="763" t="s">
        <v>44</v>
      </c>
      <c r="CY278" s="787">
        <f>+Scoresheet!AP366</f>
        <v>2</v>
      </c>
      <c r="CZ278" s="429">
        <f t="shared" si="61"/>
        <v>1</v>
      </c>
      <c r="DB278" s="418">
        <v>277</v>
      </c>
      <c r="DC278" s="419" t="str">
        <f t="shared" si="67"/>
        <v>JANAK DAVE [D]</v>
      </c>
      <c r="DD278" s="419" t="s">
        <v>44</v>
      </c>
      <c r="DE278" s="421">
        <f>+Scoresheet!AX366</f>
        <v>0</v>
      </c>
      <c r="DF278" s="420">
        <f t="shared" si="62"/>
        <v>0</v>
      </c>
      <c r="DH278" s="766">
        <v>277</v>
      </c>
      <c r="DI278" s="767" t="str">
        <f t="shared" si="68"/>
        <v>JANAK DAVE [D]</v>
      </c>
      <c r="DJ278" s="767" t="s">
        <v>44</v>
      </c>
      <c r="DK278" s="768">
        <f>+Scoresheet!BF366</f>
        <v>0</v>
      </c>
      <c r="DL278" s="769">
        <f t="shared" si="63"/>
        <v>0</v>
      </c>
      <c r="DN278" s="762">
        <v>277</v>
      </c>
      <c r="DO278" s="763" t="str">
        <f t="shared" si="69"/>
        <v>JANAK DAVE [D]</v>
      </c>
      <c r="DP278" s="763" t="s">
        <v>44</v>
      </c>
      <c r="DQ278" s="429">
        <f t="shared" si="64"/>
        <v>1</v>
      </c>
    </row>
    <row r="279" spans="8:121">
      <c r="H279" s="463">
        <v>278</v>
      </c>
      <c r="I279" s="324" t="s">
        <v>113</v>
      </c>
      <c r="J279" s="324" t="s">
        <v>44</v>
      </c>
      <c r="K279" s="478">
        <v>0</v>
      </c>
      <c r="L279" s="473"/>
      <c r="M279" s="463">
        <v>278</v>
      </c>
      <c r="N279" s="313" t="s">
        <v>437</v>
      </c>
      <c r="O279" s="313" t="s">
        <v>42</v>
      </c>
      <c r="P279" s="465">
        <v>0</v>
      </c>
      <c r="Q279" s="671">
        <v>0</v>
      </c>
      <c r="R279" s="10"/>
      <c r="S279" s="463">
        <v>278</v>
      </c>
      <c r="T279" s="313" t="s">
        <v>448</v>
      </c>
      <c r="U279" s="313" t="s">
        <v>46</v>
      </c>
      <c r="V279" s="465">
        <v>0</v>
      </c>
      <c r="W279" s="475">
        <v>0</v>
      </c>
      <c r="X279" s="10"/>
      <c r="Y279" s="463">
        <v>278</v>
      </c>
      <c r="Z279" s="313" t="s">
        <v>379</v>
      </c>
      <c r="AA279" s="313" t="s">
        <v>50</v>
      </c>
      <c r="AB279" s="465">
        <v>0</v>
      </c>
      <c r="AC279" s="475">
        <v>0</v>
      </c>
      <c r="AD279" s="10"/>
      <c r="AE279" s="463">
        <v>278</v>
      </c>
      <c r="AF279" s="324" t="s">
        <v>301</v>
      </c>
      <c r="AG279" s="324" t="s">
        <v>49</v>
      </c>
      <c r="AH279" s="466">
        <v>0</v>
      </c>
      <c r="AI279" s="476">
        <v>0</v>
      </c>
      <c r="AK279" s="463">
        <v>278</v>
      </c>
      <c r="AL279" s="313" t="s">
        <v>394</v>
      </c>
      <c r="AM279" s="313" t="s">
        <v>46</v>
      </c>
      <c r="AN279" s="337">
        <v>0</v>
      </c>
      <c r="AO279" s="475">
        <v>0</v>
      </c>
      <c r="AP279" s="10"/>
      <c r="AQ279" s="463">
        <v>278</v>
      </c>
      <c r="AR279" s="313" t="s">
        <v>360</v>
      </c>
      <c r="AS279" s="313" t="s">
        <v>43</v>
      </c>
      <c r="AT279" s="475">
        <v>0</v>
      </c>
      <c r="AU279" s="473"/>
      <c r="AV279" s="10"/>
      <c r="CE279" s="781">
        <v>278</v>
      </c>
      <c r="CF279" s="782" t="str">
        <f t="shared" si="56"/>
        <v>DINESH RAVAL [D]</v>
      </c>
      <c r="CG279" s="782" t="s">
        <v>44</v>
      </c>
      <c r="CH279" s="783">
        <f t="shared" si="57"/>
        <v>7</v>
      </c>
      <c r="CJ279" s="418">
        <v>278</v>
      </c>
      <c r="CK279" s="419" t="str">
        <f t="shared" si="58"/>
        <v>DINESH RAVAL [D]</v>
      </c>
      <c r="CL279" s="419" t="s">
        <v>44</v>
      </c>
      <c r="CM279" s="421">
        <f>+Scoresheet!J367</f>
        <v>4</v>
      </c>
      <c r="CN279" s="420">
        <f t="shared" si="59"/>
        <v>0</v>
      </c>
      <c r="CP279" s="750">
        <v>278</v>
      </c>
      <c r="CQ279" s="751" t="str">
        <f t="shared" si="65"/>
        <v>DINESH RAVAL [D]</v>
      </c>
      <c r="CR279" s="751" t="s">
        <v>44</v>
      </c>
      <c r="CS279" s="756">
        <f>+Scoresheet!AH367</f>
        <v>4</v>
      </c>
      <c r="CT279" s="752">
        <f t="shared" si="60"/>
        <v>6</v>
      </c>
      <c r="CV279" s="762">
        <v>278</v>
      </c>
      <c r="CW279" s="763" t="str">
        <f t="shared" si="66"/>
        <v>DINESH RAVAL [D]</v>
      </c>
      <c r="CX279" s="763" t="s">
        <v>44</v>
      </c>
      <c r="CY279" s="787">
        <f>+Scoresheet!AP367</f>
        <v>1</v>
      </c>
      <c r="CZ279" s="429">
        <f t="shared" si="61"/>
        <v>0.5</v>
      </c>
      <c r="DB279" s="418">
        <v>278</v>
      </c>
      <c r="DC279" s="419" t="str">
        <f t="shared" si="67"/>
        <v>DINESH RAVAL [D]</v>
      </c>
      <c r="DD279" s="419" t="s">
        <v>44</v>
      </c>
      <c r="DE279" s="421" t="str">
        <f>+Scoresheet!AX367</f>
        <v>1i</v>
      </c>
      <c r="DF279" s="420">
        <f t="shared" si="62"/>
        <v>0.5</v>
      </c>
      <c r="DH279" s="766">
        <v>278</v>
      </c>
      <c r="DI279" s="767" t="str">
        <f t="shared" si="68"/>
        <v>DINESH RAVAL [D]</v>
      </c>
      <c r="DJ279" s="767" t="s">
        <v>44</v>
      </c>
      <c r="DK279" s="768">
        <f>+Scoresheet!BF367</f>
        <v>0</v>
      </c>
      <c r="DL279" s="769">
        <f t="shared" si="63"/>
        <v>0</v>
      </c>
      <c r="DN279" s="762">
        <v>278</v>
      </c>
      <c r="DO279" s="763" t="str">
        <f t="shared" si="69"/>
        <v>DINESH RAVAL [D]</v>
      </c>
      <c r="DP279" s="763" t="s">
        <v>44</v>
      </c>
      <c r="DQ279" s="429">
        <f t="shared" si="64"/>
        <v>1</v>
      </c>
    </row>
    <row r="280" spans="8:121">
      <c r="H280" s="463">
        <v>279</v>
      </c>
      <c r="I280" s="324" t="s">
        <v>113</v>
      </c>
      <c r="J280" s="324" t="s">
        <v>44</v>
      </c>
      <c r="K280" s="478">
        <v>0</v>
      </c>
      <c r="L280" s="473"/>
      <c r="M280" s="463">
        <v>279</v>
      </c>
      <c r="N280" s="313" t="s">
        <v>448</v>
      </c>
      <c r="O280" s="313" t="s">
        <v>46</v>
      </c>
      <c r="P280" s="465">
        <v>0</v>
      </c>
      <c r="Q280" s="671">
        <v>0</v>
      </c>
      <c r="R280" s="10"/>
      <c r="S280" s="463">
        <v>279</v>
      </c>
      <c r="T280" s="324" t="s">
        <v>355</v>
      </c>
      <c r="U280" s="324" t="s">
        <v>43</v>
      </c>
      <c r="V280" s="468">
        <v>0</v>
      </c>
      <c r="W280" s="478">
        <v>0</v>
      </c>
      <c r="X280" s="10"/>
      <c r="Y280" s="463">
        <v>279</v>
      </c>
      <c r="Z280" s="313" t="s">
        <v>330</v>
      </c>
      <c r="AA280" s="313" t="s">
        <v>39</v>
      </c>
      <c r="AB280" s="465">
        <v>0</v>
      </c>
      <c r="AC280" s="475">
        <v>0</v>
      </c>
      <c r="AD280" s="10"/>
      <c r="AE280" s="463">
        <v>279</v>
      </c>
      <c r="AF280" s="313" t="s">
        <v>277</v>
      </c>
      <c r="AG280" s="313" t="s">
        <v>45</v>
      </c>
      <c r="AH280" s="465">
        <v>0</v>
      </c>
      <c r="AI280" s="475">
        <v>0</v>
      </c>
      <c r="AK280" s="463">
        <v>279</v>
      </c>
      <c r="AL280" s="313" t="s">
        <v>339</v>
      </c>
      <c r="AM280" s="313" t="s">
        <v>46</v>
      </c>
      <c r="AN280" s="337">
        <v>0</v>
      </c>
      <c r="AO280" s="475">
        <v>0</v>
      </c>
      <c r="AP280" s="10"/>
      <c r="AQ280" s="463">
        <v>279</v>
      </c>
      <c r="AR280" s="313" t="s">
        <v>434</v>
      </c>
      <c r="AS280" s="313" t="s">
        <v>44</v>
      </c>
      <c r="AT280" s="475">
        <v>0</v>
      </c>
      <c r="AU280" s="473"/>
      <c r="AV280" s="10"/>
      <c r="CE280" s="781">
        <v>279</v>
      </c>
      <c r="CF280" s="782" t="str">
        <f t="shared" si="56"/>
        <v>RAHUL JOSHI [D]</v>
      </c>
      <c r="CG280" s="782" t="s">
        <v>44</v>
      </c>
      <c r="CH280" s="783">
        <f t="shared" si="57"/>
        <v>6.2</v>
      </c>
      <c r="CJ280" s="418">
        <v>279</v>
      </c>
      <c r="CK280" s="419" t="str">
        <f t="shared" si="58"/>
        <v>RAHUL JOSHI [D]</v>
      </c>
      <c r="CL280" s="419" t="s">
        <v>44</v>
      </c>
      <c r="CM280" s="421">
        <f>+Scoresheet!J368</f>
        <v>56</v>
      </c>
      <c r="CN280" s="420">
        <f t="shared" si="59"/>
        <v>5.2</v>
      </c>
      <c r="CP280" s="750">
        <v>279</v>
      </c>
      <c r="CQ280" s="751" t="str">
        <f t="shared" si="65"/>
        <v>RAHUL JOSHI [D]</v>
      </c>
      <c r="CR280" s="751" t="s">
        <v>44</v>
      </c>
      <c r="CS280" s="756">
        <f>+Scoresheet!AH368</f>
        <v>0</v>
      </c>
      <c r="CT280" s="752">
        <f t="shared" si="60"/>
        <v>0</v>
      </c>
      <c r="CV280" s="762">
        <v>279</v>
      </c>
      <c r="CW280" s="763" t="str">
        <f t="shared" si="66"/>
        <v>RAHUL JOSHI [D]</v>
      </c>
      <c r="CX280" s="763" t="s">
        <v>44</v>
      </c>
      <c r="CY280" s="787">
        <f>+Scoresheet!AP368</f>
        <v>2</v>
      </c>
      <c r="CZ280" s="429">
        <f t="shared" si="61"/>
        <v>1</v>
      </c>
      <c r="DB280" s="418">
        <v>279</v>
      </c>
      <c r="DC280" s="419" t="str">
        <f t="shared" si="67"/>
        <v>RAHUL JOSHI [D]</v>
      </c>
      <c r="DD280" s="419" t="s">
        <v>44</v>
      </c>
      <c r="DE280" s="421">
        <f>+Scoresheet!AX368</f>
        <v>0</v>
      </c>
      <c r="DF280" s="420">
        <f t="shared" si="62"/>
        <v>0</v>
      </c>
      <c r="DH280" s="766">
        <v>279</v>
      </c>
      <c r="DI280" s="767" t="str">
        <f t="shared" si="68"/>
        <v>RAHUL JOSHI [D]</v>
      </c>
      <c r="DJ280" s="767" t="s">
        <v>44</v>
      </c>
      <c r="DK280" s="768">
        <f>+Scoresheet!BF368</f>
        <v>0</v>
      </c>
      <c r="DL280" s="769">
        <f t="shared" si="63"/>
        <v>0</v>
      </c>
      <c r="DN280" s="762">
        <v>279</v>
      </c>
      <c r="DO280" s="763" t="str">
        <f t="shared" si="69"/>
        <v>RAHUL JOSHI [D]</v>
      </c>
      <c r="DP280" s="763" t="s">
        <v>44</v>
      </c>
      <c r="DQ280" s="429">
        <f t="shared" si="64"/>
        <v>1</v>
      </c>
    </row>
    <row r="281" spans="8:121">
      <c r="H281" s="463">
        <v>280</v>
      </c>
      <c r="I281" s="324" t="s">
        <v>113</v>
      </c>
      <c r="J281" s="324" t="s">
        <v>44</v>
      </c>
      <c r="K281" s="478">
        <v>0</v>
      </c>
      <c r="L281" s="473"/>
      <c r="M281" s="463">
        <v>280</v>
      </c>
      <c r="N281" s="313" t="s">
        <v>379</v>
      </c>
      <c r="O281" s="313" t="s">
        <v>50</v>
      </c>
      <c r="P281" s="465">
        <v>15</v>
      </c>
      <c r="Q281" s="671">
        <v>0</v>
      </c>
      <c r="R281" s="10"/>
      <c r="S281" s="463">
        <v>280</v>
      </c>
      <c r="T281" s="313" t="s">
        <v>330</v>
      </c>
      <c r="U281" s="313" t="s">
        <v>39</v>
      </c>
      <c r="V281" s="465">
        <v>0</v>
      </c>
      <c r="W281" s="475">
        <v>0</v>
      </c>
      <c r="X281" s="10"/>
      <c r="Y281" s="463">
        <v>280</v>
      </c>
      <c r="Z281" s="313" t="s">
        <v>401</v>
      </c>
      <c r="AA281" s="313" t="s">
        <v>48</v>
      </c>
      <c r="AB281" s="465">
        <v>0</v>
      </c>
      <c r="AC281" s="475">
        <v>0</v>
      </c>
      <c r="AD281" s="10"/>
      <c r="AE281" s="463">
        <v>280</v>
      </c>
      <c r="AF281" s="324" t="s">
        <v>445</v>
      </c>
      <c r="AG281" s="324" t="s">
        <v>39</v>
      </c>
      <c r="AH281" s="468">
        <v>0</v>
      </c>
      <c r="AI281" s="478">
        <v>0</v>
      </c>
      <c r="AK281" s="463">
        <v>280</v>
      </c>
      <c r="AL281" s="313" t="s">
        <v>279</v>
      </c>
      <c r="AM281" s="313" t="s">
        <v>45</v>
      </c>
      <c r="AN281" s="337">
        <v>0</v>
      </c>
      <c r="AO281" s="475">
        <v>0</v>
      </c>
      <c r="AP281" s="10"/>
      <c r="AQ281" s="463">
        <v>280</v>
      </c>
      <c r="AR281" s="313" t="s">
        <v>392</v>
      </c>
      <c r="AS281" s="313" t="s">
        <v>46</v>
      </c>
      <c r="AT281" s="475">
        <v>0</v>
      </c>
      <c r="AU281" s="473"/>
      <c r="AV281" s="10"/>
      <c r="CE281" s="781">
        <v>280</v>
      </c>
      <c r="CF281" s="782" t="str">
        <f t="shared" si="56"/>
        <v>MANISH DAVE [D]</v>
      </c>
      <c r="CG281" s="782" t="s">
        <v>44</v>
      </c>
      <c r="CH281" s="783">
        <f t="shared" si="57"/>
        <v>3.5</v>
      </c>
      <c r="CJ281" s="418">
        <v>280</v>
      </c>
      <c r="CK281" s="419" t="str">
        <f t="shared" si="58"/>
        <v>MANISH DAVE [D]</v>
      </c>
      <c r="CL281" s="419" t="s">
        <v>44</v>
      </c>
      <c r="CM281" s="421">
        <f>+Scoresheet!J369</f>
        <v>6</v>
      </c>
      <c r="CN281" s="420">
        <f t="shared" si="59"/>
        <v>0</v>
      </c>
      <c r="CP281" s="750">
        <v>280</v>
      </c>
      <c r="CQ281" s="751" t="str">
        <f t="shared" si="65"/>
        <v>MANISH DAVE [D]</v>
      </c>
      <c r="CR281" s="751" t="s">
        <v>44</v>
      </c>
      <c r="CS281" s="756">
        <f>+Scoresheet!AH369</f>
        <v>2</v>
      </c>
      <c r="CT281" s="752">
        <f t="shared" si="60"/>
        <v>3</v>
      </c>
      <c r="CV281" s="762">
        <v>280</v>
      </c>
      <c r="CW281" s="763" t="str">
        <f t="shared" si="66"/>
        <v>MANISH DAVE [D]</v>
      </c>
      <c r="CX281" s="763" t="s">
        <v>44</v>
      </c>
      <c r="CY281" s="787">
        <f>+Scoresheet!AP369</f>
        <v>1</v>
      </c>
      <c r="CZ281" s="429">
        <f t="shared" si="61"/>
        <v>0.5</v>
      </c>
      <c r="DB281" s="418">
        <v>280</v>
      </c>
      <c r="DC281" s="419" t="str">
        <f t="shared" si="67"/>
        <v>MANISH DAVE [D]</v>
      </c>
      <c r="DD281" s="419" t="s">
        <v>44</v>
      </c>
      <c r="DE281" s="421">
        <f>+Scoresheet!AX369</f>
        <v>0</v>
      </c>
      <c r="DF281" s="420">
        <f t="shared" si="62"/>
        <v>0</v>
      </c>
      <c r="DH281" s="766">
        <v>280</v>
      </c>
      <c r="DI281" s="767" t="str">
        <f t="shared" si="68"/>
        <v>MANISH DAVE [D]</v>
      </c>
      <c r="DJ281" s="767" t="s">
        <v>44</v>
      </c>
      <c r="DK281" s="768">
        <f>+Scoresheet!BF369</f>
        <v>0</v>
      </c>
      <c r="DL281" s="769">
        <f t="shared" si="63"/>
        <v>0</v>
      </c>
      <c r="DN281" s="762">
        <v>280</v>
      </c>
      <c r="DO281" s="763" t="str">
        <f t="shared" si="69"/>
        <v>MANISH DAVE [D]</v>
      </c>
      <c r="DP281" s="763" t="s">
        <v>44</v>
      </c>
      <c r="DQ281" s="429">
        <f t="shared" si="64"/>
        <v>0.5</v>
      </c>
    </row>
    <row r="282" spans="8:121">
      <c r="H282" s="463">
        <v>281</v>
      </c>
      <c r="I282" s="324" t="s">
        <v>113</v>
      </c>
      <c r="J282" s="324" t="s">
        <v>44</v>
      </c>
      <c r="K282" s="478">
        <v>0</v>
      </c>
      <c r="L282" s="473"/>
      <c r="M282" s="463">
        <v>281</v>
      </c>
      <c r="N282" s="313" t="s">
        <v>330</v>
      </c>
      <c r="O282" s="313" t="s">
        <v>39</v>
      </c>
      <c r="P282" s="465">
        <v>0</v>
      </c>
      <c r="Q282" s="671">
        <v>0</v>
      </c>
      <c r="R282" s="10"/>
      <c r="S282" s="463">
        <v>281</v>
      </c>
      <c r="T282" s="313" t="s">
        <v>401</v>
      </c>
      <c r="U282" s="313" t="s">
        <v>48</v>
      </c>
      <c r="V282" s="465">
        <v>0</v>
      </c>
      <c r="W282" s="475">
        <v>0</v>
      </c>
      <c r="X282" s="10"/>
      <c r="Y282" s="463">
        <v>281</v>
      </c>
      <c r="Z282" s="313" t="s">
        <v>388</v>
      </c>
      <c r="AA282" s="313" t="s">
        <v>49</v>
      </c>
      <c r="AB282" s="465">
        <v>0</v>
      </c>
      <c r="AC282" s="475">
        <v>0</v>
      </c>
      <c r="AD282" s="10"/>
      <c r="AE282" s="463">
        <v>281</v>
      </c>
      <c r="AF282" s="313" t="s">
        <v>271</v>
      </c>
      <c r="AG282" s="313" t="s">
        <v>48</v>
      </c>
      <c r="AH282" s="465">
        <v>0</v>
      </c>
      <c r="AI282" s="475">
        <v>0</v>
      </c>
      <c r="AK282" s="463">
        <v>281</v>
      </c>
      <c r="AL282" s="313" t="s">
        <v>294</v>
      </c>
      <c r="AM282" s="313" t="s">
        <v>38</v>
      </c>
      <c r="AN282" s="337">
        <v>0</v>
      </c>
      <c r="AO282" s="475">
        <v>0</v>
      </c>
      <c r="AP282" s="10"/>
      <c r="AQ282" s="463">
        <v>281</v>
      </c>
      <c r="AR282" s="313" t="s">
        <v>324</v>
      </c>
      <c r="AS282" s="313" t="s">
        <v>39</v>
      </c>
      <c r="AT282" s="475">
        <v>0</v>
      </c>
      <c r="AU282" s="473"/>
      <c r="AV282" s="10"/>
      <c r="CE282" s="781">
        <v>281</v>
      </c>
      <c r="CF282" s="782" t="str">
        <f t="shared" si="56"/>
        <v>HEMAL RAVAL [D]</v>
      </c>
      <c r="CG282" s="782" t="s">
        <v>44</v>
      </c>
      <c r="CH282" s="783">
        <f t="shared" si="57"/>
        <v>0</v>
      </c>
      <c r="CJ282" s="418">
        <v>281</v>
      </c>
      <c r="CK282" s="419" t="str">
        <f t="shared" si="58"/>
        <v>HEMAL RAVAL [D]</v>
      </c>
      <c r="CL282" s="419" t="s">
        <v>44</v>
      </c>
      <c r="CM282" s="421">
        <f>+Scoresheet!J370</f>
        <v>0</v>
      </c>
      <c r="CN282" s="420">
        <f t="shared" si="59"/>
        <v>0</v>
      </c>
      <c r="CP282" s="750">
        <v>281</v>
      </c>
      <c r="CQ282" s="751" t="str">
        <f t="shared" si="65"/>
        <v>HEMAL RAVAL [D]</v>
      </c>
      <c r="CR282" s="751" t="s">
        <v>44</v>
      </c>
      <c r="CS282" s="756">
        <f>+Scoresheet!AH370</f>
        <v>0</v>
      </c>
      <c r="CT282" s="752">
        <f t="shared" si="60"/>
        <v>0</v>
      </c>
      <c r="CV282" s="762">
        <v>281</v>
      </c>
      <c r="CW282" s="763" t="str">
        <f t="shared" si="66"/>
        <v>HEMAL RAVAL [D]</v>
      </c>
      <c r="CX282" s="763" t="s">
        <v>44</v>
      </c>
      <c r="CY282" s="787">
        <f>+Scoresheet!AP370</f>
        <v>0</v>
      </c>
      <c r="CZ282" s="429">
        <f t="shared" si="61"/>
        <v>0</v>
      </c>
      <c r="DB282" s="418">
        <v>281</v>
      </c>
      <c r="DC282" s="419" t="str">
        <f t="shared" si="67"/>
        <v>HEMAL RAVAL [D]</v>
      </c>
      <c r="DD282" s="419" t="s">
        <v>44</v>
      </c>
      <c r="DE282" s="421">
        <f>+Scoresheet!AX370</f>
        <v>0</v>
      </c>
      <c r="DF282" s="420">
        <f t="shared" si="62"/>
        <v>0</v>
      </c>
      <c r="DH282" s="766">
        <v>281</v>
      </c>
      <c r="DI282" s="767" t="str">
        <f t="shared" si="68"/>
        <v>HEMAL RAVAL [D]</v>
      </c>
      <c r="DJ282" s="767" t="s">
        <v>44</v>
      </c>
      <c r="DK282" s="768">
        <f>+Scoresheet!BF370</f>
        <v>0</v>
      </c>
      <c r="DL282" s="769">
        <f t="shared" si="63"/>
        <v>0</v>
      </c>
      <c r="DN282" s="762">
        <v>281</v>
      </c>
      <c r="DO282" s="763" t="str">
        <f t="shared" si="69"/>
        <v>HEMAL RAVAL [D]</v>
      </c>
      <c r="DP282" s="763" t="s">
        <v>44</v>
      </c>
      <c r="DQ282" s="429">
        <f t="shared" si="64"/>
        <v>0</v>
      </c>
    </row>
    <row r="283" spans="8:121">
      <c r="H283" s="463">
        <v>282</v>
      </c>
      <c r="I283" s="324" t="s">
        <v>113</v>
      </c>
      <c r="J283" s="324" t="s">
        <v>44</v>
      </c>
      <c r="K283" s="478">
        <v>0</v>
      </c>
      <c r="L283" s="473"/>
      <c r="M283" s="463">
        <v>282</v>
      </c>
      <c r="N283" s="313" t="s">
        <v>401</v>
      </c>
      <c r="O283" s="313" t="s">
        <v>48</v>
      </c>
      <c r="P283" s="465">
        <v>7</v>
      </c>
      <c r="Q283" s="671">
        <v>0</v>
      </c>
      <c r="R283" s="10"/>
      <c r="S283" s="463">
        <v>282</v>
      </c>
      <c r="T283" s="324" t="s">
        <v>388</v>
      </c>
      <c r="U283" s="324" t="s">
        <v>49</v>
      </c>
      <c r="V283" s="468">
        <v>0</v>
      </c>
      <c r="W283" s="478">
        <v>0</v>
      </c>
      <c r="X283" s="10"/>
      <c r="Y283" s="463">
        <v>282</v>
      </c>
      <c r="Z283" s="313" t="s">
        <v>317</v>
      </c>
      <c r="AA283" s="313" t="s">
        <v>50</v>
      </c>
      <c r="AB283" s="465">
        <v>0</v>
      </c>
      <c r="AC283" s="475">
        <v>0</v>
      </c>
      <c r="AD283" s="10"/>
      <c r="AE283" s="463">
        <v>282</v>
      </c>
      <c r="AF283" s="313" t="s">
        <v>343</v>
      </c>
      <c r="AG283" s="313" t="s">
        <v>44</v>
      </c>
      <c r="AH283" s="465">
        <v>0</v>
      </c>
      <c r="AI283" s="475">
        <v>0</v>
      </c>
      <c r="AK283" s="463">
        <v>282</v>
      </c>
      <c r="AL283" s="313" t="s">
        <v>299</v>
      </c>
      <c r="AM283" s="313" t="s">
        <v>49</v>
      </c>
      <c r="AN283" s="337">
        <v>0</v>
      </c>
      <c r="AO283" s="475">
        <v>0</v>
      </c>
      <c r="AP283" s="10"/>
      <c r="AQ283" s="463">
        <v>282</v>
      </c>
      <c r="AR283" s="313" t="s">
        <v>295</v>
      </c>
      <c r="AS283" s="313" t="s">
        <v>38</v>
      </c>
      <c r="AT283" s="475">
        <v>0</v>
      </c>
      <c r="AU283" s="473"/>
      <c r="AV283" s="10"/>
      <c r="CE283" s="781">
        <v>282</v>
      </c>
      <c r="CF283" s="782" t="str">
        <f t="shared" si="56"/>
        <v>BHOPIN DAVE [D]</v>
      </c>
      <c r="CG283" s="782" t="s">
        <v>44</v>
      </c>
      <c r="CH283" s="783">
        <f t="shared" si="57"/>
        <v>1.8</v>
      </c>
      <c r="CJ283" s="418">
        <v>282</v>
      </c>
      <c r="CK283" s="419" t="str">
        <f t="shared" si="58"/>
        <v>BHOPIN DAVE [D]</v>
      </c>
      <c r="CL283" s="419" t="s">
        <v>44</v>
      </c>
      <c r="CM283" s="421">
        <f>+Scoresheet!J371</f>
        <v>24</v>
      </c>
      <c r="CN283" s="420">
        <f t="shared" si="59"/>
        <v>1.8</v>
      </c>
      <c r="CP283" s="750">
        <v>282</v>
      </c>
      <c r="CQ283" s="751" t="str">
        <f t="shared" si="65"/>
        <v>BHOPIN DAVE [D]</v>
      </c>
      <c r="CR283" s="751" t="s">
        <v>44</v>
      </c>
      <c r="CS283" s="756">
        <f>+Scoresheet!AH371</f>
        <v>0</v>
      </c>
      <c r="CT283" s="752">
        <f t="shared" si="60"/>
        <v>0</v>
      </c>
      <c r="CV283" s="762">
        <v>282</v>
      </c>
      <c r="CW283" s="763" t="str">
        <f t="shared" si="66"/>
        <v>BHOPIN DAVE [D]</v>
      </c>
      <c r="CX283" s="763" t="s">
        <v>44</v>
      </c>
      <c r="CY283" s="787">
        <f>+Scoresheet!AP371</f>
        <v>0</v>
      </c>
      <c r="CZ283" s="429">
        <f t="shared" si="61"/>
        <v>0</v>
      </c>
      <c r="DB283" s="418">
        <v>282</v>
      </c>
      <c r="DC283" s="419" t="str">
        <f t="shared" si="67"/>
        <v>BHOPIN DAVE [D]</v>
      </c>
      <c r="DD283" s="419" t="s">
        <v>44</v>
      </c>
      <c r="DE283" s="421">
        <f>+Scoresheet!AX371</f>
        <v>0</v>
      </c>
      <c r="DF283" s="420">
        <f t="shared" si="62"/>
        <v>0</v>
      </c>
      <c r="DH283" s="766">
        <v>282</v>
      </c>
      <c r="DI283" s="767" t="str">
        <f t="shared" si="68"/>
        <v>BHOPIN DAVE [D]</v>
      </c>
      <c r="DJ283" s="767" t="s">
        <v>44</v>
      </c>
      <c r="DK283" s="768">
        <f>+Scoresheet!BF371</f>
        <v>0</v>
      </c>
      <c r="DL283" s="769">
        <f t="shared" si="63"/>
        <v>0</v>
      </c>
      <c r="DN283" s="762">
        <v>282</v>
      </c>
      <c r="DO283" s="763" t="str">
        <f t="shared" si="69"/>
        <v>BHOPIN DAVE [D]</v>
      </c>
      <c r="DP283" s="763" t="s">
        <v>44</v>
      </c>
      <c r="DQ283" s="429">
        <f t="shared" si="64"/>
        <v>0</v>
      </c>
    </row>
    <row r="284" spans="8:121">
      <c r="H284" s="463">
        <v>283</v>
      </c>
      <c r="I284" s="324" t="s">
        <v>113</v>
      </c>
      <c r="J284" s="324" t="s">
        <v>44</v>
      </c>
      <c r="K284" s="478">
        <v>0</v>
      </c>
      <c r="L284" s="473"/>
      <c r="M284" s="463">
        <v>283</v>
      </c>
      <c r="N284" s="324" t="s">
        <v>317</v>
      </c>
      <c r="O284" s="324" t="s">
        <v>50</v>
      </c>
      <c r="P284" s="468">
        <v>0</v>
      </c>
      <c r="Q284" s="671">
        <v>0</v>
      </c>
      <c r="R284" s="10"/>
      <c r="S284" s="463">
        <v>283</v>
      </c>
      <c r="T284" s="313" t="s">
        <v>264</v>
      </c>
      <c r="U284" s="313" t="s">
        <v>48</v>
      </c>
      <c r="V284" s="465">
        <v>0</v>
      </c>
      <c r="W284" s="475">
        <v>0</v>
      </c>
      <c r="X284" s="10"/>
      <c r="Y284" s="463">
        <v>283</v>
      </c>
      <c r="Z284" s="324" t="s">
        <v>308</v>
      </c>
      <c r="AA284" s="324" t="s">
        <v>42</v>
      </c>
      <c r="AB284" s="468">
        <v>0</v>
      </c>
      <c r="AC284" s="478">
        <v>0</v>
      </c>
      <c r="AD284" s="10"/>
      <c r="AE284" s="463">
        <v>283</v>
      </c>
      <c r="AF284" s="313" t="s">
        <v>313</v>
      </c>
      <c r="AG284" s="313" t="s">
        <v>50</v>
      </c>
      <c r="AH284" s="465">
        <v>0</v>
      </c>
      <c r="AI284" s="475">
        <v>0</v>
      </c>
      <c r="AK284" s="463">
        <v>283</v>
      </c>
      <c r="AL284" s="313" t="s">
        <v>418</v>
      </c>
      <c r="AM284" s="313" t="s">
        <v>38</v>
      </c>
      <c r="AN284" s="337">
        <v>0</v>
      </c>
      <c r="AO284" s="475">
        <v>0</v>
      </c>
      <c r="AP284" s="10"/>
      <c r="AQ284" s="463">
        <v>283</v>
      </c>
      <c r="AR284" s="313" t="s">
        <v>365</v>
      </c>
      <c r="AS284" s="313" t="s">
        <v>41</v>
      </c>
      <c r="AT284" s="475">
        <v>0</v>
      </c>
      <c r="AU284" s="473"/>
      <c r="AV284" s="10"/>
      <c r="CE284" s="781">
        <v>283</v>
      </c>
      <c r="CF284" s="782" t="str">
        <f t="shared" si="56"/>
        <v>DHIREN RAVAL [D]</v>
      </c>
      <c r="CG284" s="782" t="s">
        <v>44</v>
      </c>
      <c r="CH284" s="783">
        <f t="shared" si="57"/>
        <v>0</v>
      </c>
      <c r="CJ284" s="418">
        <v>283</v>
      </c>
      <c r="CK284" s="419" t="str">
        <f t="shared" si="58"/>
        <v>DHIREN RAVAL [D]</v>
      </c>
      <c r="CL284" s="419" t="s">
        <v>44</v>
      </c>
      <c r="CM284" s="421">
        <f>+Scoresheet!J372</f>
        <v>4</v>
      </c>
      <c r="CN284" s="420">
        <f t="shared" si="59"/>
        <v>0</v>
      </c>
      <c r="CP284" s="750">
        <v>283</v>
      </c>
      <c r="CQ284" s="751" t="str">
        <f t="shared" si="65"/>
        <v>DHIREN RAVAL [D]</v>
      </c>
      <c r="CR284" s="751" t="s">
        <v>44</v>
      </c>
      <c r="CS284" s="756">
        <f>+Scoresheet!AH372</f>
        <v>0</v>
      </c>
      <c r="CT284" s="752">
        <f t="shared" si="60"/>
        <v>0</v>
      </c>
      <c r="CV284" s="762">
        <v>283</v>
      </c>
      <c r="CW284" s="763" t="str">
        <f t="shared" si="66"/>
        <v>DHIREN RAVAL [D]</v>
      </c>
      <c r="CX284" s="763" t="s">
        <v>44</v>
      </c>
      <c r="CY284" s="787">
        <f>+Scoresheet!AP372</f>
        <v>0</v>
      </c>
      <c r="CZ284" s="429">
        <f t="shared" si="61"/>
        <v>0</v>
      </c>
      <c r="DB284" s="418">
        <v>283</v>
      </c>
      <c r="DC284" s="419" t="str">
        <f t="shared" si="67"/>
        <v>DHIREN RAVAL [D]</v>
      </c>
      <c r="DD284" s="419" t="s">
        <v>44</v>
      </c>
      <c r="DE284" s="421">
        <f>+Scoresheet!AX372</f>
        <v>0</v>
      </c>
      <c r="DF284" s="420">
        <f t="shared" si="62"/>
        <v>0</v>
      </c>
      <c r="DH284" s="766">
        <v>283</v>
      </c>
      <c r="DI284" s="767" t="str">
        <f t="shared" si="68"/>
        <v>DHIREN RAVAL [D]</v>
      </c>
      <c r="DJ284" s="767" t="s">
        <v>44</v>
      </c>
      <c r="DK284" s="768">
        <f>+Scoresheet!BF372</f>
        <v>0</v>
      </c>
      <c r="DL284" s="769">
        <f t="shared" si="63"/>
        <v>0</v>
      </c>
      <c r="DN284" s="762">
        <v>283</v>
      </c>
      <c r="DO284" s="763" t="str">
        <f t="shared" si="69"/>
        <v>DHIREN RAVAL [D]</v>
      </c>
      <c r="DP284" s="763" t="s">
        <v>44</v>
      </c>
      <c r="DQ284" s="429">
        <f t="shared" si="64"/>
        <v>0</v>
      </c>
    </row>
    <row r="285" spans="8:121">
      <c r="H285" s="463">
        <v>284</v>
      </c>
      <c r="I285" s="324" t="s">
        <v>113</v>
      </c>
      <c r="J285" s="324" t="s">
        <v>44</v>
      </c>
      <c r="K285" s="478">
        <v>0</v>
      </c>
      <c r="L285" s="473"/>
      <c r="M285" s="463">
        <v>284</v>
      </c>
      <c r="N285" s="313" t="s">
        <v>308</v>
      </c>
      <c r="O285" s="313" t="s">
        <v>42</v>
      </c>
      <c r="P285" s="465">
        <v>2</v>
      </c>
      <c r="Q285" s="671">
        <v>0</v>
      </c>
      <c r="R285" s="10"/>
      <c r="S285" s="463">
        <v>284</v>
      </c>
      <c r="T285" s="313" t="s">
        <v>317</v>
      </c>
      <c r="U285" s="313" t="s">
        <v>50</v>
      </c>
      <c r="V285" s="465">
        <v>0</v>
      </c>
      <c r="W285" s="475">
        <v>0</v>
      </c>
      <c r="X285" s="10"/>
      <c r="Y285" s="463">
        <v>284</v>
      </c>
      <c r="Z285" s="313" t="s">
        <v>319</v>
      </c>
      <c r="AA285" s="313" t="s">
        <v>50</v>
      </c>
      <c r="AB285" s="465">
        <v>0</v>
      </c>
      <c r="AC285" s="475">
        <v>0</v>
      </c>
      <c r="AD285" s="10"/>
      <c r="AE285" s="463">
        <v>284</v>
      </c>
      <c r="AF285" s="324" t="s">
        <v>341</v>
      </c>
      <c r="AG285" s="324" t="s">
        <v>46</v>
      </c>
      <c r="AH285" s="468">
        <v>0</v>
      </c>
      <c r="AI285" s="478">
        <v>0</v>
      </c>
      <c r="AK285" s="463">
        <v>284</v>
      </c>
      <c r="AL285" s="313" t="s">
        <v>440</v>
      </c>
      <c r="AM285" s="313" t="s">
        <v>41</v>
      </c>
      <c r="AN285" s="337">
        <v>0</v>
      </c>
      <c r="AO285" s="475">
        <v>0</v>
      </c>
      <c r="AP285" s="10"/>
      <c r="AQ285" s="463">
        <v>284</v>
      </c>
      <c r="AR285" s="313" t="s">
        <v>389</v>
      </c>
      <c r="AS285" s="313" t="s">
        <v>49</v>
      </c>
      <c r="AT285" s="475">
        <v>0</v>
      </c>
      <c r="AU285" s="473"/>
      <c r="AV285" s="10"/>
      <c r="CE285" s="781">
        <v>284</v>
      </c>
      <c r="CF285" s="782" t="str">
        <f t="shared" si="56"/>
        <v>-</v>
      </c>
      <c r="CG285" s="782" t="s">
        <v>44</v>
      </c>
      <c r="CH285" s="783">
        <f t="shared" si="57"/>
        <v>0</v>
      </c>
      <c r="CJ285" s="418">
        <v>284</v>
      </c>
      <c r="CK285" s="419" t="str">
        <f t="shared" si="58"/>
        <v>-</v>
      </c>
      <c r="CL285" s="419" t="s">
        <v>44</v>
      </c>
      <c r="CM285" s="421">
        <f>+Scoresheet!J373</f>
        <v>0</v>
      </c>
      <c r="CN285" s="420">
        <f t="shared" si="59"/>
        <v>0</v>
      </c>
      <c r="CP285" s="750">
        <v>284</v>
      </c>
      <c r="CQ285" s="751" t="str">
        <f t="shared" si="65"/>
        <v>-</v>
      </c>
      <c r="CR285" s="751" t="s">
        <v>44</v>
      </c>
      <c r="CS285" s="756">
        <f>+Scoresheet!AH373</f>
        <v>0</v>
      </c>
      <c r="CT285" s="752">
        <f t="shared" si="60"/>
        <v>0</v>
      </c>
      <c r="CV285" s="762">
        <v>284</v>
      </c>
      <c r="CW285" s="763" t="str">
        <f t="shared" si="66"/>
        <v>-</v>
      </c>
      <c r="CX285" s="763" t="s">
        <v>44</v>
      </c>
      <c r="CY285" s="787">
        <f>+Scoresheet!AP373</f>
        <v>0</v>
      </c>
      <c r="CZ285" s="429">
        <f t="shared" si="61"/>
        <v>0</v>
      </c>
      <c r="DB285" s="418">
        <v>284</v>
      </c>
      <c r="DC285" s="419" t="str">
        <f t="shared" si="67"/>
        <v>-</v>
      </c>
      <c r="DD285" s="419" t="s">
        <v>44</v>
      </c>
      <c r="DE285" s="421">
        <f>+Scoresheet!AX373</f>
        <v>0</v>
      </c>
      <c r="DF285" s="420">
        <f t="shared" si="62"/>
        <v>0</v>
      </c>
      <c r="DH285" s="766">
        <v>284</v>
      </c>
      <c r="DI285" s="767" t="str">
        <f t="shared" si="68"/>
        <v>-</v>
      </c>
      <c r="DJ285" s="767" t="s">
        <v>44</v>
      </c>
      <c r="DK285" s="768">
        <f>+Scoresheet!BF373</f>
        <v>0</v>
      </c>
      <c r="DL285" s="769">
        <f t="shared" si="63"/>
        <v>0</v>
      </c>
      <c r="DN285" s="762">
        <v>284</v>
      </c>
      <c r="DO285" s="763" t="str">
        <f t="shared" si="69"/>
        <v>-</v>
      </c>
      <c r="DP285" s="763" t="s">
        <v>44</v>
      </c>
      <c r="DQ285" s="429">
        <f t="shared" si="64"/>
        <v>0</v>
      </c>
    </row>
    <row r="286" spans="8:121">
      <c r="H286" s="463">
        <v>285</v>
      </c>
      <c r="I286" s="324" t="s">
        <v>113</v>
      </c>
      <c r="J286" s="324" t="s">
        <v>44</v>
      </c>
      <c r="K286" s="478">
        <v>0</v>
      </c>
      <c r="L286" s="473"/>
      <c r="M286" s="463">
        <v>285</v>
      </c>
      <c r="N286" s="313" t="s">
        <v>265</v>
      </c>
      <c r="O286" s="313" t="s">
        <v>48</v>
      </c>
      <c r="P286" s="465">
        <v>25</v>
      </c>
      <c r="Q286" s="671">
        <v>0</v>
      </c>
      <c r="R286" s="10"/>
      <c r="S286" s="463">
        <v>285</v>
      </c>
      <c r="T286" s="313" t="s">
        <v>308</v>
      </c>
      <c r="U286" s="313" t="s">
        <v>42</v>
      </c>
      <c r="V286" s="465">
        <v>0</v>
      </c>
      <c r="W286" s="475">
        <v>0</v>
      </c>
      <c r="X286" s="10"/>
      <c r="Y286" s="463">
        <v>285</v>
      </c>
      <c r="Z286" s="313" t="s">
        <v>374</v>
      </c>
      <c r="AA286" s="313" t="s">
        <v>50</v>
      </c>
      <c r="AB286" s="465">
        <v>0</v>
      </c>
      <c r="AC286" s="475">
        <v>0</v>
      </c>
      <c r="AD286" s="10"/>
      <c r="AE286" s="463">
        <v>285</v>
      </c>
      <c r="AF286" s="313" t="s">
        <v>380</v>
      </c>
      <c r="AG286" s="313" t="s">
        <v>50</v>
      </c>
      <c r="AH286" s="465">
        <v>0</v>
      </c>
      <c r="AI286" s="475">
        <v>0</v>
      </c>
      <c r="AK286" s="463">
        <v>285</v>
      </c>
      <c r="AL286" s="313" t="s">
        <v>328</v>
      </c>
      <c r="AM286" s="313" t="s">
        <v>39</v>
      </c>
      <c r="AN286" s="337">
        <v>0</v>
      </c>
      <c r="AO286" s="475">
        <v>0</v>
      </c>
      <c r="AP286" s="10"/>
      <c r="AQ286" s="463">
        <v>285</v>
      </c>
      <c r="AR286" s="313" t="s">
        <v>428</v>
      </c>
      <c r="AS286" s="313" t="s">
        <v>50</v>
      </c>
      <c r="AT286" s="475">
        <v>0</v>
      </c>
      <c r="AU286" s="473"/>
      <c r="AV286" s="10"/>
      <c r="CE286" s="781">
        <v>285</v>
      </c>
      <c r="CF286" s="782" t="str">
        <f t="shared" si="56"/>
        <v>-</v>
      </c>
      <c r="CG286" s="782" t="s">
        <v>44</v>
      </c>
      <c r="CH286" s="783">
        <f t="shared" si="57"/>
        <v>0</v>
      </c>
      <c r="CJ286" s="418">
        <v>285</v>
      </c>
      <c r="CK286" s="419" t="str">
        <f t="shared" si="58"/>
        <v>-</v>
      </c>
      <c r="CL286" s="419" t="s">
        <v>44</v>
      </c>
      <c r="CM286" s="421">
        <f>+Scoresheet!J374</f>
        <v>0</v>
      </c>
      <c r="CN286" s="420">
        <f t="shared" si="59"/>
        <v>0</v>
      </c>
      <c r="CP286" s="750">
        <v>285</v>
      </c>
      <c r="CQ286" s="751" t="str">
        <f t="shared" si="65"/>
        <v>-</v>
      </c>
      <c r="CR286" s="751" t="s">
        <v>44</v>
      </c>
      <c r="CS286" s="756">
        <f>+Scoresheet!AH374</f>
        <v>0</v>
      </c>
      <c r="CT286" s="752">
        <f t="shared" si="60"/>
        <v>0</v>
      </c>
      <c r="CV286" s="762">
        <v>285</v>
      </c>
      <c r="CW286" s="763" t="str">
        <f t="shared" si="66"/>
        <v>-</v>
      </c>
      <c r="CX286" s="763" t="s">
        <v>44</v>
      </c>
      <c r="CY286" s="787">
        <f>+Scoresheet!AP374</f>
        <v>0</v>
      </c>
      <c r="CZ286" s="429">
        <f t="shared" si="61"/>
        <v>0</v>
      </c>
      <c r="DB286" s="418">
        <v>285</v>
      </c>
      <c r="DC286" s="419" t="str">
        <f t="shared" si="67"/>
        <v>-</v>
      </c>
      <c r="DD286" s="419" t="s">
        <v>44</v>
      </c>
      <c r="DE286" s="421">
        <f>+Scoresheet!AX374</f>
        <v>0</v>
      </c>
      <c r="DF286" s="420">
        <f t="shared" si="62"/>
        <v>0</v>
      </c>
      <c r="DH286" s="766">
        <v>285</v>
      </c>
      <c r="DI286" s="767" t="str">
        <f t="shared" si="68"/>
        <v>-</v>
      </c>
      <c r="DJ286" s="767" t="s">
        <v>44</v>
      </c>
      <c r="DK286" s="768">
        <f>+Scoresheet!BF374</f>
        <v>0</v>
      </c>
      <c r="DL286" s="769">
        <f t="shared" si="63"/>
        <v>0</v>
      </c>
      <c r="DN286" s="762">
        <v>285</v>
      </c>
      <c r="DO286" s="763" t="str">
        <f t="shared" si="69"/>
        <v>-</v>
      </c>
      <c r="DP286" s="763" t="s">
        <v>44</v>
      </c>
      <c r="DQ286" s="429">
        <f t="shared" si="64"/>
        <v>0</v>
      </c>
    </row>
    <row r="287" spans="8:121">
      <c r="H287" s="463">
        <v>286</v>
      </c>
      <c r="I287" s="324" t="s">
        <v>113</v>
      </c>
      <c r="J287" s="324" t="s">
        <v>44</v>
      </c>
      <c r="K287" s="478">
        <v>0</v>
      </c>
      <c r="L287" s="473"/>
      <c r="M287" s="463">
        <v>286</v>
      </c>
      <c r="N287" s="313" t="s">
        <v>374</v>
      </c>
      <c r="O287" s="313" t="s">
        <v>50</v>
      </c>
      <c r="P287" s="465">
        <v>8</v>
      </c>
      <c r="Q287" s="671">
        <v>0</v>
      </c>
      <c r="R287" s="10"/>
      <c r="S287" s="463">
        <v>286</v>
      </c>
      <c r="T287" s="313" t="s">
        <v>368</v>
      </c>
      <c r="U287" s="313" t="s">
        <v>41</v>
      </c>
      <c r="V287" s="465">
        <v>0</v>
      </c>
      <c r="W287" s="475">
        <v>0</v>
      </c>
      <c r="X287" s="10"/>
      <c r="Y287" s="463">
        <v>286</v>
      </c>
      <c r="Z287" s="313" t="s">
        <v>368</v>
      </c>
      <c r="AA287" s="313" t="s">
        <v>41</v>
      </c>
      <c r="AB287" s="465">
        <v>0</v>
      </c>
      <c r="AC287" s="475">
        <v>0</v>
      </c>
      <c r="AD287" s="10"/>
      <c r="AE287" s="463">
        <v>286</v>
      </c>
      <c r="AF287" s="313" t="s">
        <v>278</v>
      </c>
      <c r="AG287" s="313" t="s">
        <v>45</v>
      </c>
      <c r="AH287" s="465">
        <v>0</v>
      </c>
      <c r="AI287" s="475">
        <v>0</v>
      </c>
      <c r="AK287" s="463">
        <v>286</v>
      </c>
      <c r="AL287" s="313" t="s">
        <v>436</v>
      </c>
      <c r="AM287" s="313" t="s">
        <v>38</v>
      </c>
      <c r="AN287" s="337">
        <v>0</v>
      </c>
      <c r="AO287" s="475">
        <v>0</v>
      </c>
      <c r="AP287" s="10"/>
      <c r="AQ287" s="463">
        <v>286</v>
      </c>
      <c r="AR287" s="313" t="s">
        <v>399</v>
      </c>
      <c r="AS287" s="313" t="s">
        <v>44</v>
      </c>
      <c r="AT287" s="475">
        <v>0</v>
      </c>
      <c r="AU287" s="473"/>
      <c r="AV287" s="10"/>
      <c r="CE287" s="781">
        <v>286</v>
      </c>
      <c r="CF287" s="782" t="str">
        <f t="shared" si="56"/>
        <v>-</v>
      </c>
      <c r="CG287" s="782" t="s">
        <v>44</v>
      </c>
      <c r="CH287" s="783">
        <f t="shared" si="57"/>
        <v>0</v>
      </c>
      <c r="CJ287" s="418">
        <v>286</v>
      </c>
      <c r="CK287" s="419" t="str">
        <f t="shared" si="58"/>
        <v>-</v>
      </c>
      <c r="CL287" s="419" t="s">
        <v>44</v>
      </c>
      <c r="CM287" s="421">
        <f>+Scoresheet!J375</f>
        <v>0</v>
      </c>
      <c r="CN287" s="420">
        <f t="shared" si="59"/>
        <v>0</v>
      </c>
      <c r="CP287" s="750">
        <v>286</v>
      </c>
      <c r="CQ287" s="751" t="str">
        <f t="shared" si="65"/>
        <v>-</v>
      </c>
      <c r="CR287" s="751" t="s">
        <v>44</v>
      </c>
      <c r="CS287" s="756">
        <f>+Scoresheet!AH375</f>
        <v>0</v>
      </c>
      <c r="CT287" s="752">
        <f t="shared" si="60"/>
        <v>0</v>
      </c>
      <c r="CV287" s="762">
        <v>286</v>
      </c>
      <c r="CW287" s="763" t="str">
        <f t="shared" si="66"/>
        <v>-</v>
      </c>
      <c r="CX287" s="763" t="s">
        <v>44</v>
      </c>
      <c r="CY287" s="787">
        <f>+Scoresheet!AP375</f>
        <v>0</v>
      </c>
      <c r="CZ287" s="429">
        <f t="shared" si="61"/>
        <v>0</v>
      </c>
      <c r="DB287" s="418">
        <v>286</v>
      </c>
      <c r="DC287" s="419" t="str">
        <f t="shared" si="67"/>
        <v>-</v>
      </c>
      <c r="DD287" s="419" t="s">
        <v>44</v>
      </c>
      <c r="DE287" s="421">
        <f>+Scoresheet!AX375</f>
        <v>0</v>
      </c>
      <c r="DF287" s="420">
        <f t="shared" si="62"/>
        <v>0</v>
      </c>
      <c r="DH287" s="766">
        <v>286</v>
      </c>
      <c r="DI287" s="767" t="str">
        <f t="shared" si="68"/>
        <v>-</v>
      </c>
      <c r="DJ287" s="767" t="s">
        <v>44</v>
      </c>
      <c r="DK287" s="768">
        <f>+Scoresheet!BF375</f>
        <v>0</v>
      </c>
      <c r="DL287" s="769">
        <f t="shared" si="63"/>
        <v>0</v>
      </c>
      <c r="DN287" s="762">
        <v>286</v>
      </c>
      <c r="DO287" s="763" t="str">
        <f t="shared" si="69"/>
        <v>-</v>
      </c>
      <c r="DP287" s="763" t="s">
        <v>44</v>
      </c>
      <c r="DQ287" s="429">
        <f t="shared" si="64"/>
        <v>0</v>
      </c>
    </row>
    <row r="288" spans="8:121">
      <c r="H288" s="463">
        <v>287</v>
      </c>
      <c r="I288" s="324" t="s">
        <v>113</v>
      </c>
      <c r="J288" s="324" t="s">
        <v>44</v>
      </c>
      <c r="K288" s="478">
        <v>0</v>
      </c>
      <c r="L288" s="473"/>
      <c r="M288" s="463">
        <v>287</v>
      </c>
      <c r="N288" s="324" t="s">
        <v>323</v>
      </c>
      <c r="O288" s="324" t="s">
        <v>50</v>
      </c>
      <c r="P288" s="468">
        <v>19</v>
      </c>
      <c r="Q288" s="671">
        <v>0</v>
      </c>
      <c r="R288" s="10"/>
      <c r="S288" s="463">
        <v>287</v>
      </c>
      <c r="T288" s="313" t="s">
        <v>363</v>
      </c>
      <c r="U288" s="313" t="s">
        <v>43</v>
      </c>
      <c r="V288" s="465">
        <v>0</v>
      </c>
      <c r="W288" s="475">
        <v>0</v>
      </c>
      <c r="X288" s="10"/>
      <c r="Y288" s="463">
        <v>287</v>
      </c>
      <c r="Z288" s="313" t="s">
        <v>323</v>
      </c>
      <c r="AA288" s="313" t="s">
        <v>50</v>
      </c>
      <c r="AB288" s="465">
        <v>0</v>
      </c>
      <c r="AC288" s="475">
        <v>0</v>
      </c>
      <c r="AD288" s="10"/>
      <c r="AE288" s="463">
        <v>287</v>
      </c>
      <c r="AF288" s="324" t="s">
        <v>315</v>
      </c>
      <c r="AG288" s="324" t="s">
        <v>50</v>
      </c>
      <c r="AH288" s="468">
        <v>0</v>
      </c>
      <c r="AI288" s="478">
        <v>0</v>
      </c>
      <c r="AK288" s="463">
        <v>287</v>
      </c>
      <c r="AL288" s="313" t="s">
        <v>290</v>
      </c>
      <c r="AM288" s="313" t="s">
        <v>38</v>
      </c>
      <c r="AN288" s="337">
        <v>0</v>
      </c>
      <c r="AO288" s="475">
        <v>0</v>
      </c>
      <c r="AP288" s="10"/>
      <c r="AQ288" s="463">
        <v>287</v>
      </c>
      <c r="AR288" s="313" t="s">
        <v>352</v>
      </c>
      <c r="AS288" s="313" t="s">
        <v>44</v>
      </c>
      <c r="AT288" s="475">
        <v>0</v>
      </c>
      <c r="AU288" s="473"/>
      <c r="AV288" s="10"/>
      <c r="CE288" s="781">
        <v>287</v>
      </c>
      <c r="CF288" s="782" t="str">
        <f t="shared" si="56"/>
        <v>-</v>
      </c>
      <c r="CG288" s="782" t="s">
        <v>44</v>
      </c>
      <c r="CH288" s="783">
        <f t="shared" si="57"/>
        <v>0</v>
      </c>
      <c r="CJ288" s="418">
        <v>287</v>
      </c>
      <c r="CK288" s="419" t="str">
        <f t="shared" si="58"/>
        <v>-</v>
      </c>
      <c r="CL288" s="419" t="s">
        <v>44</v>
      </c>
      <c r="CM288" s="421">
        <f>+Scoresheet!J376</f>
        <v>0</v>
      </c>
      <c r="CN288" s="420">
        <f t="shared" si="59"/>
        <v>0</v>
      </c>
      <c r="CP288" s="750">
        <v>287</v>
      </c>
      <c r="CQ288" s="751" t="str">
        <f t="shared" si="65"/>
        <v>-</v>
      </c>
      <c r="CR288" s="751" t="s">
        <v>44</v>
      </c>
      <c r="CS288" s="756">
        <f>+Scoresheet!AH376</f>
        <v>0</v>
      </c>
      <c r="CT288" s="752">
        <f t="shared" si="60"/>
        <v>0</v>
      </c>
      <c r="CV288" s="762">
        <v>287</v>
      </c>
      <c r="CW288" s="763" t="str">
        <f t="shared" si="66"/>
        <v>-</v>
      </c>
      <c r="CX288" s="763" t="s">
        <v>44</v>
      </c>
      <c r="CY288" s="787">
        <f>+Scoresheet!AP376</f>
        <v>0</v>
      </c>
      <c r="CZ288" s="429">
        <f t="shared" si="61"/>
        <v>0</v>
      </c>
      <c r="DB288" s="418">
        <v>287</v>
      </c>
      <c r="DC288" s="419" t="str">
        <f t="shared" si="67"/>
        <v>-</v>
      </c>
      <c r="DD288" s="419" t="s">
        <v>44</v>
      </c>
      <c r="DE288" s="421">
        <f>+Scoresheet!AX376</f>
        <v>0</v>
      </c>
      <c r="DF288" s="420">
        <f t="shared" si="62"/>
        <v>0</v>
      </c>
      <c r="DH288" s="766">
        <v>287</v>
      </c>
      <c r="DI288" s="767" t="str">
        <f t="shared" si="68"/>
        <v>-</v>
      </c>
      <c r="DJ288" s="767" t="s">
        <v>44</v>
      </c>
      <c r="DK288" s="768">
        <f>+Scoresheet!BF376</f>
        <v>0</v>
      </c>
      <c r="DL288" s="769">
        <f t="shared" si="63"/>
        <v>0</v>
      </c>
      <c r="DN288" s="762">
        <v>287</v>
      </c>
      <c r="DO288" s="763" t="str">
        <f t="shared" si="69"/>
        <v>-</v>
      </c>
      <c r="DP288" s="763" t="s">
        <v>44</v>
      </c>
      <c r="DQ288" s="429">
        <f t="shared" si="64"/>
        <v>0</v>
      </c>
    </row>
    <row r="289" spans="8:121">
      <c r="H289" s="463">
        <v>288</v>
      </c>
      <c r="I289" s="324" t="s">
        <v>113</v>
      </c>
      <c r="J289" s="324" t="s">
        <v>44</v>
      </c>
      <c r="K289" s="478">
        <v>0</v>
      </c>
      <c r="L289" s="473"/>
      <c r="M289" s="463">
        <v>288</v>
      </c>
      <c r="N289" s="313" t="s">
        <v>329</v>
      </c>
      <c r="O289" s="313" t="s">
        <v>39</v>
      </c>
      <c r="P289" s="465">
        <v>1</v>
      </c>
      <c r="Q289" s="671">
        <v>0</v>
      </c>
      <c r="R289" s="10"/>
      <c r="S289" s="463">
        <v>288</v>
      </c>
      <c r="T289" s="313" t="s">
        <v>282</v>
      </c>
      <c r="U289" s="313" t="s">
        <v>45</v>
      </c>
      <c r="V289" s="465">
        <v>0</v>
      </c>
      <c r="W289" s="475">
        <v>0</v>
      </c>
      <c r="X289" s="10"/>
      <c r="Y289" s="463">
        <v>288</v>
      </c>
      <c r="Z289" s="313" t="s">
        <v>354</v>
      </c>
      <c r="AA289" s="313" t="s">
        <v>43</v>
      </c>
      <c r="AB289" s="465">
        <v>0</v>
      </c>
      <c r="AC289" s="475">
        <v>0</v>
      </c>
      <c r="AD289" s="10"/>
      <c r="AE289" s="463">
        <v>288</v>
      </c>
      <c r="AF289" s="313" t="s">
        <v>320</v>
      </c>
      <c r="AG289" s="313" t="s">
        <v>50</v>
      </c>
      <c r="AH289" s="465">
        <v>0</v>
      </c>
      <c r="AI289" s="475">
        <v>0</v>
      </c>
      <c r="AK289" s="463">
        <v>288</v>
      </c>
      <c r="AL289" s="313" t="s">
        <v>285</v>
      </c>
      <c r="AM289" s="313" t="s">
        <v>38</v>
      </c>
      <c r="AN289" s="337">
        <v>0</v>
      </c>
      <c r="AO289" s="475">
        <v>0</v>
      </c>
      <c r="AP289" s="10"/>
      <c r="AQ289" s="463">
        <v>288</v>
      </c>
      <c r="AR289" s="313" t="s">
        <v>322</v>
      </c>
      <c r="AS289" s="313" t="s">
        <v>50</v>
      </c>
      <c r="AT289" s="475">
        <v>0</v>
      </c>
      <c r="AU289" s="473"/>
      <c r="AV289" s="10"/>
      <c r="CE289" s="781">
        <v>288</v>
      </c>
      <c r="CF289" s="782" t="str">
        <f t="shared" si="56"/>
        <v>-</v>
      </c>
      <c r="CG289" s="782" t="s">
        <v>44</v>
      </c>
      <c r="CH289" s="783">
        <f t="shared" si="57"/>
        <v>0</v>
      </c>
      <c r="CJ289" s="418">
        <v>288</v>
      </c>
      <c r="CK289" s="419" t="str">
        <f t="shared" si="58"/>
        <v>-</v>
      </c>
      <c r="CL289" s="419" t="s">
        <v>44</v>
      </c>
      <c r="CM289" s="421">
        <f>+Scoresheet!J377</f>
        <v>0</v>
      </c>
      <c r="CN289" s="420">
        <f t="shared" si="59"/>
        <v>0</v>
      </c>
      <c r="CP289" s="750">
        <v>288</v>
      </c>
      <c r="CQ289" s="751" t="str">
        <f t="shared" si="65"/>
        <v>-</v>
      </c>
      <c r="CR289" s="751" t="s">
        <v>44</v>
      </c>
      <c r="CS289" s="756">
        <f>+Scoresheet!AH377</f>
        <v>0</v>
      </c>
      <c r="CT289" s="752">
        <f t="shared" si="60"/>
        <v>0</v>
      </c>
      <c r="CV289" s="762">
        <v>288</v>
      </c>
      <c r="CW289" s="763" t="str">
        <f t="shared" si="66"/>
        <v>-</v>
      </c>
      <c r="CX289" s="763" t="s">
        <v>44</v>
      </c>
      <c r="CY289" s="787">
        <f>+Scoresheet!AP377</f>
        <v>0</v>
      </c>
      <c r="CZ289" s="429">
        <f t="shared" si="61"/>
        <v>0</v>
      </c>
      <c r="DB289" s="418">
        <v>288</v>
      </c>
      <c r="DC289" s="419" t="str">
        <f t="shared" si="67"/>
        <v>-</v>
      </c>
      <c r="DD289" s="419" t="s">
        <v>44</v>
      </c>
      <c r="DE289" s="421">
        <f>+Scoresheet!AX377</f>
        <v>0</v>
      </c>
      <c r="DF289" s="420">
        <f t="shared" si="62"/>
        <v>0</v>
      </c>
      <c r="DH289" s="766">
        <v>288</v>
      </c>
      <c r="DI289" s="767" t="str">
        <f t="shared" si="68"/>
        <v>-</v>
      </c>
      <c r="DJ289" s="767" t="s">
        <v>44</v>
      </c>
      <c r="DK289" s="768">
        <f>+Scoresheet!BF377</f>
        <v>0</v>
      </c>
      <c r="DL289" s="769">
        <f t="shared" si="63"/>
        <v>0</v>
      </c>
      <c r="DN289" s="762">
        <v>288</v>
      </c>
      <c r="DO289" s="763" t="str">
        <f t="shared" si="69"/>
        <v>-</v>
      </c>
      <c r="DP289" s="763" t="s">
        <v>44</v>
      </c>
      <c r="DQ289" s="429">
        <f t="shared" si="64"/>
        <v>0</v>
      </c>
    </row>
    <row r="290" spans="8:121">
      <c r="H290" s="463">
        <v>289</v>
      </c>
      <c r="I290" s="313" t="s">
        <v>113</v>
      </c>
      <c r="J290" s="313" t="s">
        <v>43</v>
      </c>
      <c r="K290" s="478">
        <v>0</v>
      </c>
      <c r="L290" s="473"/>
      <c r="M290" s="463">
        <v>289</v>
      </c>
      <c r="N290" s="313" t="s">
        <v>282</v>
      </c>
      <c r="O290" s="313" t="s">
        <v>45</v>
      </c>
      <c r="P290" s="465">
        <v>11</v>
      </c>
      <c r="Q290" s="671">
        <v>0</v>
      </c>
      <c r="R290" s="10"/>
      <c r="S290" s="463">
        <v>289</v>
      </c>
      <c r="T290" s="313" t="s">
        <v>438</v>
      </c>
      <c r="U290" s="313" t="s">
        <v>42</v>
      </c>
      <c r="V290" s="465">
        <v>0</v>
      </c>
      <c r="W290" s="475">
        <v>0</v>
      </c>
      <c r="X290" s="10"/>
      <c r="Y290" s="463">
        <v>289</v>
      </c>
      <c r="Z290" s="313" t="s">
        <v>337</v>
      </c>
      <c r="AA290" s="313" t="s">
        <v>46</v>
      </c>
      <c r="AB290" s="468">
        <v>0</v>
      </c>
      <c r="AC290" s="478">
        <v>0</v>
      </c>
      <c r="AD290" s="10"/>
      <c r="AE290" s="463">
        <v>289</v>
      </c>
      <c r="AF290" s="313" t="s">
        <v>298</v>
      </c>
      <c r="AG290" s="313" t="s">
        <v>49</v>
      </c>
      <c r="AH290" s="465">
        <v>0</v>
      </c>
      <c r="AI290" s="475">
        <v>0</v>
      </c>
      <c r="AK290" s="463">
        <v>289</v>
      </c>
      <c r="AL290" s="313" t="s">
        <v>402</v>
      </c>
      <c r="AM290" s="313" t="s">
        <v>48</v>
      </c>
      <c r="AN290" s="337">
        <v>0</v>
      </c>
      <c r="AO290" s="475">
        <v>0</v>
      </c>
      <c r="AP290" s="10"/>
      <c r="AQ290" s="463">
        <v>289</v>
      </c>
      <c r="AR290" s="313" t="s">
        <v>419</v>
      </c>
      <c r="AS290" s="313" t="s">
        <v>38</v>
      </c>
      <c r="AT290" s="475">
        <v>0</v>
      </c>
      <c r="AU290" s="473"/>
      <c r="AV290" s="10"/>
      <c r="CE290" s="781">
        <v>289</v>
      </c>
      <c r="CF290" s="782" t="str">
        <f t="shared" si="56"/>
        <v>-</v>
      </c>
      <c r="CG290" s="782" t="s">
        <v>44</v>
      </c>
      <c r="CH290" s="783">
        <f t="shared" si="57"/>
        <v>0</v>
      </c>
      <c r="CJ290" s="418">
        <v>289</v>
      </c>
      <c r="CK290" s="419" t="str">
        <f t="shared" si="58"/>
        <v>-</v>
      </c>
      <c r="CL290" s="419" t="s">
        <v>44</v>
      </c>
      <c r="CM290" s="421">
        <f>+Scoresheet!J378</f>
        <v>0</v>
      </c>
      <c r="CN290" s="420">
        <f t="shared" si="59"/>
        <v>0</v>
      </c>
      <c r="CP290" s="750">
        <v>289</v>
      </c>
      <c r="CQ290" s="751" t="str">
        <f t="shared" si="65"/>
        <v>-</v>
      </c>
      <c r="CR290" s="751" t="s">
        <v>44</v>
      </c>
      <c r="CS290" s="756">
        <f>+Scoresheet!AH378</f>
        <v>0</v>
      </c>
      <c r="CT290" s="752">
        <f t="shared" si="60"/>
        <v>0</v>
      </c>
      <c r="CV290" s="762">
        <v>289</v>
      </c>
      <c r="CW290" s="763" t="str">
        <f t="shared" si="66"/>
        <v>-</v>
      </c>
      <c r="CX290" s="763" t="s">
        <v>44</v>
      </c>
      <c r="CY290" s="787">
        <f>+Scoresheet!AP378</f>
        <v>0</v>
      </c>
      <c r="CZ290" s="429">
        <f t="shared" si="61"/>
        <v>0</v>
      </c>
      <c r="DB290" s="418">
        <v>289</v>
      </c>
      <c r="DC290" s="419" t="str">
        <f t="shared" si="67"/>
        <v>-</v>
      </c>
      <c r="DD290" s="419" t="s">
        <v>44</v>
      </c>
      <c r="DE290" s="421">
        <f>+Scoresheet!AX378</f>
        <v>0</v>
      </c>
      <c r="DF290" s="420">
        <f t="shared" si="62"/>
        <v>0</v>
      </c>
      <c r="DH290" s="766">
        <v>289</v>
      </c>
      <c r="DI290" s="767" t="str">
        <f t="shared" si="68"/>
        <v>-</v>
      </c>
      <c r="DJ290" s="767" t="s">
        <v>44</v>
      </c>
      <c r="DK290" s="768">
        <f>+Scoresheet!BF378</f>
        <v>0</v>
      </c>
      <c r="DL290" s="769">
        <f t="shared" si="63"/>
        <v>0</v>
      </c>
      <c r="DN290" s="762">
        <v>289</v>
      </c>
      <c r="DO290" s="763" t="str">
        <f t="shared" si="69"/>
        <v>-</v>
      </c>
      <c r="DP290" s="763" t="s">
        <v>44</v>
      </c>
      <c r="DQ290" s="429">
        <f t="shared" si="64"/>
        <v>0</v>
      </c>
    </row>
    <row r="291" spans="8:121">
      <c r="H291" s="463">
        <v>290</v>
      </c>
      <c r="I291" s="313" t="s">
        <v>113</v>
      </c>
      <c r="J291" s="313" t="s">
        <v>43</v>
      </c>
      <c r="K291" s="475">
        <v>0</v>
      </c>
      <c r="L291" s="473"/>
      <c r="M291" s="463">
        <v>290</v>
      </c>
      <c r="N291" s="313" t="s">
        <v>438</v>
      </c>
      <c r="O291" s="313" t="s">
        <v>42</v>
      </c>
      <c r="P291" s="465">
        <v>0</v>
      </c>
      <c r="Q291" s="671">
        <v>0</v>
      </c>
      <c r="R291" s="10"/>
      <c r="S291" s="463">
        <v>290</v>
      </c>
      <c r="T291" s="324" t="s">
        <v>316</v>
      </c>
      <c r="U291" s="324" t="s">
        <v>50</v>
      </c>
      <c r="V291" s="468">
        <v>0</v>
      </c>
      <c r="W291" s="478">
        <v>0</v>
      </c>
      <c r="X291" s="10"/>
      <c r="Y291" s="463">
        <v>290</v>
      </c>
      <c r="Z291" s="324" t="s">
        <v>363</v>
      </c>
      <c r="AA291" s="324" t="s">
        <v>43</v>
      </c>
      <c r="AB291" s="468">
        <v>0</v>
      </c>
      <c r="AC291" s="478">
        <v>0</v>
      </c>
      <c r="AD291" s="10"/>
      <c r="AE291" s="463">
        <v>290</v>
      </c>
      <c r="AF291" s="324" t="s">
        <v>394</v>
      </c>
      <c r="AG291" s="324" t="s">
        <v>46</v>
      </c>
      <c r="AH291" s="468">
        <v>0</v>
      </c>
      <c r="AI291" s="478">
        <v>0</v>
      </c>
      <c r="AK291" s="463">
        <v>290</v>
      </c>
      <c r="AL291" s="313" t="s">
        <v>357</v>
      </c>
      <c r="AM291" s="313" t="s">
        <v>43</v>
      </c>
      <c r="AN291" s="337">
        <v>0</v>
      </c>
      <c r="AO291" s="475">
        <v>0</v>
      </c>
      <c r="AP291" s="10"/>
      <c r="AQ291" s="463">
        <v>290</v>
      </c>
      <c r="AR291" s="324" t="s">
        <v>296</v>
      </c>
      <c r="AS291" s="324" t="s">
        <v>38</v>
      </c>
      <c r="AT291" s="478">
        <v>0</v>
      </c>
      <c r="AU291" s="473"/>
      <c r="AV291" s="10"/>
      <c r="CE291" s="781">
        <v>290</v>
      </c>
      <c r="CF291" s="782" t="str">
        <f t="shared" si="56"/>
        <v>-</v>
      </c>
      <c r="CG291" s="782" t="s">
        <v>44</v>
      </c>
      <c r="CH291" s="783">
        <f t="shared" si="57"/>
        <v>0</v>
      </c>
      <c r="CJ291" s="418">
        <v>290</v>
      </c>
      <c r="CK291" s="419" t="str">
        <f t="shared" si="58"/>
        <v>-</v>
      </c>
      <c r="CL291" s="419" t="s">
        <v>44</v>
      </c>
      <c r="CM291" s="421">
        <f>+Scoresheet!J379</f>
        <v>0</v>
      </c>
      <c r="CN291" s="420">
        <f t="shared" si="59"/>
        <v>0</v>
      </c>
      <c r="CP291" s="750">
        <v>290</v>
      </c>
      <c r="CQ291" s="751" t="str">
        <f t="shared" si="65"/>
        <v>-</v>
      </c>
      <c r="CR291" s="751" t="s">
        <v>44</v>
      </c>
      <c r="CS291" s="756">
        <f>+Scoresheet!AH379</f>
        <v>0</v>
      </c>
      <c r="CT291" s="752">
        <f t="shared" si="60"/>
        <v>0</v>
      </c>
      <c r="CV291" s="762">
        <v>290</v>
      </c>
      <c r="CW291" s="763" t="str">
        <f t="shared" si="66"/>
        <v>-</v>
      </c>
      <c r="CX291" s="763" t="s">
        <v>44</v>
      </c>
      <c r="CY291" s="787">
        <f>+Scoresheet!AP379</f>
        <v>0</v>
      </c>
      <c r="CZ291" s="429">
        <f t="shared" si="61"/>
        <v>0</v>
      </c>
      <c r="DB291" s="418">
        <v>290</v>
      </c>
      <c r="DC291" s="419" t="str">
        <f t="shared" si="67"/>
        <v>-</v>
      </c>
      <c r="DD291" s="419" t="s">
        <v>44</v>
      </c>
      <c r="DE291" s="421">
        <f>+Scoresheet!AX379</f>
        <v>0</v>
      </c>
      <c r="DF291" s="420">
        <f t="shared" si="62"/>
        <v>0</v>
      </c>
      <c r="DH291" s="766">
        <v>290</v>
      </c>
      <c r="DI291" s="767" t="str">
        <f t="shared" si="68"/>
        <v>-</v>
      </c>
      <c r="DJ291" s="767" t="s">
        <v>44</v>
      </c>
      <c r="DK291" s="768">
        <f>+Scoresheet!BF379</f>
        <v>0</v>
      </c>
      <c r="DL291" s="769">
        <f t="shared" si="63"/>
        <v>0</v>
      </c>
      <c r="DN291" s="762">
        <v>290</v>
      </c>
      <c r="DO291" s="763" t="str">
        <f t="shared" si="69"/>
        <v>-</v>
      </c>
      <c r="DP291" s="763" t="s">
        <v>44</v>
      </c>
      <c r="DQ291" s="429">
        <f t="shared" si="64"/>
        <v>0</v>
      </c>
    </row>
    <row r="292" spans="8:121">
      <c r="H292" s="463">
        <v>291</v>
      </c>
      <c r="I292" s="313" t="s">
        <v>113</v>
      </c>
      <c r="J292" s="313" t="s">
        <v>43</v>
      </c>
      <c r="K292" s="478">
        <v>0</v>
      </c>
      <c r="L292" s="473"/>
      <c r="M292" s="463">
        <v>291</v>
      </c>
      <c r="N292" s="313" t="s">
        <v>316</v>
      </c>
      <c r="O292" s="313" t="s">
        <v>50</v>
      </c>
      <c r="P292" s="465">
        <v>5</v>
      </c>
      <c r="Q292" s="671">
        <v>0</v>
      </c>
      <c r="R292" s="10"/>
      <c r="S292" s="463">
        <v>291</v>
      </c>
      <c r="T292" s="313" t="s">
        <v>378</v>
      </c>
      <c r="U292" s="313" t="s">
        <v>45</v>
      </c>
      <c r="V292" s="465">
        <v>0</v>
      </c>
      <c r="W292" s="475">
        <v>0</v>
      </c>
      <c r="X292" s="10"/>
      <c r="Y292" s="463">
        <v>291</v>
      </c>
      <c r="Z292" s="313" t="s">
        <v>272</v>
      </c>
      <c r="AA292" s="313" t="s">
        <v>48</v>
      </c>
      <c r="AB292" s="465">
        <v>0</v>
      </c>
      <c r="AC292" s="475">
        <v>0</v>
      </c>
      <c r="AD292" s="10"/>
      <c r="AE292" s="463">
        <v>291</v>
      </c>
      <c r="AF292" s="313" t="s">
        <v>339</v>
      </c>
      <c r="AG292" s="313" t="s">
        <v>46</v>
      </c>
      <c r="AH292" s="465">
        <v>0</v>
      </c>
      <c r="AI292" s="475">
        <v>0</v>
      </c>
      <c r="AK292" s="463">
        <v>291</v>
      </c>
      <c r="AL292" s="313" t="s">
        <v>338</v>
      </c>
      <c r="AM292" s="313" t="s">
        <v>46</v>
      </c>
      <c r="AN292" s="337">
        <v>0</v>
      </c>
      <c r="AO292" s="475">
        <v>0</v>
      </c>
      <c r="AP292" s="10"/>
      <c r="AQ292" s="463">
        <v>291</v>
      </c>
      <c r="AR292" s="313" t="s">
        <v>387</v>
      </c>
      <c r="AS292" s="313" t="s">
        <v>49</v>
      </c>
      <c r="AT292" s="475">
        <v>0</v>
      </c>
      <c r="AU292" s="473"/>
      <c r="AV292" s="10"/>
      <c r="CE292" s="781">
        <v>291</v>
      </c>
      <c r="CF292" s="782" t="str">
        <f t="shared" si="56"/>
        <v>-</v>
      </c>
      <c r="CG292" s="782" t="s">
        <v>44</v>
      </c>
      <c r="CH292" s="783">
        <f t="shared" si="57"/>
        <v>0</v>
      </c>
      <c r="CJ292" s="418">
        <v>291</v>
      </c>
      <c r="CK292" s="419" t="str">
        <f t="shared" si="58"/>
        <v>-</v>
      </c>
      <c r="CL292" s="419" t="s">
        <v>44</v>
      </c>
      <c r="CM292" s="421">
        <f>+Scoresheet!J380</f>
        <v>0</v>
      </c>
      <c r="CN292" s="420">
        <f t="shared" si="59"/>
        <v>0</v>
      </c>
      <c r="CP292" s="750">
        <v>291</v>
      </c>
      <c r="CQ292" s="751" t="str">
        <f t="shared" si="65"/>
        <v>-</v>
      </c>
      <c r="CR292" s="751" t="s">
        <v>44</v>
      </c>
      <c r="CS292" s="756">
        <f>+Scoresheet!AH380</f>
        <v>0</v>
      </c>
      <c r="CT292" s="752">
        <f t="shared" si="60"/>
        <v>0</v>
      </c>
      <c r="CV292" s="762">
        <v>291</v>
      </c>
      <c r="CW292" s="763" t="str">
        <f t="shared" si="66"/>
        <v>-</v>
      </c>
      <c r="CX292" s="763" t="s">
        <v>44</v>
      </c>
      <c r="CY292" s="787">
        <f>+Scoresheet!AP380</f>
        <v>0</v>
      </c>
      <c r="CZ292" s="429">
        <f t="shared" si="61"/>
        <v>0</v>
      </c>
      <c r="DB292" s="418">
        <v>291</v>
      </c>
      <c r="DC292" s="419" t="str">
        <f t="shared" si="67"/>
        <v>-</v>
      </c>
      <c r="DD292" s="419" t="s">
        <v>44</v>
      </c>
      <c r="DE292" s="421">
        <f>+Scoresheet!AX380</f>
        <v>0</v>
      </c>
      <c r="DF292" s="420">
        <f t="shared" si="62"/>
        <v>0</v>
      </c>
      <c r="DH292" s="766">
        <v>291</v>
      </c>
      <c r="DI292" s="767" t="str">
        <f t="shared" si="68"/>
        <v>-</v>
      </c>
      <c r="DJ292" s="767" t="s">
        <v>44</v>
      </c>
      <c r="DK292" s="768">
        <f>+Scoresheet!BF380</f>
        <v>0</v>
      </c>
      <c r="DL292" s="769">
        <f t="shared" si="63"/>
        <v>0</v>
      </c>
      <c r="DN292" s="762">
        <v>291</v>
      </c>
      <c r="DO292" s="763" t="str">
        <f t="shared" si="69"/>
        <v>-</v>
      </c>
      <c r="DP292" s="763" t="s">
        <v>44</v>
      </c>
      <c r="DQ292" s="429">
        <f t="shared" si="64"/>
        <v>0</v>
      </c>
    </row>
    <row r="293" spans="8:121">
      <c r="H293" s="463">
        <v>292</v>
      </c>
      <c r="I293" s="313" t="s">
        <v>113</v>
      </c>
      <c r="J293" s="313" t="s">
        <v>43</v>
      </c>
      <c r="K293" s="475">
        <v>0</v>
      </c>
      <c r="L293" s="473"/>
      <c r="M293" s="463">
        <v>292</v>
      </c>
      <c r="N293" s="313" t="s">
        <v>385</v>
      </c>
      <c r="O293" s="313" t="s">
        <v>42</v>
      </c>
      <c r="P293" s="465">
        <v>6</v>
      </c>
      <c r="Q293" s="671">
        <v>0</v>
      </c>
      <c r="R293" s="10"/>
      <c r="S293" s="463">
        <v>292</v>
      </c>
      <c r="T293" s="313" t="s">
        <v>269</v>
      </c>
      <c r="U293" s="313" t="s">
        <v>48</v>
      </c>
      <c r="V293" s="465">
        <v>0</v>
      </c>
      <c r="W293" s="475">
        <v>0</v>
      </c>
      <c r="X293" s="10"/>
      <c r="Y293" s="463">
        <v>292</v>
      </c>
      <c r="Z293" s="313" t="s">
        <v>438</v>
      </c>
      <c r="AA293" s="313" t="s">
        <v>42</v>
      </c>
      <c r="AB293" s="465">
        <v>0</v>
      </c>
      <c r="AC293" s="475">
        <v>0</v>
      </c>
      <c r="AD293" s="10"/>
      <c r="AE293" s="463">
        <v>292</v>
      </c>
      <c r="AF293" s="324" t="s">
        <v>299</v>
      </c>
      <c r="AG293" s="324" t="s">
        <v>49</v>
      </c>
      <c r="AH293" s="468">
        <v>0</v>
      </c>
      <c r="AI293" s="478">
        <v>0</v>
      </c>
      <c r="AK293" s="463">
        <v>292</v>
      </c>
      <c r="AL293" s="313" t="s">
        <v>350</v>
      </c>
      <c r="AM293" s="313" t="s">
        <v>44</v>
      </c>
      <c r="AN293" s="337">
        <v>0</v>
      </c>
      <c r="AO293" s="475">
        <v>0</v>
      </c>
      <c r="AP293" s="10"/>
      <c r="AQ293" s="463">
        <v>292</v>
      </c>
      <c r="AR293" s="313" t="s">
        <v>303</v>
      </c>
      <c r="AS293" s="313" t="s">
        <v>49</v>
      </c>
      <c r="AT293" s="475">
        <v>0</v>
      </c>
      <c r="AU293" s="473"/>
      <c r="AV293" s="10"/>
      <c r="CE293" s="781">
        <v>292</v>
      </c>
      <c r="CF293" s="782" t="str">
        <f t="shared" si="56"/>
        <v>-</v>
      </c>
      <c r="CG293" s="782" t="s">
        <v>44</v>
      </c>
      <c r="CH293" s="783">
        <f t="shared" si="57"/>
        <v>0</v>
      </c>
      <c r="CJ293" s="418">
        <v>292</v>
      </c>
      <c r="CK293" s="419" t="str">
        <f t="shared" si="58"/>
        <v>-</v>
      </c>
      <c r="CL293" s="419" t="s">
        <v>44</v>
      </c>
      <c r="CM293" s="421">
        <f>+Scoresheet!J381</f>
        <v>0</v>
      </c>
      <c r="CN293" s="420">
        <f t="shared" si="59"/>
        <v>0</v>
      </c>
      <c r="CP293" s="750">
        <v>292</v>
      </c>
      <c r="CQ293" s="751" t="str">
        <f t="shared" si="65"/>
        <v>-</v>
      </c>
      <c r="CR293" s="751" t="s">
        <v>44</v>
      </c>
      <c r="CS293" s="756">
        <f>+Scoresheet!AH381</f>
        <v>0</v>
      </c>
      <c r="CT293" s="752">
        <f t="shared" si="60"/>
        <v>0</v>
      </c>
      <c r="CV293" s="762">
        <v>292</v>
      </c>
      <c r="CW293" s="763" t="str">
        <f t="shared" si="66"/>
        <v>-</v>
      </c>
      <c r="CX293" s="763" t="s">
        <v>44</v>
      </c>
      <c r="CY293" s="787">
        <f>+Scoresheet!AP381</f>
        <v>0</v>
      </c>
      <c r="CZ293" s="429">
        <f t="shared" si="61"/>
        <v>0</v>
      </c>
      <c r="DB293" s="418">
        <v>292</v>
      </c>
      <c r="DC293" s="419" t="str">
        <f t="shared" si="67"/>
        <v>-</v>
      </c>
      <c r="DD293" s="419" t="s">
        <v>44</v>
      </c>
      <c r="DE293" s="421">
        <f>+Scoresheet!AX381</f>
        <v>0</v>
      </c>
      <c r="DF293" s="420">
        <f t="shared" si="62"/>
        <v>0</v>
      </c>
      <c r="DH293" s="766">
        <v>292</v>
      </c>
      <c r="DI293" s="767" t="str">
        <f t="shared" si="68"/>
        <v>-</v>
      </c>
      <c r="DJ293" s="767" t="s">
        <v>44</v>
      </c>
      <c r="DK293" s="768">
        <f>+Scoresheet!BF381</f>
        <v>0</v>
      </c>
      <c r="DL293" s="769">
        <f t="shared" si="63"/>
        <v>0</v>
      </c>
      <c r="DN293" s="762">
        <v>292</v>
      </c>
      <c r="DO293" s="763" t="str">
        <f t="shared" si="69"/>
        <v>-</v>
      </c>
      <c r="DP293" s="763" t="s">
        <v>44</v>
      </c>
      <c r="DQ293" s="429">
        <f t="shared" si="64"/>
        <v>0</v>
      </c>
    </row>
    <row r="294" spans="8:121">
      <c r="H294" s="463">
        <v>293</v>
      </c>
      <c r="I294" s="324" t="s">
        <v>113</v>
      </c>
      <c r="J294" s="324" t="s">
        <v>43</v>
      </c>
      <c r="K294" s="475">
        <v>0</v>
      </c>
      <c r="L294" s="473"/>
      <c r="M294" s="463">
        <v>293</v>
      </c>
      <c r="N294" s="313" t="s">
        <v>351</v>
      </c>
      <c r="O294" s="313" t="s">
        <v>44</v>
      </c>
      <c r="P294" s="465">
        <v>6</v>
      </c>
      <c r="Q294" s="671">
        <v>0</v>
      </c>
      <c r="R294" s="10"/>
      <c r="S294" s="463">
        <v>293</v>
      </c>
      <c r="T294" s="313" t="s">
        <v>364</v>
      </c>
      <c r="U294" s="313" t="s">
        <v>43</v>
      </c>
      <c r="V294" s="465">
        <v>0</v>
      </c>
      <c r="W294" s="475">
        <v>0</v>
      </c>
      <c r="X294" s="10"/>
      <c r="Y294" s="463">
        <v>293</v>
      </c>
      <c r="Z294" s="313" t="s">
        <v>385</v>
      </c>
      <c r="AA294" s="313" t="s">
        <v>42</v>
      </c>
      <c r="AB294" s="465">
        <v>0</v>
      </c>
      <c r="AC294" s="475">
        <v>0</v>
      </c>
      <c r="AD294" s="10"/>
      <c r="AE294" s="463">
        <v>293</v>
      </c>
      <c r="AF294" s="313" t="s">
        <v>418</v>
      </c>
      <c r="AG294" s="313" t="s">
        <v>38</v>
      </c>
      <c r="AH294" s="465">
        <v>0</v>
      </c>
      <c r="AI294" s="475">
        <v>0</v>
      </c>
      <c r="AK294" s="463">
        <v>293</v>
      </c>
      <c r="AL294" s="313" t="s">
        <v>314</v>
      </c>
      <c r="AM294" s="313" t="s">
        <v>50</v>
      </c>
      <c r="AN294" s="337">
        <v>0</v>
      </c>
      <c r="AO294" s="475">
        <v>0</v>
      </c>
      <c r="AP294" s="10"/>
      <c r="AQ294" s="463">
        <v>293</v>
      </c>
      <c r="AR294" s="313" t="s">
        <v>442</v>
      </c>
      <c r="AS294" s="313" t="s">
        <v>49</v>
      </c>
      <c r="AT294" s="475">
        <v>0</v>
      </c>
      <c r="AU294" s="473"/>
      <c r="AV294" s="10"/>
      <c r="CE294" s="781">
        <v>293</v>
      </c>
      <c r="CF294" s="782" t="str">
        <f t="shared" si="56"/>
        <v>-</v>
      </c>
      <c r="CG294" s="782" t="s">
        <v>44</v>
      </c>
      <c r="CH294" s="783">
        <f t="shared" si="57"/>
        <v>0</v>
      </c>
      <c r="CJ294" s="418">
        <v>293</v>
      </c>
      <c r="CK294" s="419" t="str">
        <f t="shared" si="58"/>
        <v>-</v>
      </c>
      <c r="CL294" s="419" t="s">
        <v>44</v>
      </c>
      <c r="CM294" s="421">
        <f>+Scoresheet!J382</f>
        <v>0</v>
      </c>
      <c r="CN294" s="420">
        <f t="shared" si="59"/>
        <v>0</v>
      </c>
      <c r="CP294" s="750">
        <v>293</v>
      </c>
      <c r="CQ294" s="751" t="str">
        <f t="shared" si="65"/>
        <v>-</v>
      </c>
      <c r="CR294" s="751" t="s">
        <v>44</v>
      </c>
      <c r="CS294" s="756">
        <f>+Scoresheet!AH382</f>
        <v>0</v>
      </c>
      <c r="CT294" s="752">
        <f t="shared" si="60"/>
        <v>0</v>
      </c>
      <c r="CV294" s="762">
        <v>293</v>
      </c>
      <c r="CW294" s="763" t="str">
        <f t="shared" si="66"/>
        <v>-</v>
      </c>
      <c r="CX294" s="763" t="s">
        <v>44</v>
      </c>
      <c r="CY294" s="787">
        <f>+Scoresheet!AP382</f>
        <v>0</v>
      </c>
      <c r="CZ294" s="429">
        <f t="shared" si="61"/>
        <v>0</v>
      </c>
      <c r="DB294" s="418">
        <v>293</v>
      </c>
      <c r="DC294" s="419" t="str">
        <f t="shared" si="67"/>
        <v>-</v>
      </c>
      <c r="DD294" s="419" t="s">
        <v>44</v>
      </c>
      <c r="DE294" s="421">
        <f>+Scoresheet!AX382</f>
        <v>0</v>
      </c>
      <c r="DF294" s="420">
        <f t="shared" si="62"/>
        <v>0</v>
      </c>
      <c r="DH294" s="766">
        <v>293</v>
      </c>
      <c r="DI294" s="767" t="str">
        <f t="shared" si="68"/>
        <v>-</v>
      </c>
      <c r="DJ294" s="767" t="s">
        <v>44</v>
      </c>
      <c r="DK294" s="768">
        <f>+Scoresheet!BF382</f>
        <v>0</v>
      </c>
      <c r="DL294" s="769">
        <f t="shared" si="63"/>
        <v>0</v>
      </c>
      <c r="DN294" s="762">
        <v>293</v>
      </c>
      <c r="DO294" s="763" t="str">
        <f t="shared" si="69"/>
        <v>-</v>
      </c>
      <c r="DP294" s="763" t="s">
        <v>44</v>
      </c>
      <c r="DQ294" s="429">
        <f t="shared" si="64"/>
        <v>0</v>
      </c>
    </row>
    <row r="295" spans="8:121">
      <c r="H295" s="463">
        <v>294</v>
      </c>
      <c r="I295" s="313" t="s">
        <v>113</v>
      </c>
      <c r="J295" s="313" t="s">
        <v>43</v>
      </c>
      <c r="K295" s="475">
        <v>0</v>
      </c>
      <c r="L295" s="473"/>
      <c r="M295" s="463">
        <v>294</v>
      </c>
      <c r="N295" s="324" t="s">
        <v>378</v>
      </c>
      <c r="O295" s="324" t="s">
        <v>45</v>
      </c>
      <c r="P295" s="468">
        <v>0</v>
      </c>
      <c r="Q295" s="671">
        <v>0</v>
      </c>
      <c r="R295" s="10"/>
      <c r="S295" s="463">
        <v>294</v>
      </c>
      <c r="T295" s="313" t="s">
        <v>277</v>
      </c>
      <c r="U295" s="313" t="s">
        <v>45</v>
      </c>
      <c r="V295" s="465">
        <v>0</v>
      </c>
      <c r="W295" s="475">
        <v>0</v>
      </c>
      <c r="X295" s="10"/>
      <c r="Y295" s="463">
        <v>294</v>
      </c>
      <c r="Z295" s="313" t="s">
        <v>269</v>
      </c>
      <c r="AA295" s="313" t="s">
        <v>48</v>
      </c>
      <c r="AB295" s="465">
        <v>0</v>
      </c>
      <c r="AC295" s="475">
        <v>0</v>
      </c>
      <c r="AD295" s="10"/>
      <c r="AE295" s="463">
        <v>294</v>
      </c>
      <c r="AF295" s="324" t="s">
        <v>440</v>
      </c>
      <c r="AG295" s="324" t="s">
        <v>41</v>
      </c>
      <c r="AH295" s="468">
        <v>0</v>
      </c>
      <c r="AI295" s="478">
        <v>0</v>
      </c>
      <c r="AK295" s="463">
        <v>294</v>
      </c>
      <c r="AL295" s="324" t="s">
        <v>292</v>
      </c>
      <c r="AM295" s="324" t="s">
        <v>38</v>
      </c>
      <c r="AN295" s="338">
        <v>0</v>
      </c>
      <c r="AO295" s="476">
        <v>0</v>
      </c>
      <c r="AP295" s="10"/>
      <c r="AQ295" s="463">
        <v>294</v>
      </c>
      <c r="AR295" s="313" t="s">
        <v>330</v>
      </c>
      <c r="AS295" s="313" t="s">
        <v>39</v>
      </c>
      <c r="AT295" s="475">
        <v>0</v>
      </c>
      <c r="AU295" s="473"/>
      <c r="AV295" s="10"/>
      <c r="CE295" s="781">
        <v>294</v>
      </c>
      <c r="CF295" s="782" t="str">
        <f t="shared" si="56"/>
        <v>-</v>
      </c>
      <c r="CG295" s="782" t="s">
        <v>44</v>
      </c>
      <c r="CH295" s="783">
        <f t="shared" si="57"/>
        <v>0</v>
      </c>
      <c r="CJ295" s="418">
        <v>294</v>
      </c>
      <c r="CK295" s="419" t="str">
        <f t="shared" si="58"/>
        <v>-</v>
      </c>
      <c r="CL295" s="419" t="s">
        <v>44</v>
      </c>
      <c r="CM295" s="421">
        <f>+Scoresheet!J383</f>
        <v>0</v>
      </c>
      <c r="CN295" s="420">
        <f t="shared" si="59"/>
        <v>0</v>
      </c>
      <c r="CP295" s="750">
        <v>294</v>
      </c>
      <c r="CQ295" s="751" t="str">
        <f t="shared" si="65"/>
        <v>-</v>
      </c>
      <c r="CR295" s="751" t="s">
        <v>44</v>
      </c>
      <c r="CS295" s="756">
        <f>+Scoresheet!AH383</f>
        <v>0</v>
      </c>
      <c r="CT295" s="752">
        <f t="shared" si="60"/>
        <v>0</v>
      </c>
      <c r="CV295" s="762">
        <v>294</v>
      </c>
      <c r="CW295" s="763" t="str">
        <f t="shared" si="66"/>
        <v>-</v>
      </c>
      <c r="CX295" s="763" t="s">
        <v>44</v>
      </c>
      <c r="CY295" s="787">
        <f>+Scoresheet!AP383</f>
        <v>0</v>
      </c>
      <c r="CZ295" s="429">
        <f t="shared" si="61"/>
        <v>0</v>
      </c>
      <c r="DB295" s="418">
        <v>294</v>
      </c>
      <c r="DC295" s="419" t="str">
        <f t="shared" si="67"/>
        <v>-</v>
      </c>
      <c r="DD295" s="419" t="s">
        <v>44</v>
      </c>
      <c r="DE295" s="421">
        <f>+Scoresheet!AX383</f>
        <v>0</v>
      </c>
      <c r="DF295" s="420">
        <f t="shared" si="62"/>
        <v>0</v>
      </c>
      <c r="DH295" s="766">
        <v>294</v>
      </c>
      <c r="DI295" s="767" t="str">
        <f t="shared" si="68"/>
        <v>-</v>
      </c>
      <c r="DJ295" s="767" t="s">
        <v>44</v>
      </c>
      <c r="DK295" s="768">
        <f>+Scoresheet!BF383</f>
        <v>0</v>
      </c>
      <c r="DL295" s="769">
        <f t="shared" si="63"/>
        <v>0</v>
      </c>
      <c r="DN295" s="762">
        <v>294</v>
      </c>
      <c r="DO295" s="763" t="str">
        <f t="shared" si="69"/>
        <v>-</v>
      </c>
      <c r="DP295" s="763" t="s">
        <v>44</v>
      </c>
      <c r="DQ295" s="429">
        <f t="shared" si="64"/>
        <v>0</v>
      </c>
    </row>
    <row r="296" spans="8:121">
      <c r="H296" s="463">
        <v>295</v>
      </c>
      <c r="I296" s="313" t="s">
        <v>113</v>
      </c>
      <c r="J296" s="313" t="s">
        <v>43</v>
      </c>
      <c r="K296" s="475">
        <v>0</v>
      </c>
      <c r="L296" s="473"/>
      <c r="M296" s="463">
        <v>295</v>
      </c>
      <c r="N296" s="323" t="s">
        <v>364</v>
      </c>
      <c r="O296" s="323" t="s">
        <v>43</v>
      </c>
      <c r="P296" s="467">
        <v>0</v>
      </c>
      <c r="Q296" s="671">
        <v>0</v>
      </c>
      <c r="R296" s="10"/>
      <c r="S296" s="463">
        <v>295</v>
      </c>
      <c r="T296" s="313" t="s">
        <v>445</v>
      </c>
      <c r="U296" s="313" t="s">
        <v>39</v>
      </c>
      <c r="V296" s="465">
        <v>0</v>
      </c>
      <c r="W296" s="475">
        <v>0</v>
      </c>
      <c r="X296" s="10"/>
      <c r="Y296" s="463">
        <v>295</v>
      </c>
      <c r="Z296" s="313" t="s">
        <v>364</v>
      </c>
      <c r="AA296" s="313" t="s">
        <v>43</v>
      </c>
      <c r="AB296" s="465">
        <v>0</v>
      </c>
      <c r="AC296" s="475">
        <v>0</v>
      </c>
      <c r="AD296" s="10"/>
      <c r="AE296" s="463">
        <v>295</v>
      </c>
      <c r="AF296" s="313" t="s">
        <v>436</v>
      </c>
      <c r="AG296" s="313" t="s">
        <v>38</v>
      </c>
      <c r="AH296" s="465">
        <v>0</v>
      </c>
      <c r="AI296" s="475">
        <v>0</v>
      </c>
      <c r="AK296" s="463">
        <v>295</v>
      </c>
      <c r="AL296" s="324" t="s">
        <v>346</v>
      </c>
      <c r="AM296" s="324" t="s">
        <v>44</v>
      </c>
      <c r="AN296" s="340">
        <v>0</v>
      </c>
      <c r="AO296" s="478">
        <v>0</v>
      </c>
      <c r="AP296" s="10"/>
      <c r="AQ296" s="463">
        <v>295</v>
      </c>
      <c r="AR296" s="313" t="s">
        <v>401</v>
      </c>
      <c r="AS296" s="313" t="s">
        <v>48</v>
      </c>
      <c r="AT296" s="476">
        <v>0</v>
      </c>
      <c r="AU296" s="473"/>
      <c r="AV296" s="10"/>
      <c r="CE296" s="781">
        <v>295</v>
      </c>
      <c r="CF296" s="782" t="str">
        <f t="shared" si="56"/>
        <v>-</v>
      </c>
      <c r="CG296" s="782" t="s">
        <v>44</v>
      </c>
      <c r="CH296" s="783">
        <f t="shared" si="57"/>
        <v>0</v>
      </c>
      <c r="CJ296" s="418">
        <v>295</v>
      </c>
      <c r="CK296" s="419" t="str">
        <f t="shared" si="58"/>
        <v>-</v>
      </c>
      <c r="CL296" s="419" t="s">
        <v>44</v>
      </c>
      <c r="CM296" s="421">
        <f>+Scoresheet!J384</f>
        <v>0</v>
      </c>
      <c r="CN296" s="420">
        <f t="shared" si="59"/>
        <v>0</v>
      </c>
      <c r="CP296" s="750">
        <v>295</v>
      </c>
      <c r="CQ296" s="751" t="str">
        <f t="shared" si="65"/>
        <v>-</v>
      </c>
      <c r="CR296" s="751" t="s">
        <v>44</v>
      </c>
      <c r="CS296" s="756">
        <f>+Scoresheet!AH384</f>
        <v>0</v>
      </c>
      <c r="CT296" s="752">
        <f t="shared" si="60"/>
        <v>0</v>
      </c>
      <c r="CV296" s="762">
        <v>295</v>
      </c>
      <c r="CW296" s="763" t="str">
        <f t="shared" si="66"/>
        <v>-</v>
      </c>
      <c r="CX296" s="763" t="s">
        <v>44</v>
      </c>
      <c r="CY296" s="787">
        <f>+Scoresheet!AP384</f>
        <v>0</v>
      </c>
      <c r="CZ296" s="429">
        <f t="shared" si="61"/>
        <v>0</v>
      </c>
      <c r="DB296" s="418">
        <v>295</v>
      </c>
      <c r="DC296" s="419" t="str">
        <f t="shared" si="67"/>
        <v>-</v>
      </c>
      <c r="DD296" s="419" t="s">
        <v>44</v>
      </c>
      <c r="DE296" s="421">
        <f>+Scoresheet!AX384</f>
        <v>0</v>
      </c>
      <c r="DF296" s="420">
        <f t="shared" si="62"/>
        <v>0</v>
      </c>
      <c r="DH296" s="766">
        <v>295</v>
      </c>
      <c r="DI296" s="767" t="str">
        <f t="shared" si="68"/>
        <v>-</v>
      </c>
      <c r="DJ296" s="767" t="s">
        <v>44</v>
      </c>
      <c r="DK296" s="768">
        <f>+Scoresheet!BF384</f>
        <v>0</v>
      </c>
      <c r="DL296" s="769">
        <f t="shared" si="63"/>
        <v>0</v>
      </c>
      <c r="DN296" s="762">
        <v>295</v>
      </c>
      <c r="DO296" s="763" t="str">
        <f t="shared" si="69"/>
        <v>-</v>
      </c>
      <c r="DP296" s="763" t="s">
        <v>44</v>
      </c>
      <c r="DQ296" s="429">
        <f t="shared" si="64"/>
        <v>0</v>
      </c>
    </row>
    <row r="297" spans="8:121">
      <c r="H297" s="463">
        <v>296</v>
      </c>
      <c r="I297" s="324" t="s">
        <v>113</v>
      </c>
      <c r="J297" s="324" t="s">
        <v>43</v>
      </c>
      <c r="K297" s="475">
        <v>0</v>
      </c>
      <c r="L297" s="473"/>
      <c r="M297" s="463">
        <v>296</v>
      </c>
      <c r="N297" s="313" t="s">
        <v>301</v>
      </c>
      <c r="O297" s="313" t="s">
        <v>49</v>
      </c>
      <c r="P297" s="465">
        <v>12</v>
      </c>
      <c r="Q297" s="671">
        <v>0</v>
      </c>
      <c r="R297" s="10"/>
      <c r="S297" s="463">
        <v>296</v>
      </c>
      <c r="T297" s="313" t="s">
        <v>313</v>
      </c>
      <c r="U297" s="313" t="s">
        <v>50</v>
      </c>
      <c r="V297" s="465">
        <v>0</v>
      </c>
      <c r="W297" s="475">
        <v>0</v>
      </c>
      <c r="X297" s="10"/>
      <c r="Y297" s="463">
        <v>296</v>
      </c>
      <c r="Z297" s="313" t="s">
        <v>421</v>
      </c>
      <c r="AA297" s="313" t="s">
        <v>46</v>
      </c>
      <c r="AB297" s="466">
        <v>0</v>
      </c>
      <c r="AC297" s="476">
        <v>0</v>
      </c>
      <c r="AD297" s="10"/>
      <c r="AE297" s="463">
        <v>296</v>
      </c>
      <c r="AF297" s="313" t="s">
        <v>290</v>
      </c>
      <c r="AG297" s="313" t="s">
        <v>38</v>
      </c>
      <c r="AH297" s="465">
        <v>0</v>
      </c>
      <c r="AI297" s="475">
        <v>0</v>
      </c>
      <c r="AK297" s="463">
        <v>296</v>
      </c>
      <c r="AL297" s="313" t="s">
        <v>424</v>
      </c>
      <c r="AM297" s="313" t="s">
        <v>38</v>
      </c>
      <c r="AN297" s="337">
        <v>0</v>
      </c>
      <c r="AO297" s="475">
        <v>0</v>
      </c>
      <c r="AP297" s="10"/>
      <c r="AQ297" s="463">
        <v>296</v>
      </c>
      <c r="AR297" s="313" t="s">
        <v>388</v>
      </c>
      <c r="AS297" s="313" t="s">
        <v>49</v>
      </c>
      <c r="AT297" s="475">
        <v>0</v>
      </c>
      <c r="AU297" s="473"/>
      <c r="AV297" s="10"/>
      <c r="CE297" s="781">
        <v>296</v>
      </c>
      <c r="CF297" s="782" t="str">
        <f t="shared" si="56"/>
        <v>-</v>
      </c>
      <c r="CG297" s="782" t="s">
        <v>44</v>
      </c>
      <c r="CH297" s="783">
        <f t="shared" si="57"/>
        <v>0</v>
      </c>
      <c r="CJ297" s="418">
        <v>296</v>
      </c>
      <c r="CK297" s="419" t="str">
        <f t="shared" si="58"/>
        <v>-</v>
      </c>
      <c r="CL297" s="419" t="s">
        <v>44</v>
      </c>
      <c r="CM297" s="421">
        <f>+Scoresheet!J385</f>
        <v>0</v>
      </c>
      <c r="CN297" s="420">
        <f t="shared" si="59"/>
        <v>0</v>
      </c>
      <c r="CP297" s="750">
        <v>296</v>
      </c>
      <c r="CQ297" s="751" t="str">
        <f t="shared" si="65"/>
        <v>-</v>
      </c>
      <c r="CR297" s="751" t="s">
        <v>44</v>
      </c>
      <c r="CS297" s="756">
        <f>+Scoresheet!AH385</f>
        <v>0</v>
      </c>
      <c r="CT297" s="752">
        <f t="shared" si="60"/>
        <v>0</v>
      </c>
      <c r="CV297" s="762">
        <v>296</v>
      </c>
      <c r="CW297" s="763" t="str">
        <f t="shared" si="66"/>
        <v>-</v>
      </c>
      <c r="CX297" s="763" t="s">
        <v>44</v>
      </c>
      <c r="CY297" s="787">
        <f>+Scoresheet!AP385</f>
        <v>0</v>
      </c>
      <c r="CZ297" s="429">
        <f t="shared" si="61"/>
        <v>0</v>
      </c>
      <c r="DB297" s="418">
        <v>296</v>
      </c>
      <c r="DC297" s="419" t="str">
        <f t="shared" si="67"/>
        <v>-</v>
      </c>
      <c r="DD297" s="419" t="s">
        <v>44</v>
      </c>
      <c r="DE297" s="421">
        <f>+Scoresheet!AX385</f>
        <v>0</v>
      </c>
      <c r="DF297" s="420">
        <f t="shared" si="62"/>
        <v>0</v>
      </c>
      <c r="DH297" s="766">
        <v>296</v>
      </c>
      <c r="DI297" s="767" t="str">
        <f t="shared" si="68"/>
        <v>-</v>
      </c>
      <c r="DJ297" s="767" t="s">
        <v>44</v>
      </c>
      <c r="DK297" s="768">
        <f>+Scoresheet!BF385</f>
        <v>0</v>
      </c>
      <c r="DL297" s="769">
        <f t="shared" si="63"/>
        <v>0</v>
      </c>
      <c r="DN297" s="762">
        <v>296</v>
      </c>
      <c r="DO297" s="763" t="str">
        <f t="shared" si="69"/>
        <v>-</v>
      </c>
      <c r="DP297" s="763" t="s">
        <v>44</v>
      </c>
      <c r="DQ297" s="429">
        <f t="shared" si="64"/>
        <v>0</v>
      </c>
    </row>
    <row r="298" spans="8:121">
      <c r="H298" s="463">
        <v>297</v>
      </c>
      <c r="I298" s="313" t="s">
        <v>113</v>
      </c>
      <c r="J298" s="313" t="s">
        <v>43</v>
      </c>
      <c r="K298" s="475">
        <v>0</v>
      </c>
      <c r="L298" s="473"/>
      <c r="M298" s="463">
        <v>297</v>
      </c>
      <c r="N298" s="324" t="s">
        <v>445</v>
      </c>
      <c r="O298" s="324" t="s">
        <v>39</v>
      </c>
      <c r="P298" s="468">
        <v>1</v>
      </c>
      <c r="Q298" s="671">
        <v>0</v>
      </c>
      <c r="R298" s="10"/>
      <c r="S298" s="463">
        <v>297</v>
      </c>
      <c r="T298" s="324" t="s">
        <v>341</v>
      </c>
      <c r="U298" s="324" t="s">
        <v>46</v>
      </c>
      <c r="V298" s="468">
        <v>0</v>
      </c>
      <c r="W298" s="478">
        <v>0</v>
      </c>
      <c r="X298" s="10"/>
      <c r="Y298" s="463">
        <v>297</v>
      </c>
      <c r="Z298" s="313" t="s">
        <v>445</v>
      </c>
      <c r="AA298" s="313" t="s">
        <v>39</v>
      </c>
      <c r="AB298" s="465">
        <v>0</v>
      </c>
      <c r="AC298" s="475">
        <v>0</v>
      </c>
      <c r="AD298" s="10"/>
      <c r="AE298" s="463">
        <v>297</v>
      </c>
      <c r="AF298" s="313" t="s">
        <v>285</v>
      </c>
      <c r="AG298" s="313" t="s">
        <v>38</v>
      </c>
      <c r="AH298" s="468">
        <v>0</v>
      </c>
      <c r="AI298" s="478">
        <v>0</v>
      </c>
      <c r="AK298" s="463">
        <v>297</v>
      </c>
      <c r="AL298" s="313" t="s">
        <v>321</v>
      </c>
      <c r="AM298" s="313" t="s">
        <v>50</v>
      </c>
      <c r="AN298" s="337">
        <v>0</v>
      </c>
      <c r="AO298" s="475">
        <v>0</v>
      </c>
      <c r="AP298" s="10"/>
      <c r="AQ298" s="463">
        <v>297</v>
      </c>
      <c r="AR298" s="313" t="s">
        <v>317</v>
      </c>
      <c r="AS298" s="313" t="s">
        <v>50</v>
      </c>
      <c r="AT298" s="475">
        <v>0</v>
      </c>
      <c r="AU298" s="473"/>
      <c r="AV298" s="10"/>
      <c r="CE298" s="781">
        <v>297</v>
      </c>
      <c r="CF298" s="782" t="str">
        <f t="shared" si="56"/>
        <v>-</v>
      </c>
      <c r="CG298" s="782" t="s">
        <v>44</v>
      </c>
      <c r="CH298" s="783">
        <f t="shared" si="57"/>
        <v>0</v>
      </c>
      <c r="CJ298" s="418">
        <v>297</v>
      </c>
      <c r="CK298" s="419" t="str">
        <f t="shared" si="58"/>
        <v>-</v>
      </c>
      <c r="CL298" s="419" t="s">
        <v>44</v>
      </c>
      <c r="CM298" s="421">
        <f>+Scoresheet!J386</f>
        <v>0</v>
      </c>
      <c r="CN298" s="420">
        <f t="shared" si="59"/>
        <v>0</v>
      </c>
      <c r="CP298" s="750">
        <v>297</v>
      </c>
      <c r="CQ298" s="751" t="str">
        <f t="shared" si="65"/>
        <v>-</v>
      </c>
      <c r="CR298" s="751" t="s">
        <v>44</v>
      </c>
      <c r="CS298" s="756">
        <f>+Scoresheet!AH386</f>
        <v>0</v>
      </c>
      <c r="CT298" s="752">
        <f t="shared" si="60"/>
        <v>0</v>
      </c>
      <c r="CV298" s="762">
        <v>297</v>
      </c>
      <c r="CW298" s="763" t="str">
        <f t="shared" si="66"/>
        <v>-</v>
      </c>
      <c r="CX298" s="763" t="s">
        <v>44</v>
      </c>
      <c r="CY298" s="787">
        <f>+Scoresheet!AP386</f>
        <v>0</v>
      </c>
      <c r="CZ298" s="429">
        <f t="shared" si="61"/>
        <v>0</v>
      </c>
      <c r="DB298" s="418">
        <v>297</v>
      </c>
      <c r="DC298" s="419" t="str">
        <f t="shared" si="67"/>
        <v>-</v>
      </c>
      <c r="DD298" s="419" t="s">
        <v>44</v>
      </c>
      <c r="DE298" s="421">
        <f>+Scoresheet!AX386</f>
        <v>0</v>
      </c>
      <c r="DF298" s="420">
        <f t="shared" si="62"/>
        <v>0</v>
      </c>
      <c r="DH298" s="766">
        <v>297</v>
      </c>
      <c r="DI298" s="767" t="str">
        <f t="shared" si="68"/>
        <v>-</v>
      </c>
      <c r="DJ298" s="767" t="s">
        <v>44</v>
      </c>
      <c r="DK298" s="768">
        <f>+Scoresheet!BF386</f>
        <v>0</v>
      </c>
      <c r="DL298" s="769">
        <f t="shared" si="63"/>
        <v>0</v>
      </c>
      <c r="DN298" s="762">
        <v>297</v>
      </c>
      <c r="DO298" s="763" t="str">
        <f t="shared" si="69"/>
        <v>-</v>
      </c>
      <c r="DP298" s="763" t="s">
        <v>44</v>
      </c>
      <c r="DQ298" s="429">
        <f t="shared" si="64"/>
        <v>0</v>
      </c>
    </row>
    <row r="299" spans="8:121">
      <c r="H299" s="463">
        <v>298</v>
      </c>
      <c r="I299" s="313" t="s">
        <v>113</v>
      </c>
      <c r="J299" s="313" t="s">
        <v>43</v>
      </c>
      <c r="K299" s="475">
        <v>0</v>
      </c>
      <c r="L299" s="473"/>
      <c r="M299" s="463">
        <v>298</v>
      </c>
      <c r="N299" s="313" t="s">
        <v>271</v>
      </c>
      <c r="O299" s="313" t="s">
        <v>48</v>
      </c>
      <c r="P299" s="465">
        <v>7</v>
      </c>
      <c r="Q299" s="671">
        <v>0</v>
      </c>
      <c r="R299" s="10"/>
      <c r="S299" s="463">
        <v>298</v>
      </c>
      <c r="T299" s="313" t="s">
        <v>416</v>
      </c>
      <c r="U299" s="313" t="s">
        <v>42</v>
      </c>
      <c r="V299" s="465">
        <v>0</v>
      </c>
      <c r="W299" s="475">
        <v>0</v>
      </c>
      <c r="X299" s="10"/>
      <c r="Y299" s="463">
        <v>298</v>
      </c>
      <c r="Z299" s="313" t="s">
        <v>343</v>
      </c>
      <c r="AA299" s="313" t="s">
        <v>44</v>
      </c>
      <c r="AB299" s="465">
        <v>0</v>
      </c>
      <c r="AC299" s="475">
        <v>0</v>
      </c>
      <c r="AD299" s="10"/>
      <c r="AE299" s="463">
        <v>298</v>
      </c>
      <c r="AF299" s="313" t="s">
        <v>402</v>
      </c>
      <c r="AG299" s="313" t="s">
        <v>48</v>
      </c>
      <c r="AH299" s="465">
        <v>0</v>
      </c>
      <c r="AI299" s="475">
        <v>0</v>
      </c>
      <c r="AK299" s="463">
        <v>298</v>
      </c>
      <c r="AL299" s="313" t="s">
        <v>300</v>
      </c>
      <c r="AM299" s="313" t="s">
        <v>49</v>
      </c>
      <c r="AN299" s="337">
        <v>0</v>
      </c>
      <c r="AO299" s="475">
        <v>0</v>
      </c>
      <c r="AP299" s="10"/>
      <c r="AQ299" s="463">
        <v>298</v>
      </c>
      <c r="AR299" s="313" t="s">
        <v>308</v>
      </c>
      <c r="AS299" s="313" t="s">
        <v>42</v>
      </c>
      <c r="AT299" s="475">
        <v>0</v>
      </c>
      <c r="AU299" s="473"/>
      <c r="AV299" s="10"/>
      <c r="CE299" s="781">
        <v>298</v>
      </c>
      <c r="CF299" s="782" t="str">
        <f t="shared" si="56"/>
        <v>-</v>
      </c>
      <c r="CG299" s="782" t="s">
        <v>44</v>
      </c>
      <c r="CH299" s="783">
        <f t="shared" si="57"/>
        <v>0</v>
      </c>
      <c r="CJ299" s="418">
        <v>298</v>
      </c>
      <c r="CK299" s="419" t="str">
        <f t="shared" si="58"/>
        <v>-</v>
      </c>
      <c r="CL299" s="419" t="s">
        <v>44</v>
      </c>
      <c r="CM299" s="421">
        <f>+Scoresheet!J387</f>
        <v>0</v>
      </c>
      <c r="CN299" s="420">
        <f t="shared" si="59"/>
        <v>0</v>
      </c>
      <c r="CP299" s="750">
        <v>298</v>
      </c>
      <c r="CQ299" s="751" t="str">
        <f t="shared" si="65"/>
        <v>-</v>
      </c>
      <c r="CR299" s="751" t="s">
        <v>44</v>
      </c>
      <c r="CS299" s="756">
        <f>+Scoresheet!AH387</f>
        <v>0</v>
      </c>
      <c r="CT299" s="752">
        <f t="shared" si="60"/>
        <v>0</v>
      </c>
      <c r="CV299" s="762">
        <v>298</v>
      </c>
      <c r="CW299" s="763" t="str">
        <f t="shared" si="66"/>
        <v>-</v>
      </c>
      <c r="CX299" s="763" t="s">
        <v>44</v>
      </c>
      <c r="CY299" s="787">
        <f>+Scoresheet!AP387</f>
        <v>0</v>
      </c>
      <c r="CZ299" s="429">
        <f t="shared" si="61"/>
        <v>0</v>
      </c>
      <c r="DB299" s="418">
        <v>298</v>
      </c>
      <c r="DC299" s="419" t="str">
        <f t="shared" si="67"/>
        <v>-</v>
      </c>
      <c r="DD299" s="419" t="s">
        <v>44</v>
      </c>
      <c r="DE299" s="421">
        <f>+Scoresheet!AX387</f>
        <v>0</v>
      </c>
      <c r="DF299" s="420">
        <f t="shared" si="62"/>
        <v>0</v>
      </c>
      <c r="DH299" s="766">
        <v>298</v>
      </c>
      <c r="DI299" s="767" t="str">
        <f t="shared" si="68"/>
        <v>-</v>
      </c>
      <c r="DJ299" s="767" t="s">
        <v>44</v>
      </c>
      <c r="DK299" s="768">
        <f>+Scoresheet!BF387</f>
        <v>0</v>
      </c>
      <c r="DL299" s="769">
        <f t="shared" si="63"/>
        <v>0</v>
      </c>
      <c r="DN299" s="762">
        <v>298</v>
      </c>
      <c r="DO299" s="763" t="str">
        <f t="shared" si="69"/>
        <v>-</v>
      </c>
      <c r="DP299" s="763" t="s">
        <v>44</v>
      </c>
      <c r="DQ299" s="429">
        <f t="shared" si="64"/>
        <v>0</v>
      </c>
    </row>
    <row r="300" spans="8:121">
      <c r="H300" s="463">
        <v>299</v>
      </c>
      <c r="I300" s="313" t="s">
        <v>113</v>
      </c>
      <c r="J300" s="313" t="s">
        <v>43</v>
      </c>
      <c r="K300" s="475">
        <v>0</v>
      </c>
      <c r="L300" s="473"/>
      <c r="M300" s="463">
        <v>299</v>
      </c>
      <c r="N300" s="313" t="s">
        <v>343</v>
      </c>
      <c r="O300" s="313" t="s">
        <v>44</v>
      </c>
      <c r="P300" s="465">
        <v>11</v>
      </c>
      <c r="Q300" s="671">
        <v>0</v>
      </c>
      <c r="R300" s="10"/>
      <c r="S300" s="463">
        <v>299</v>
      </c>
      <c r="T300" s="313" t="s">
        <v>380</v>
      </c>
      <c r="U300" s="313" t="s">
        <v>50</v>
      </c>
      <c r="V300" s="465">
        <v>0</v>
      </c>
      <c r="W300" s="475">
        <v>0</v>
      </c>
      <c r="X300" s="10"/>
      <c r="Y300" s="463">
        <v>299</v>
      </c>
      <c r="Z300" s="313" t="s">
        <v>313</v>
      </c>
      <c r="AA300" s="313" t="s">
        <v>50</v>
      </c>
      <c r="AB300" s="465">
        <v>0</v>
      </c>
      <c r="AC300" s="475">
        <v>0</v>
      </c>
      <c r="AD300" s="10"/>
      <c r="AE300" s="463">
        <v>299</v>
      </c>
      <c r="AF300" s="313" t="s">
        <v>357</v>
      </c>
      <c r="AG300" s="313" t="s">
        <v>43</v>
      </c>
      <c r="AH300" s="468">
        <v>0</v>
      </c>
      <c r="AI300" s="478">
        <v>0</v>
      </c>
      <c r="AK300" s="463">
        <v>299</v>
      </c>
      <c r="AL300" s="313" t="s">
        <v>291</v>
      </c>
      <c r="AM300" s="313" t="s">
        <v>38</v>
      </c>
      <c r="AN300" s="337">
        <v>0</v>
      </c>
      <c r="AO300" s="475">
        <v>0</v>
      </c>
      <c r="AP300" s="10"/>
      <c r="AQ300" s="463">
        <v>299</v>
      </c>
      <c r="AR300" s="324" t="s">
        <v>319</v>
      </c>
      <c r="AS300" s="324" t="s">
        <v>50</v>
      </c>
      <c r="AT300" s="478">
        <v>0</v>
      </c>
      <c r="AU300" s="473"/>
      <c r="AV300" s="10"/>
      <c r="CE300" s="781">
        <v>299</v>
      </c>
      <c r="CF300" s="782" t="str">
        <f t="shared" si="56"/>
        <v>-</v>
      </c>
      <c r="CG300" s="782" t="s">
        <v>44</v>
      </c>
      <c r="CH300" s="783">
        <f t="shared" si="57"/>
        <v>0</v>
      </c>
      <c r="CJ300" s="418">
        <v>299</v>
      </c>
      <c r="CK300" s="419" t="str">
        <f t="shared" si="58"/>
        <v>-</v>
      </c>
      <c r="CL300" s="419" t="s">
        <v>44</v>
      </c>
      <c r="CM300" s="421">
        <f>+Scoresheet!J388</f>
        <v>0</v>
      </c>
      <c r="CN300" s="420">
        <f t="shared" si="59"/>
        <v>0</v>
      </c>
      <c r="CP300" s="750">
        <v>299</v>
      </c>
      <c r="CQ300" s="751" t="str">
        <f t="shared" si="65"/>
        <v>-</v>
      </c>
      <c r="CR300" s="751" t="s">
        <v>44</v>
      </c>
      <c r="CS300" s="756">
        <f>+Scoresheet!AH388</f>
        <v>0</v>
      </c>
      <c r="CT300" s="752">
        <f t="shared" si="60"/>
        <v>0</v>
      </c>
      <c r="CV300" s="762">
        <v>299</v>
      </c>
      <c r="CW300" s="763" t="str">
        <f t="shared" si="66"/>
        <v>-</v>
      </c>
      <c r="CX300" s="763" t="s">
        <v>44</v>
      </c>
      <c r="CY300" s="787">
        <f>+Scoresheet!AP388</f>
        <v>0</v>
      </c>
      <c r="CZ300" s="429">
        <f t="shared" si="61"/>
        <v>0</v>
      </c>
      <c r="DB300" s="418">
        <v>299</v>
      </c>
      <c r="DC300" s="419" t="str">
        <f t="shared" si="67"/>
        <v>-</v>
      </c>
      <c r="DD300" s="419" t="s">
        <v>44</v>
      </c>
      <c r="DE300" s="421">
        <f>+Scoresheet!AX388</f>
        <v>0</v>
      </c>
      <c r="DF300" s="420">
        <f t="shared" si="62"/>
        <v>0</v>
      </c>
      <c r="DH300" s="766">
        <v>299</v>
      </c>
      <c r="DI300" s="767" t="str">
        <f t="shared" si="68"/>
        <v>-</v>
      </c>
      <c r="DJ300" s="767" t="s">
        <v>44</v>
      </c>
      <c r="DK300" s="768">
        <f>+Scoresheet!BF388</f>
        <v>0</v>
      </c>
      <c r="DL300" s="769">
        <f t="shared" si="63"/>
        <v>0</v>
      </c>
      <c r="DN300" s="762">
        <v>299</v>
      </c>
      <c r="DO300" s="763" t="str">
        <f t="shared" si="69"/>
        <v>-</v>
      </c>
      <c r="DP300" s="763" t="s">
        <v>44</v>
      </c>
      <c r="DQ300" s="429">
        <f t="shared" si="64"/>
        <v>0</v>
      </c>
    </row>
    <row r="301" spans="8:121">
      <c r="H301" s="463">
        <v>300</v>
      </c>
      <c r="I301" s="313" t="s">
        <v>113</v>
      </c>
      <c r="J301" s="313" t="s">
        <v>43</v>
      </c>
      <c r="K301" s="478">
        <v>0</v>
      </c>
      <c r="L301" s="473"/>
      <c r="M301" s="463">
        <v>300</v>
      </c>
      <c r="N301" s="324" t="s">
        <v>416</v>
      </c>
      <c r="O301" s="324" t="s">
        <v>42</v>
      </c>
      <c r="P301" s="468">
        <v>7</v>
      </c>
      <c r="Q301" s="671">
        <v>0</v>
      </c>
      <c r="R301" s="10"/>
      <c r="S301" s="463">
        <v>300</v>
      </c>
      <c r="T301" s="313" t="s">
        <v>278</v>
      </c>
      <c r="U301" s="313" t="s">
        <v>45</v>
      </c>
      <c r="V301" s="465">
        <v>0</v>
      </c>
      <c r="W301" s="475">
        <v>0</v>
      </c>
      <c r="X301" s="10"/>
      <c r="Y301" s="463">
        <v>300</v>
      </c>
      <c r="Z301" s="313" t="s">
        <v>380</v>
      </c>
      <c r="AA301" s="313" t="s">
        <v>50</v>
      </c>
      <c r="AB301" s="465">
        <v>0</v>
      </c>
      <c r="AC301" s="475">
        <v>0</v>
      </c>
      <c r="AD301" s="10"/>
      <c r="AE301" s="463">
        <v>300</v>
      </c>
      <c r="AF301" s="324" t="s">
        <v>338</v>
      </c>
      <c r="AG301" s="324" t="s">
        <v>46</v>
      </c>
      <c r="AH301" s="468">
        <v>0</v>
      </c>
      <c r="AI301" s="478">
        <v>0</v>
      </c>
      <c r="AK301" s="463">
        <v>300</v>
      </c>
      <c r="AL301" s="313" t="s">
        <v>347</v>
      </c>
      <c r="AM301" s="313" t="s">
        <v>44</v>
      </c>
      <c r="AN301" s="337">
        <v>0</v>
      </c>
      <c r="AO301" s="475">
        <v>0</v>
      </c>
      <c r="AP301" s="10"/>
      <c r="AQ301" s="463">
        <v>300</v>
      </c>
      <c r="AR301" s="313" t="s">
        <v>368</v>
      </c>
      <c r="AS301" s="313" t="s">
        <v>41</v>
      </c>
      <c r="AT301" s="475">
        <v>0</v>
      </c>
      <c r="AU301" s="473"/>
      <c r="AV301" s="10"/>
      <c r="CE301" s="781">
        <v>300</v>
      </c>
      <c r="CF301" s="782" t="str">
        <f t="shared" si="56"/>
        <v>-</v>
      </c>
      <c r="CG301" s="782" t="s">
        <v>44</v>
      </c>
      <c r="CH301" s="783">
        <f t="shared" si="57"/>
        <v>0</v>
      </c>
      <c r="CJ301" s="418">
        <v>300</v>
      </c>
      <c r="CK301" s="419" t="str">
        <f t="shared" si="58"/>
        <v>-</v>
      </c>
      <c r="CL301" s="419" t="s">
        <v>44</v>
      </c>
      <c r="CM301" s="421">
        <f>+Scoresheet!J389</f>
        <v>0</v>
      </c>
      <c r="CN301" s="420">
        <f t="shared" si="59"/>
        <v>0</v>
      </c>
      <c r="CP301" s="750">
        <v>300</v>
      </c>
      <c r="CQ301" s="751" t="str">
        <f t="shared" si="65"/>
        <v>-</v>
      </c>
      <c r="CR301" s="751" t="s">
        <v>44</v>
      </c>
      <c r="CS301" s="756">
        <f>+Scoresheet!AH389</f>
        <v>0</v>
      </c>
      <c r="CT301" s="752">
        <f t="shared" si="60"/>
        <v>0</v>
      </c>
      <c r="CV301" s="762">
        <v>300</v>
      </c>
      <c r="CW301" s="763" t="str">
        <f t="shared" si="66"/>
        <v>-</v>
      </c>
      <c r="CX301" s="763" t="s">
        <v>44</v>
      </c>
      <c r="CY301" s="787">
        <f>+Scoresheet!AP389</f>
        <v>0</v>
      </c>
      <c r="CZ301" s="429">
        <f t="shared" si="61"/>
        <v>0</v>
      </c>
      <c r="DB301" s="418">
        <v>300</v>
      </c>
      <c r="DC301" s="419" t="str">
        <f t="shared" si="67"/>
        <v>-</v>
      </c>
      <c r="DD301" s="419" t="s">
        <v>44</v>
      </c>
      <c r="DE301" s="421">
        <f>+Scoresheet!AX389</f>
        <v>0</v>
      </c>
      <c r="DF301" s="420">
        <f t="shared" si="62"/>
        <v>0</v>
      </c>
      <c r="DH301" s="766">
        <v>300</v>
      </c>
      <c r="DI301" s="767" t="str">
        <f t="shared" si="68"/>
        <v>-</v>
      </c>
      <c r="DJ301" s="767" t="s">
        <v>44</v>
      </c>
      <c r="DK301" s="768">
        <f>+Scoresheet!BF389</f>
        <v>0</v>
      </c>
      <c r="DL301" s="769">
        <f t="shared" si="63"/>
        <v>0</v>
      </c>
      <c r="DN301" s="762">
        <v>300</v>
      </c>
      <c r="DO301" s="763" t="str">
        <f t="shared" si="69"/>
        <v>-</v>
      </c>
      <c r="DP301" s="763" t="s">
        <v>44</v>
      </c>
      <c r="DQ301" s="429">
        <f t="shared" si="64"/>
        <v>0</v>
      </c>
    </row>
    <row r="302" spans="8:121">
      <c r="H302" s="463">
        <v>301</v>
      </c>
      <c r="I302" s="313" t="s">
        <v>113</v>
      </c>
      <c r="J302" s="313" t="s">
        <v>43</v>
      </c>
      <c r="K302" s="476">
        <v>0</v>
      </c>
      <c r="L302" s="473"/>
      <c r="M302" s="463">
        <v>301</v>
      </c>
      <c r="N302" s="313" t="s">
        <v>380</v>
      </c>
      <c r="O302" s="313" t="s">
        <v>50</v>
      </c>
      <c r="P302" s="465">
        <v>2</v>
      </c>
      <c r="Q302" s="671">
        <v>0</v>
      </c>
      <c r="R302" s="10"/>
      <c r="S302" s="463">
        <v>301</v>
      </c>
      <c r="T302" s="313" t="s">
        <v>417</v>
      </c>
      <c r="U302" s="313" t="s">
        <v>42</v>
      </c>
      <c r="V302" s="465">
        <v>0</v>
      </c>
      <c r="W302" s="475">
        <v>0</v>
      </c>
      <c r="X302" s="10"/>
      <c r="Y302" s="463">
        <v>301</v>
      </c>
      <c r="Z302" s="313" t="s">
        <v>417</v>
      </c>
      <c r="AA302" s="313" t="s">
        <v>42</v>
      </c>
      <c r="AB302" s="465">
        <v>0</v>
      </c>
      <c r="AC302" s="475">
        <v>0</v>
      </c>
      <c r="AD302" s="10"/>
      <c r="AE302" s="463">
        <v>301</v>
      </c>
      <c r="AF302" s="313" t="s">
        <v>350</v>
      </c>
      <c r="AG302" s="313" t="s">
        <v>44</v>
      </c>
      <c r="AH302" s="465">
        <v>0</v>
      </c>
      <c r="AI302" s="475">
        <v>0</v>
      </c>
      <c r="AK302" s="463">
        <v>301</v>
      </c>
      <c r="AL302" s="313" t="s">
        <v>366</v>
      </c>
      <c r="AM302" s="313" t="s">
        <v>41</v>
      </c>
      <c r="AN302" s="337">
        <v>0</v>
      </c>
      <c r="AO302" s="475">
        <v>0</v>
      </c>
      <c r="AP302" s="10"/>
      <c r="AQ302" s="463">
        <v>301</v>
      </c>
      <c r="AR302" s="324" t="s">
        <v>323</v>
      </c>
      <c r="AS302" s="324" t="s">
        <v>50</v>
      </c>
      <c r="AT302" s="478">
        <v>0</v>
      </c>
      <c r="AU302" s="473"/>
      <c r="AV302" s="10"/>
      <c r="CE302" s="781">
        <v>301</v>
      </c>
      <c r="CF302" s="782" t="str">
        <f t="shared" si="56"/>
        <v>VIKAS MEHTA [S]</v>
      </c>
      <c r="CG302" s="782" t="s">
        <v>43</v>
      </c>
      <c r="CH302" s="783">
        <f t="shared" si="57"/>
        <v>19.899999999999999</v>
      </c>
      <c r="CJ302" s="418">
        <v>301</v>
      </c>
      <c r="CK302" s="419" t="str">
        <f t="shared" si="58"/>
        <v>VIKAS MEHTA [S]</v>
      </c>
      <c r="CL302" s="419" t="s">
        <v>43</v>
      </c>
      <c r="CM302" s="421">
        <f>+Scoresheet!J399</f>
        <v>133</v>
      </c>
      <c r="CN302" s="420">
        <f t="shared" si="59"/>
        <v>14.9</v>
      </c>
      <c r="CP302" s="750">
        <v>301</v>
      </c>
      <c r="CQ302" s="751" t="str">
        <f t="shared" si="65"/>
        <v>VIKAS MEHTA [S]</v>
      </c>
      <c r="CR302" s="751" t="s">
        <v>43</v>
      </c>
      <c r="CS302" s="756">
        <f>+Scoresheet!AH399</f>
        <v>3</v>
      </c>
      <c r="CT302" s="752">
        <f t="shared" si="60"/>
        <v>4</v>
      </c>
      <c r="CV302" s="762">
        <v>301</v>
      </c>
      <c r="CW302" s="763" t="str">
        <f t="shared" si="66"/>
        <v>VIKAS MEHTA [S]</v>
      </c>
      <c r="CX302" s="763" t="s">
        <v>43</v>
      </c>
      <c r="CY302" s="787">
        <f>+Scoresheet!AP399</f>
        <v>2</v>
      </c>
      <c r="CZ302" s="429">
        <f t="shared" si="61"/>
        <v>1</v>
      </c>
      <c r="DB302" s="418">
        <v>301</v>
      </c>
      <c r="DC302" s="419" t="str">
        <f t="shared" si="67"/>
        <v>VIKAS MEHTA [S]</v>
      </c>
      <c r="DD302" s="419" t="s">
        <v>43</v>
      </c>
      <c r="DE302" s="421">
        <f>+Scoresheet!AX399</f>
        <v>0</v>
      </c>
      <c r="DF302" s="420">
        <f t="shared" si="62"/>
        <v>0</v>
      </c>
      <c r="DH302" s="766">
        <v>301</v>
      </c>
      <c r="DI302" s="767" t="str">
        <f t="shared" si="68"/>
        <v>VIKAS MEHTA [S]</v>
      </c>
      <c r="DJ302" s="767" t="s">
        <v>43</v>
      </c>
      <c r="DK302" s="768">
        <f>+Scoresheet!BF399</f>
        <v>0</v>
      </c>
      <c r="DL302" s="769">
        <f t="shared" si="63"/>
        <v>0</v>
      </c>
      <c r="DN302" s="762">
        <v>301</v>
      </c>
      <c r="DO302" s="763" t="str">
        <f t="shared" si="69"/>
        <v>VIKAS MEHTA [S]</v>
      </c>
      <c r="DP302" s="763" t="s">
        <v>43</v>
      </c>
      <c r="DQ302" s="429">
        <f t="shared" si="64"/>
        <v>1</v>
      </c>
    </row>
    <row r="303" spans="8:121">
      <c r="H303" s="463">
        <v>302</v>
      </c>
      <c r="I303" s="313" t="s">
        <v>113</v>
      </c>
      <c r="J303" s="313" t="s">
        <v>43</v>
      </c>
      <c r="K303" s="475">
        <v>0</v>
      </c>
      <c r="L303" s="473"/>
      <c r="M303" s="463">
        <v>302</v>
      </c>
      <c r="N303" s="313" t="s">
        <v>417</v>
      </c>
      <c r="O303" s="313" t="s">
        <v>42</v>
      </c>
      <c r="P303" s="465">
        <v>11</v>
      </c>
      <c r="Q303" s="671">
        <v>0</v>
      </c>
      <c r="R303" s="10"/>
      <c r="S303" s="463">
        <v>302</v>
      </c>
      <c r="T303" s="313" t="s">
        <v>320</v>
      </c>
      <c r="U303" s="313" t="s">
        <v>50</v>
      </c>
      <c r="V303" s="465">
        <v>0</v>
      </c>
      <c r="W303" s="475">
        <v>0</v>
      </c>
      <c r="X303" s="10"/>
      <c r="Y303" s="463">
        <v>302</v>
      </c>
      <c r="Z303" s="313" t="s">
        <v>315</v>
      </c>
      <c r="AA303" s="313" t="s">
        <v>50</v>
      </c>
      <c r="AB303" s="467">
        <v>0</v>
      </c>
      <c r="AC303" s="477">
        <v>0</v>
      </c>
      <c r="AD303" s="10"/>
      <c r="AE303" s="463">
        <v>302</v>
      </c>
      <c r="AF303" s="313" t="s">
        <v>292</v>
      </c>
      <c r="AG303" s="313" t="s">
        <v>38</v>
      </c>
      <c r="AH303" s="465">
        <v>0</v>
      </c>
      <c r="AI303" s="475">
        <v>0</v>
      </c>
      <c r="AK303" s="463">
        <v>302</v>
      </c>
      <c r="AL303" s="313" t="s">
        <v>311</v>
      </c>
      <c r="AM303" s="313" t="s">
        <v>42</v>
      </c>
      <c r="AN303" s="337">
        <v>0</v>
      </c>
      <c r="AO303" s="475">
        <v>0</v>
      </c>
      <c r="AP303" s="10"/>
      <c r="AQ303" s="463">
        <v>302</v>
      </c>
      <c r="AR303" s="313" t="s">
        <v>354</v>
      </c>
      <c r="AS303" s="313" t="s">
        <v>43</v>
      </c>
      <c r="AT303" s="478">
        <v>0</v>
      </c>
      <c r="AU303" s="473"/>
      <c r="AV303" s="10"/>
      <c r="CE303" s="781">
        <v>302</v>
      </c>
      <c r="CF303" s="782" t="str">
        <f t="shared" si="56"/>
        <v>KEYUR RAVAL [S]</v>
      </c>
      <c r="CG303" s="782" t="s">
        <v>43</v>
      </c>
      <c r="CH303" s="783">
        <f t="shared" si="57"/>
        <v>33</v>
      </c>
      <c r="CJ303" s="418">
        <v>302</v>
      </c>
      <c r="CK303" s="419" t="str">
        <f t="shared" si="58"/>
        <v>KEYUR RAVAL [S]</v>
      </c>
      <c r="CL303" s="419" t="s">
        <v>43</v>
      </c>
      <c r="CM303" s="421">
        <f>+Scoresheet!J400</f>
        <v>135</v>
      </c>
      <c r="CN303" s="420">
        <f t="shared" si="59"/>
        <v>15</v>
      </c>
      <c r="CP303" s="750">
        <v>302</v>
      </c>
      <c r="CQ303" s="751" t="str">
        <f t="shared" si="65"/>
        <v>KEYUR RAVAL [S]</v>
      </c>
      <c r="CR303" s="751" t="s">
        <v>43</v>
      </c>
      <c r="CS303" s="756">
        <f>+Scoresheet!AH400</f>
        <v>11</v>
      </c>
      <c r="CT303" s="752">
        <f t="shared" si="60"/>
        <v>18</v>
      </c>
      <c r="CV303" s="762">
        <v>302</v>
      </c>
      <c r="CW303" s="763" t="str">
        <f t="shared" si="66"/>
        <v>KEYUR RAVAL [S]</v>
      </c>
      <c r="CX303" s="763" t="s">
        <v>43</v>
      </c>
      <c r="CY303" s="787">
        <f>+Scoresheet!AP400</f>
        <v>0</v>
      </c>
      <c r="CZ303" s="429">
        <f t="shared" si="61"/>
        <v>0</v>
      </c>
      <c r="DB303" s="418">
        <v>302</v>
      </c>
      <c r="DC303" s="419" t="str">
        <f t="shared" si="67"/>
        <v>KEYUR RAVAL [S]</v>
      </c>
      <c r="DD303" s="419" t="s">
        <v>43</v>
      </c>
      <c r="DE303" s="421">
        <f>+Scoresheet!AX400</f>
        <v>0</v>
      </c>
      <c r="DF303" s="420">
        <f t="shared" si="62"/>
        <v>0</v>
      </c>
      <c r="DH303" s="766">
        <v>302</v>
      </c>
      <c r="DI303" s="767" t="str">
        <f t="shared" si="68"/>
        <v>KEYUR RAVAL [S]</v>
      </c>
      <c r="DJ303" s="767" t="s">
        <v>43</v>
      </c>
      <c r="DK303" s="768">
        <f>+Scoresheet!BF400</f>
        <v>0</v>
      </c>
      <c r="DL303" s="769">
        <f t="shared" si="63"/>
        <v>0</v>
      </c>
      <c r="DN303" s="762">
        <v>302</v>
      </c>
      <c r="DO303" s="763" t="str">
        <f t="shared" si="69"/>
        <v>KEYUR RAVAL [S]</v>
      </c>
      <c r="DP303" s="763" t="s">
        <v>43</v>
      </c>
      <c r="DQ303" s="429">
        <f t="shared" si="64"/>
        <v>0</v>
      </c>
    </row>
    <row r="304" spans="8:121">
      <c r="H304" s="463">
        <v>303</v>
      </c>
      <c r="I304" s="324" t="s">
        <v>113</v>
      </c>
      <c r="J304" s="324" t="s">
        <v>43</v>
      </c>
      <c r="K304" s="478">
        <v>0</v>
      </c>
      <c r="L304" s="473"/>
      <c r="M304" s="463">
        <v>303</v>
      </c>
      <c r="N304" s="313" t="s">
        <v>315</v>
      </c>
      <c r="O304" s="313" t="s">
        <v>50</v>
      </c>
      <c r="P304" s="465">
        <v>9</v>
      </c>
      <c r="Q304" s="671">
        <v>0</v>
      </c>
      <c r="R304" s="10"/>
      <c r="S304" s="463">
        <v>303</v>
      </c>
      <c r="T304" s="313" t="s">
        <v>386</v>
      </c>
      <c r="U304" s="313" t="s">
        <v>42</v>
      </c>
      <c r="V304" s="465">
        <v>0</v>
      </c>
      <c r="W304" s="475">
        <v>0</v>
      </c>
      <c r="X304" s="10"/>
      <c r="Y304" s="463">
        <v>303</v>
      </c>
      <c r="Z304" s="313" t="s">
        <v>320</v>
      </c>
      <c r="AA304" s="313" t="s">
        <v>50</v>
      </c>
      <c r="AB304" s="465">
        <v>0</v>
      </c>
      <c r="AC304" s="475">
        <v>0</v>
      </c>
      <c r="AD304" s="10"/>
      <c r="AE304" s="463">
        <v>303</v>
      </c>
      <c r="AF304" s="313" t="s">
        <v>346</v>
      </c>
      <c r="AG304" s="313" t="s">
        <v>44</v>
      </c>
      <c r="AH304" s="465">
        <v>0</v>
      </c>
      <c r="AI304" s="475">
        <v>0</v>
      </c>
      <c r="AK304" s="463">
        <v>303</v>
      </c>
      <c r="AL304" s="324" t="s">
        <v>373</v>
      </c>
      <c r="AM304" s="324" t="s">
        <v>41</v>
      </c>
      <c r="AN304" s="340">
        <v>0</v>
      </c>
      <c r="AO304" s="478">
        <v>0</v>
      </c>
      <c r="AP304" s="10"/>
      <c r="AQ304" s="463">
        <v>303</v>
      </c>
      <c r="AR304" s="313" t="s">
        <v>363</v>
      </c>
      <c r="AS304" s="313" t="s">
        <v>43</v>
      </c>
      <c r="AT304" s="478">
        <v>0</v>
      </c>
      <c r="AU304" s="473"/>
      <c r="AV304" s="10"/>
      <c r="CE304" s="781">
        <v>303</v>
      </c>
      <c r="CF304" s="782" t="str">
        <f t="shared" si="56"/>
        <v>JIGAR PANDYA [S]</v>
      </c>
      <c r="CG304" s="782" t="s">
        <v>43</v>
      </c>
      <c r="CH304" s="783">
        <f t="shared" si="57"/>
        <v>6.1999999999999993</v>
      </c>
      <c r="CJ304" s="418">
        <v>303</v>
      </c>
      <c r="CK304" s="419" t="str">
        <f t="shared" si="58"/>
        <v>JIGAR PANDYA [S]</v>
      </c>
      <c r="CL304" s="419" t="s">
        <v>43</v>
      </c>
      <c r="CM304" s="421">
        <f>+Scoresheet!J401</f>
        <v>58</v>
      </c>
      <c r="CN304" s="420">
        <f t="shared" si="59"/>
        <v>5.6999999999999993</v>
      </c>
      <c r="CP304" s="750">
        <v>303</v>
      </c>
      <c r="CQ304" s="751" t="str">
        <f t="shared" si="65"/>
        <v>JIGAR PANDYA [S]</v>
      </c>
      <c r="CR304" s="751" t="s">
        <v>43</v>
      </c>
      <c r="CS304" s="756">
        <f>+Scoresheet!AH401</f>
        <v>0</v>
      </c>
      <c r="CT304" s="752">
        <f t="shared" si="60"/>
        <v>0</v>
      </c>
      <c r="CV304" s="762">
        <v>303</v>
      </c>
      <c r="CW304" s="763" t="str">
        <f t="shared" si="66"/>
        <v>JIGAR PANDYA [S]</v>
      </c>
      <c r="CX304" s="763" t="s">
        <v>43</v>
      </c>
      <c r="CY304" s="787">
        <f>+Scoresheet!AP401</f>
        <v>1</v>
      </c>
      <c r="CZ304" s="429">
        <f t="shared" si="61"/>
        <v>0.5</v>
      </c>
      <c r="DB304" s="418">
        <v>303</v>
      </c>
      <c r="DC304" s="419" t="str">
        <f t="shared" si="67"/>
        <v>JIGAR PANDYA [S]</v>
      </c>
      <c r="DD304" s="419" t="s">
        <v>43</v>
      </c>
      <c r="DE304" s="421">
        <f>+Scoresheet!AX401</f>
        <v>0</v>
      </c>
      <c r="DF304" s="420">
        <f t="shared" si="62"/>
        <v>0</v>
      </c>
      <c r="DH304" s="766">
        <v>303</v>
      </c>
      <c r="DI304" s="767" t="str">
        <f t="shared" si="68"/>
        <v>JIGAR PANDYA [S]</v>
      </c>
      <c r="DJ304" s="767" t="s">
        <v>43</v>
      </c>
      <c r="DK304" s="768">
        <f>+Scoresheet!BF401</f>
        <v>0</v>
      </c>
      <c r="DL304" s="769">
        <f t="shared" si="63"/>
        <v>0</v>
      </c>
      <c r="DN304" s="762">
        <v>303</v>
      </c>
      <c r="DO304" s="763" t="str">
        <f t="shared" si="69"/>
        <v>JIGAR PANDYA [S]</v>
      </c>
      <c r="DP304" s="763" t="s">
        <v>43</v>
      </c>
      <c r="DQ304" s="429">
        <f t="shared" si="64"/>
        <v>0.5</v>
      </c>
    </row>
    <row r="305" spans="8:121">
      <c r="H305" s="463">
        <v>304</v>
      </c>
      <c r="I305" s="313" t="s">
        <v>113</v>
      </c>
      <c r="J305" s="313" t="s">
        <v>43</v>
      </c>
      <c r="K305" s="477">
        <v>0</v>
      </c>
      <c r="L305" s="473"/>
      <c r="M305" s="463">
        <v>304</v>
      </c>
      <c r="N305" s="313" t="s">
        <v>320</v>
      </c>
      <c r="O305" s="313" t="s">
        <v>50</v>
      </c>
      <c r="P305" s="465">
        <v>7</v>
      </c>
      <c r="Q305" s="671">
        <v>0</v>
      </c>
      <c r="R305" s="10"/>
      <c r="S305" s="463">
        <v>304</v>
      </c>
      <c r="T305" s="313" t="s">
        <v>394</v>
      </c>
      <c r="U305" s="313" t="s">
        <v>46</v>
      </c>
      <c r="V305" s="465">
        <v>0</v>
      </c>
      <c r="W305" s="475">
        <v>0</v>
      </c>
      <c r="X305" s="10"/>
      <c r="Y305" s="463">
        <v>304</v>
      </c>
      <c r="Z305" s="313" t="s">
        <v>371</v>
      </c>
      <c r="AA305" s="313" t="s">
        <v>41</v>
      </c>
      <c r="AB305" s="465">
        <v>0</v>
      </c>
      <c r="AC305" s="475">
        <v>0</v>
      </c>
      <c r="AD305" s="10"/>
      <c r="AE305" s="463">
        <v>304</v>
      </c>
      <c r="AF305" s="313" t="s">
        <v>424</v>
      </c>
      <c r="AG305" s="313" t="s">
        <v>38</v>
      </c>
      <c r="AH305" s="465">
        <v>0</v>
      </c>
      <c r="AI305" s="475">
        <v>0</v>
      </c>
      <c r="AK305" s="463">
        <v>304</v>
      </c>
      <c r="AL305" s="313" t="s">
        <v>325</v>
      </c>
      <c r="AM305" s="313" t="s">
        <v>39</v>
      </c>
      <c r="AN305" s="337">
        <v>0</v>
      </c>
      <c r="AO305" s="475">
        <v>0</v>
      </c>
      <c r="AP305" s="10"/>
      <c r="AQ305" s="463">
        <v>304</v>
      </c>
      <c r="AR305" s="313" t="s">
        <v>438</v>
      </c>
      <c r="AS305" s="313" t="s">
        <v>42</v>
      </c>
      <c r="AT305" s="475">
        <v>0</v>
      </c>
      <c r="AU305" s="473"/>
      <c r="AV305" s="10"/>
      <c r="CE305" s="781">
        <v>304</v>
      </c>
      <c r="CF305" s="782" t="str">
        <f t="shared" si="56"/>
        <v>SHASHIKANT RAVAL [S]</v>
      </c>
      <c r="CG305" s="782" t="s">
        <v>43</v>
      </c>
      <c r="CH305" s="783">
        <f t="shared" si="57"/>
        <v>7.1</v>
      </c>
      <c r="CJ305" s="418">
        <v>304</v>
      </c>
      <c r="CK305" s="419" t="str">
        <f t="shared" si="58"/>
        <v>SHASHIKANT RAVAL [S]</v>
      </c>
      <c r="CL305" s="419" t="s">
        <v>43</v>
      </c>
      <c r="CM305" s="421">
        <f>+Scoresheet!J402</f>
        <v>56</v>
      </c>
      <c r="CN305" s="420">
        <f t="shared" si="59"/>
        <v>5.0999999999999996</v>
      </c>
      <c r="CP305" s="750">
        <v>304</v>
      </c>
      <c r="CQ305" s="751" t="str">
        <f t="shared" si="65"/>
        <v>SHASHIKANT RAVAL [S]</v>
      </c>
      <c r="CR305" s="751" t="s">
        <v>43</v>
      </c>
      <c r="CS305" s="756">
        <f>+Scoresheet!AH402</f>
        <v>0</v>
      </c>
      <c r="CT305" s="752">
        <f t="shared" si="60"/>
        <v>0</v>
      </c>
      <c r="CV305" s="762">
        <v>304</v>
      </c>
      <c r="CW305" s="763" t="str">
        <f t="shared" si="66"/>
        <v>SHASHIKANT RAVAL [S]</v>
      </c>
      <c r="CX305" s="763" t="s">
        <v>43</v>
      </c>
      <c r="CY305" s="787">
        <f>+Scoresheet!AP402</f>
        <v>4</v>
      </c>
      <c r="CZ305" s="429">
        <f t="shared" si="61"/>
        <v>2</v>
      </c>
      <c r="DB305" s="418">
        <v>304</v>
      </c>
      <c r="DC305" s="419" t="str">
        <f t="shared" si="67"/>
        <v>SHASHIKANT RAVAL [S]</v>
      </c>
      <c r="DD305" s="419" t="s">
        <v>43</v>
      </c>
      <c r="DE305" s="421">
        <f>+Scoresheet!AX402</f>
        <v>0</v>
      </c>
      <c r="DF305" s="420">
        <f t="shared" si="62"/>
        <v>0</v>
      </c>
      <c r="DH305" s="766">
        <v>304</v>
      </c>
      <c r="DI305" s="767" t="str">
        <f t="shared" si="68"/>
        <v>SHASHIKANT RAVAL [S]</v>
      </c>
      <c r="DJ305" s="767" t="s">
        <v>43</v>
      </c>
      <c r="DK305" s="768">
        <f>+Scoresheet!BF402</f>
        <v>0</v>
      </c>
      <c r="DL305" s="769">
        <f t="shared" si="63"/>
        <v>0</v>
      </c>
      <c r="DN305" s="762">
        <v>304</v>
      </c>
      <c r="DO305" s="763" t="str">
        <f t="shared" si="69"/>
        <v>SHASHIKANT RAVAL [S]</v>
      </c>
      <c r="DP305" s="763" t="s">
        <v>43</v>
      </c>
      <c r="DQ305" s="429">
        <f t="shared" si="64"/>
        <v>2</v>
      </c>
    </row>
    <row r="306" spans="8:121">
      <c r="H306" s="463">
        <v>305</v>
      </c>
      <c r="I306" s="324" t="s">
        <v>113</v>
      </c>
      <c r="J306" s="324" t="s">
        <v>43</v>
      </c>
      <c r="K306" s="478">
        <v>0</v>
      </c>
      <c r="L306" s="473"/>
      <c r="M306" s="463">
        <v>305</v>
      </c>
      <c r="N306" s="313" t="s">
        <v>371</v>
      </c>
      <c r="O306" s="313" t="s">
        <v>41</v>
      </c>
      <c r="P306" s="465">
        <v>0</v>
      </c>
      <c r="Q306" s="671">
        <v>0</v>
      </c>
      <c r="R306" s="10"/>
      <c r="S306" s="463">
        <v>305</v>
      </c>
      <c r="T306" s="313" t="s">
        <v>339</v>
      </c>
      <c r="U306" s="313" t="s">
        <v>46</v>
      </c>
      <c r="V306" s="465">
        <v>0</v>
      </c>
      <c r="W306" s="475">
        <v>0</v>
      </c>
      <c r="X306" s="10"/>
      <c r="Y306" s="463">
        <v>305</v>
      </c>
      <c r="Z306" s="313" t="s">
        <v>386</v>
      </c>
      <c r="AA306" s="313" t="s">
        <v>42</v>
      </c>
      <c r="AB306" s="465">
        <v>0</v>
      </c>
      <c r="AC306" s="475">
        <v>0</v>
      </c>
      <c r="AD306" s="10"/>
      <c r="AE306" s="463">
        <v>305</v>
      </c>
      <c r="AF306" s="313" t="s">
        <v>321</v>
      </c>
      <c r="AG306" s="313" t="s">
        <v>50</v>
      </c>
      <c r="AH306" s="465">
        <v>0</v>
      </c>
      <c r="AI306" s="475">
        <v>0</v>
      </c>
      <c r="AK306" s="463">
        <v>305</v>
      </c>
      <c r="AL306" s="313" t="s">
        <v>318</v>
      </c>
      <c r="AM306" s="313" t="s">
        <v>50</v>
      </c>
      <c r="AN306" s="337">
        <v>0</v>
      </c>
      <c r="AO306" s="475">
        <v>0</v>
      </c>
      <c r="AP306" s="10"/>
      <c r="AQ306" s="463">
        <v>305</v>
      </c>
      <c r="AR306" s="313" t="s">
        <v>385</v>
      </c>
      <c r="AS306" s="313" t="s">
        <v>42</v>
      </c>
      <c r="AT306" s="475">
        <v>0</v>
      </c>
      <c r="AU306" s="473"/>
      <c r="AV306" s="10"/>
      <c r="CE306" s="781">
        <v>305</v>
      </c>
      <c r="CF306" s="782" t="str">
        <f t="shared" si="56"/>
        <v>PRASHANT MEHTA [S]</v>
      </c>
      <c r="CG306" s="782" t="s">
        <v>43</v>
      </c>
      <c r="CH306" s="783">
        <f t="shared" si="57"/>
        <v>15.7</v>
      </c>
      <c r="CJ306" s="418">
        <v>305</v>
      </c>
      <c r="CK306" s="419" t="str">
        <f t="shared" si="58"/>
        <v>PRASHANT MEHTA [S]</v>
      </c>
      <c r="CL306" s="419" t="s">
        <v>43</v>
      </c>
      <c r="CM306" s="421">
        <f>+Scoresheet!J403</f>
        <v>61</v>
      </c>
      <c r="CN306" s="420">
        <f t="shared" si="59"/>
        <v>5.1999999999999993</v>
      </c>
      <c r="CP306" s="750">
        <v>305</v>
      </c>
      <c r="CQ306" s="751" t="str">
        <f t="shared" si="65"/>
        <v>PRASHANT MEHTA [S]</v>
      </c>
      <c r="CR306" s="751" t="s">
        <v>43</v>
      </c>
      <c r="CS306" s="756">
        <f>+Scoresheet!AH403</f>
        <v>7</v>
      </c>
      <c r="CT306" s="752">
        <f t="shared" si="60"/>
        <v>10</v>
      </c>
      <c r="CV306" s="762">
        <v>305</v>
      </c>
      <c r="CW306" s="763" t="str">
        <f t="shared" si="66"/>
        <v>PRASHANT MEHTA [S]</v>
      </c>
      <c r="CX306" s="763" t="s">
        <v>43</v>
      </c>
      <c r="CY306" s="787">
        <f>+Scoresheet!AP403</f>
        <v>1</v>
      </c>
      <c r="CZ306" s="429">
        <f t="shared" si="61"/>
        <v>0.5</v>
      </c>
      <c r="DB306" s="418">
        <v>305</v>
      </c>
      <c r="DC306" s="419" t="str">
        <f t="shared" si="67"/>
        <v>PRASHANT MEHTA [S]</v>
      </c>
      <c r="DD306" s="419" t="s">
        <v>43</v>
      </c>
      <c r="DE306" s="421">
        <f>+Scoresheet!AX403</f>
        <v>0</v>
      </c>
      <c r="DF306" s="420">
        <f t="shared" si="62"/>
        <v>0</v>
      </c>
      <c r="DH306" s="766">
        <v>305</v>
      </c>
      <c r="DI306" s="767" t="str">
        <f t="shared" si="68"/>
        <v>PRASHANT MEHTA [S]</v>
      </c>
      <c r="DJ306" s="767" t="s">
        <v>43</v>
      </c>
      <c r="DK306" s="768">
        <f>+Scoresheet!BF403</f>
        <v>0</v>
      </c>
      <c r="DL306" s="769">
        <f t="shared" si="63"/>
        <v>0</v>
      </c>
      <c r="DN306" s="762">
        <v>305</v>
      </c>
      <c r="DO306" s="763" t="str">
        <f t="shared" si="69"/>
        <v>PRASHANT MEHTA [S]</v>
      </c>
      <c r="DP306" s="763" t="s">
        <v>43</v>
      </c>
      <c r="DQ306" s="429">
        <f t="shared" si="64"/>
        <v>0.5</v>
      </c>
    </row>
    <row r="307" spans="8:121">
      <c r="H307" s="463">
        <v>306</v>
      </c>
      <c r="I307" s="313" t="s">
        <v>435</v>
      </c>
      <c r="J307" s="313" t="s">
        <v>45</v>
      </c>
      <c r="K307" s="475">
        <v>0</v>
      </c>
      <c r="L307" s="473"/>
      <c r="M307" s="463">
        <v>306</v>
      </c>
      <c r="N307" s="313" t="s">
        <v>386</v>
      </c>
      <c r="O307" s="313" t="s">
        <v>42</v>
      </c>
      <c r="P307" s="465">
        <v>0</v>
      </c>
      <c r="Q307" s="671">
        <v>0</v>
      </c>
      <c r="R307" s="10"/>
      <c r="S307" s="463">
        <v>306</v>
      </c>
      <c r="T307" s="313" t="s">
        <v>440</v>
      </c>
      <c r="U307" s="313" t="s">
        <v>41</v>
      </c>
      <c r="V307" s="465">
        <v>0</v>
      </c>
      <c r="W307" s="475">
        <v>0</v>
      </c>
      <c r="X307" s="10"/>
      <c r="Y307" s="463">
        <v>306</v>
      </c>
      <c r="Z307" s="313" t="s">
        <v>394</v>
      </c>
      <c r="AA307" s="313" t="s">
        <v>46</v>
      </c>
      <c r="AB307" s="465">
        <v>0</v>
      </c>
      <c r="AC307" s="475">
        <v>0</v>
      </c>
      <c r="AD307" s="10"/>
      <c r="AE307" s="463">
        <v>306</v>
      </c>
      <c r="AF307" s="324" t="s">
        <v>291</v>
      </c>
      <c r="AG307" s="324" t="s">
        <v>38</v>
      </c>
      <c r="AH307" s="468">
        <v>0</v>
      </c>
      <c r="AI307" s="478">
        <v>0</v>
      </c>
      <c r="AK307" s="463">
        <v>306</v>
      </c>
      <c r="AL307" s="313" t="s">
        <v>293</v>
      </c>
      <c r="AM307" s="313" t="s">
        <v>38</v>
      </c>
      <c r="AN307" s="337">
        <v>0</v>
      </c>
      <c r="AO307" s="475">
        <v>0</v>
      </c>
      <c r="AP307" s="10"/>
      <c r="AQ307" s="463">
        <v>306</v>
      </c>
      <c r="AR307" s="313" t="s">
        <v>269</v>
      </c>
      <c r="AS307" s="313" t="s">
        <v>48</v>
      </c>
      <c r="AT307" s="475">
        <v>0</v>
      </c>
      <c r="AU307" s="473"/>
      <c r="AV307" s="10"/>
      <c r="CE307" s="781">
        <v>306</v>
      </c>
      <c r="CF307" s="782" t="str">
        <f t="shared" si="56"/>
        <v>MITESH PANDYA [S]</v>
      </c>
      <c r="CG307" s="782" t="s">
        <v>43</v>
      </c>
      <c r="CH307" s="783">
        <f t="shared" si="57"/>
        <v>13.8</v>
      </c>
      <c r="CJ307" s="418">
        <v>306</v>
      </c>
      <c r="CK307" s="419" t="str">
        <f t="shared" si="58"/>
        <v>MITESH PANDYA [S]</v>
      </c>
      <c r="CL307" s="419" t="s">
        <v>43</v>
      </c>
      <c r="CM307" s="421">
        <f>+Scoresheet!J404</f>
        <v>31</v>
      </c>
      <c r="CN307" s="420">
        <f t="shared" si="59"/>
        <v>1.3</v>
      </c>
      <c r="CP307" s="750">
        <v>306</v>
      </c>
      <c r="CQ307" s="751" t="str">
        <f t="shared" si="65"/>
        <v>MITESH PANDYA [S]</v>
      </c>
      <c r="CR307" s="751" t="s">
        <v>43</v>
      </c>
      <c r="CS307" s="756">
        <f>+Scoresheet!AH404</f>
        <v>5</v>
      </c>
      <c r="CT307" s="752">
        <f t="shared" si="60"/>
        <v>8</v>
      </c>
      <c r="CV307" s="762">
        <v>306</v>
      </c>
      <c r="CW307" s="763" t="str">
        <f t="shared" si="66"/>
        <v>MITESH PANDYA [S]</v>
      </c>
      <c r="CX307" s="763" t="s">
        <v>43</v>
      </c>
      <c r="CY307" s="787">
        <f>+Scoresheet!AP404</f>
        <v>7</v>
      </c>
      <c r="CZ307" s="429">
        <f t="shared" si="61"/>
        <v>3.5</v>
      </c>
      <c r="DB307" s="418">
        <v>306</v>
      </c>
      <c r="DC307" s="419" t="str">
        <f t="shared" si="67"/>
        <v>MITESH PANDYA [S]</v>
      </c>
      <c r="DD307" s="419" t="s">
        <v>43</v>
      </c>
      <c r="DE307" s="421" t="str">
        <f>+Scoresheet!AX404</f>
        <v>2d</v>
      </c>
      <c r="DF307" s="420">
        <f t="shared" si="62"/>
        <v>1</v>
      </c>
      <c r="DH307" s="766">
        <v>306</v>
      </c>
      <c r="DI307" s="767" t="str">
        <f t="shared" si="68"/>
        <v>MITESH PANDYA [S]</v>
      </c>
      <c r="DJ307" s="767" t="s">
        <v>43</v>
      </c>
      <c r="DK307" s="768">
        <f>+Scoresheet!BF404</f>
        <v>0</v>
      </c>
      <c r="DL307" s="769">
        <f t="shared" si="63"/>
        <v>0</v>
      </c>
      <c r="DN307" s="762">
        <v>306</v>
      </c>
      <c r="DO307" s="763" t="str">
        <f t="shared" si="69"/>
        <v>MITESH PANDYA [S]</v>
      </c>
      <c r="DP307" s="763" t="s">
        <v>43</v>
      </c>
      <c r="DQ307" s="429">
        <f t="shared" si="64"/>
        <v>4.5</v>
      </c>
    </row>
    <row r="308" spans="8:121">
      <c r="H308" s="463">
        <v>307</v>
      </c>
      <c r="I308" s="313" t="s">
        <v>389</v>
      </c>
      <c r="J308" s="313" t="s">
        <v>49</v>
      </c>
      <c r="K308" s="475">
        <v>0</v>
      </c>
      <c r="L308" s="473"/>
      <c r="M308" s="463">
        <v>307</v>
      </c>
      <c r="N308" s="324" t="s">
        <v>394</v>
      </c>
      <c r="O308" s="324" t="s">
        <v>46</v>
      </c>
      <c r="P308" s="468">
        <v>0</v>
      </c>
      <c r="Q308" s="671">
        <v>0</v>
      </c>
      <c r="R308" s="10"/>
      <c r="S308" s="463">
        <v>307</v>
      </c>
      <c r="T308" s="313" t="s">
        <v>436</v>
      </c>
      <c r="U308" s="313" t="s">
        <v>38</v>
      </c>
      <c r="V308" s="465">
        <v>0</v>
      </c>
      <c r="W308" s="475">
        <v>0</v>
      </c>
      <c r="X308" s="10"/>
      <c r="Y308" s="463">
        <v>307</v>
      </c>
      <c r="Z308" s="313" t="s">
        <v>294</v>
      </c>
      <c r="AA308" s="313" t="s">
        <v>38</v>
      </c>
      <c r="AB308" s="465">
        <v>0</v>
      </c>
      <c r="AC308" s="475">
        <v>0</v>
      </c>
      <c r="AD308" s="10"/>
      <c r="AE308" s="463">
        <v>307</v>
      </c>
      <c r="AF308" s="313" t="s">
        <v>347</v>
      </c>
      <c r="AG308" s="313" t="s">
        <v>44</v>
      </c>
      <c r="AH308" s="465">
        <v>0</v>
      </c>
      <c r="AI308" s="475">
        <v>0</v>
      </c>
      <c r="AK308" s="463">
        <v>307</v>
      </c>
      <c r="AL308" s="313" t="s">
        <v>447</v>
      </c>
      <c r="AM308" s="313" t="s">
        <v>39</v>
      </c>
      <c r="AN308" s="337">
        <v>0</v>
      </c>
      <c r="AO308" s="475">
        <v>0</v>
      </c>
      <c r="AP308" s="10"/>
      <c r="AQ308" s="463">
        <v>307</v>
      </c>
      <c r="AR308" s="313" t="s">
        <v>421</v>
      </c>
      <c r="AS308" s="313" t="s">
        <v>46</v>
      </c>
      <c r="AT308" s="475">
        <v>0</v>
      </c>
      <c r="AU308" s="473"/>
      <c r="AV308" s="10"/>
      <c r="CE308" s="781">
        <v>307</v>
      </c>
      <c r="CF308" s="782" t="str">
        <f t="shared" si="56"/>
        <v>CHIRAG RAVAL [S]</v>
      </c>
      <c r="CG308" s="782" t="s">
        <v>43</v>
      </c>
      <c r="CH308" s="783">
        <f t="shared" si="57"/>
        <v>11.5</v>
      </c>
      <c r="CJ308" s="418">
        <v>307</v>
      </c>
      <c r="CK308" s="419" t="str">
        <f t="shared" si="58"/>
        <v>CHIRAG RAVAL [S]</v>
      </c>
      <c r="CL308" s="419" t="s">
        <v>43</v>
      </c>
      <c r="CM308" s="421">
        <f>+Scoresheet!J405</f>
        <v>27</v>
      </c>
      <c r="CN308" s="420">
        <f t="shared" si="59"/>
        <v>1.5</v>
      </c>
      <c r="CP308" s="750">
        <v>307</v>
      </c>
      <c r="CQ308" s="751" t="str">
        <f t="shared" si="65"/>
        <v>CHIRAG RAVAL [S]</v>
      </c>
      <c r="CR308" s="751" t="s">
        <v>43</v>
      </c>
      <c r="CS308" s="756">
        <f>+Scoresheet!AH405</f>
        <v>6</v>
      </c>
      <c r="CT308" s="752">
        <f t="shared" si="60"/>
        <v>9</v>
      </c>
      <c r="CV308" s="762">
        <v>307</v>
      </c>
      <c r="CW308" s="763" t="str">
        <f t="shared" si="66"/>
        <v>CHIRAG RAVAL [S]</v>
      </c>
      <c r="CX308" s="763" t="s">
        <v>43</v>
      </c>
      <c r="CY308" s="787">
        <f>+Scoresheet!AP405</f>
        <v>2</v>
      </c>
      <c r="CZ308" s="429">
        <f t="shared" si="61"/>
        <v>1</v>
      </c>
      <c r="DB308" s="418">
        <v>307</v>
      </c>
      <c r="DC308" s="419" t="str">
        <f t="shared" si="67"/>
        <v>CHIRAG RAVAL [S]</v>
      </c>
      <c r="DD308" s="419" t="s">
        <v>43</v>
      </c>
      <c r="DE308" s="421">
        <f>+Scoresheet!AX405</f>
        <v>0</v>
      </c>
      <c r="DF308" s="420">
        <f t="shared" si="62"/>
        <v>0</v>
      </c>
      <c r="DH308" s="766">
        <v>307</v>
      </c>
      <c r="DI308" s="767" t="str">
        <f t="shared" si="68"/>
        <v>CHIRAG RAVAL [S]</v>
      </c>
      <c r="DJ308" s="767" t="s">
        <v>43</v>
      </c>
      <c r="DK308" s="768">
        <f>+Scoresheet!BF405</f>
        <v>0</v>
      </c>
      <c r="DL308" s="769">
        <f t="shared" si="63"/>
        <v>0</v>
      </c>
      <c r="DN308" s="762">
        <v>307</v>
      </c>
      <c r="DO308" s="763" t="str">
        <f t="shared" si="69"/>
        <v>CHIRAG RAVAL [S]</v>
      </c>
      <c r="DP308" s="763" t="s">
        <v>43</v>
      </c>
      <c r="DQ308" s="429">
        <f t="shared" si="64"/>
        <v>1</v>
      </c>
    </row>
    <row r="309" spans="8:121">
      <c r="H309" s="463">
        <v>308</v>
      </c>
      <c r="I309" s="313" t="s">
        <v>428</v>
      </c>
      <c r="J309" s="313" t="s">
        <v>50</v>
      </c>
      <c r="K309" s="475">
        <v>0</v>
      </c>
      <c r="L309" s="473"/>
      <c r="M309" s="463">
        <v>308</v>
      </c>
      <c r="N309" s="313" t="s">
        <v>440</v>
      </c>
      <c r="O309" s="313" t="s">
        <v>41</v>
      </c>
      <c r="P309" s="465">
        <v>1</v>
      </c>
      <c r="Q309" s="671">
        <v>0</v>
      </c>
      <c r="R309" s="10"/>
      <c r="S309" s="463">
        <v>308</v>
      </c>
      <c r="T309" s="324" t="s">
        <v>285</v>
      </c>
      <c r="U309" s="324" t="s">
        <v>38</v>
      </c>
      <c r="V309" s="468">
        <v>0</v>
      </c>
      <c r="W309" s="478">
        <v>0</v>
      </c>
      <c r="X309" s="10"/>
      <c r="Y309" s="463">
        <v>308</v>
      </c>
      <c r="Z309" s="324" t="s">
        <v>418</v>
      </c>
      <c r="AA309" s="324" t="s">
        <v>38</v>
      </c>
      <c r="AB309" s="468">
        <v>0</v>
      </c>
      <c r="AC309" s="478">
        <v>0</v>
      </c>
      <c r="AD309" s="10"/>
      <c r="AE309" s="463">
        <v>308</v>
      </c>
      <c r="AF309" s="324" t="s">
        <v>366</v>
      </c>
      <c r="AG309" s="324" t="s">
        <v>41</v>
      </c>
      <c r="AH309" s="468">
        <v>0</v>
      </c>
      <c r="AI309" s="478">
        <v>0</v>
      </c>
      <c r="AK309" s="463">
        <v>308</v>
      </c>
      <c r="AL309" s="313" t="s">
        <v>276</v>
      </c>
      <c r="AM309" s="313" t="s">
        <v>45</v>
      </c>
      <c r="AN309" s="340">
        <v>0</v>
      </c>
      <c r="AO309" s="478">
        <v>0</v>
      </c>
      <c r="AP309" s="10"/>
      <c r="AQ309" s="463">
        <v>308</v>
      </c>
      <c r="AR309" s="324" t="s">
        <v>445</v>
      </c>
      <c r="AS309" s="324" t="s">
        <v>39</v>
      </c>
      <c r="AT309" s="475">
        <v>0</v>
      </c>
      <c r="AU309" s="473"/>
      <c r="AV309" s="10"/>
      <c r="CE309" s="781">
        <v>308</v>
      </c>
      <c r="CF309" s="782" t="str">
        <f t="shared" si="56"/>
        <v>BHAVESH RAVAL [S]</v>
      </c>
      <c r="CG309" s="782" t="s">
        <v>43</v>
      </c>
      <c r="CH309" s="783">
        <f t="shared" si="57"/>
        <v>5.2</v>
      </c>
      <c r="CJ309" s="418">
        <v>308</v>
      </c>
      <c r="CK309" s="419" t="str">
        <f t="shared" si="58"/>
        <v>BHAVESH RAVAL [S]</v>
      </c>
      <c r="CL309" s="419" t="s">
        <v>43</v>
      </c>
      <c r="CM309" s="421">
        <f>+Scoresheet!J406</f>
        <v>34</v>
      </c>
      <c r="CN309" s="420">
        <f t="shared" si="59"/>
        <v>2.2000000000000002</v>
      </c>
      <c r="CP309" s="750">
        <v>308</v>
      </c>
      <c r="CQ309" s="751" t="str">
        <f t="shared" si="65"/>
        <v>BHAVESH RAVAL [S]</v>
      </c>
      <c r="CR309" s="751" t="s">
        <v>43</v>
      </c>
      <c r="CS309" s="756">
        <f>+Scoresheet!AH406</f>
        <v>2</v>
      </c>
      <c r="CT309" s="752">
        <f t="shared" si="60"/>
        <v>3</v>
      </c>
      <c r="CV309" s="762">
        <v>308</v>
      </c>
      <c r="CW309" s="763" t="str">
        <f t="shared" si="66"/>
        <v>BHAVESH RAVAL [S]</v>
      </c>
      <c r="CX309" s="763" t="s">
        <v>43</v>
      </c>
      <c r="CY309" s="787">
        <f>+Scoresheet!AP406</f>
        <v>0</v>
      </c>
      <c r="CZ309" s="429">
        <f t="shared" si="61"/>
        <v>0</v>
      </c>
      <c r="DB309" s="418">
        <v>308</v>
      </c>
      <c r="DC309" s="419" t="str">
        <f t="shared" si="67"/>
        <v>BHAVESH RAVAL [S]</v>
      </c>
      <c r="DD309" s="419" t="s">
        <v>43</v>
      </c>
      <c r="DE309" s="421">
        <f>+Scoresheet!AX406</f>
        <v>0</v>
      </c>
      <c r="DF309" s="420">
        <f t="shared" si="62"/>
        <v>0</v>
      </c>
      <c r="DH309" s="766">
        <v>308</v>
      </c>
      <c r="DI309" s="767" t="str">
        <f t="shared" si="68"/>
        <v>BHAVESH RAVAL [S]</v>
      </c>
      <c r="DJ309" s="767" t="s">
        <v>43</v>
      </c>
      <c r="DK309" s="768">
        <f>+Scoresheet!BF406</f>
        <v>0</v>
      </c>
      <c r="DL309" s="769">
        <f t="shared" si="63"/>
        <v>0</v>
      </c>
      <c r="DN309" s="762">
        <v>308</v>
      </c>
      <c r="DO309" s="763" t="str">
        <f t="shared" si="69"/>
        <v>BHAVESH RAVAL [S]</v>
      </c>
      <c r="DP309" s="763" t="s">
        <v>43</v>
      </c>
      <c r="DQ309" s="429">
        <f t="shared" si="64"/>
        <v>0</v>
      </c>
    </row>
    <row r="310" spans="8:121">
      <c r="H310" s="463">
        <v>309</v>
      </c>
      <c r="I310" s="324" t="s">
        <v>399</v>
      </c>
      <c r="J310" s="324" t="s">
        <v>44</v>
      </c>
      <c r="K310" s="478">
        <v>0</v>
      </c>
      <c r="L310" s="473"/>
      <c r="M310" s="463">
        <v>309</v>
      </c>
      <c r="N310" s="324" t="s">
        <v>436</v>
      </c>
      <c r="O310" s="324" t="s">
        <v>38</v>
      </c>
      <c r="P310" s="468">
        <v>1</v>
      </c>
      <c r="Q310" s="671">
        <v>0</v>
      </c>
      <c r="R310" s="10"/>
      <c r="S310" s="463">
        <v>309</v>
      </c>
      <c r="T310" s="313" t="s">
        <v>350</v>
      </c>
      <c r="U310" s="313" t="s">
        <v>44</v>
      </c>
      <c r="V310" s="465">
        <v>0</v>
      </c>
      <c r="W310" s="475">
        <v>0</v>
      </c>
      <c r="X310" s="10"/>
      <c r="Y310" s="463">
        <v>309</v>
      </c>
      <c r="Z310" s="313" t="s">
        <v>440</v>
      </c>
      <c r="AA310" s="313" t="s">
        <v>41</v>
      </c>
      <c r="AB310" s="465">
        <v>0</v>
      </c>
      <c r="AC310" s="475">
        <v>0</v>
      </c>
      <c r="AD310" s="10"/>
      <c r="AE310" s="463">
        <v>309</v>
      </c>
      <c r="AF310" s="313" t="s">
        <v>311</v>
      </c>
      <c r="AG310" s="313" t="s">
        <v>42</v>
      </c>
      <c r="AH310" s="465">
        <v>0</v>
      </c>
      <c r="AI310" s="475">
        <v>0</v>
      </c>
      <c r="AK310" s="463">
        <v>309</v>
      </c>
      <c r="AL310" s="313" t="s">
        <v>423</v>
      </c>
      <c r="AM310" s="313" t="s">
        <v>38</v>
      </c>
      <c r="AN310" s="337">
        <v>0</v>
      </c>
      <c r="AO310" s="475">
        <v>0</v>
      </c>
      <c r="AP310" s="10"/>
      <c r="AQ310" s="463">
        <v>309</v>
      </c>
      <c r="AR310" s="313" t="s">
        <v>343</v>
      </c>
      <c r="AS310" s="313" t="s">
        <v>44</v>
      </c>
      <c r="AT310" s="475">
        <v>0</v>
      </c>
      <c r="AU310" s="473"/>
      <c r="AV310" s="10"/>
      <c r="CE310" s="781">
        <v>309</v>
      </c>
      <c r="CF310" s="782" t="str">
        <f t="shared" si="56"/>
        <v>HIMANSHU JOSHI [S]</v>
      </c>
      <c r="CG310" s="782" t="s">
        <v>43</v>
      </c>
      <c r="CH310" s="783">
        <f t="shared" si="57"/>
        <v>3.7</v>
      </c>
      <c r="CJ310" s="418">
        <v>309</v>
      </c>
      <c r="CK310" s="419" t="str">
        <f t="shared" si="58"/>
        <v>HIMANSHU JOSHI [S]</v>
      </c>
      <c r="CL310" s="419" t="s">
        <v>43</v>
      </c>
      <c r="CM310" s="421">
        <f>+Scoresheet!J407</f>
        <v>30</v>
      </c>
      <c r="CN310" s="420">
        <f t="shared" si="59"/>
        <v>1.2</v>
      </c>
      <c r="CP310" s="750">
        <v>309</v>
      </c>
      <c r="CQ310" s="751" t="str">
        <f t="shared" si="65"/>
        <v>HIMANSHU JOSHI [S]</v>
      </c>
      <c r="CR310" s="751" t="s">
        <v>43</v>
      </c>
      <c r="CS310" s="756">
        <f>+Scoresheet!AH407</f>
        <v>0</v>
      </c>
      <c r="CT310" s="752">
        <f t="shared" si="60"/>
        <v>0</v>
      </c>
      <c r="CV310" s="762">
        <v>309</v>
      </c>
      <c r="CW310" s="763" t="str">
        <f t="shared" si="66"/>
        <v>HIMANSHU JOSHI [S]</v>
      </c>
      <c r="CX310" s="763" t="s">
        <v>43</v>
      </c>
      <c r="CY310" s="787">
        <f>+Scoresheet!AP407</f>
        <v>4</v>
      </c>
      <c r="CZ310" s="429">
        <f t="shared" si="61"/>
        <v>2</v>
      </c>
      <c r="DB310" s="418">
        <v>309</v>
      </c>
      <c r="DC310" s="419" t="str">
        <f t="shared" si="67"/>
        <v>HIMANSHU JOSHI [S]</v>
      </c>
      <c r="DD310" s="419" t="s">
        <v>43</v>
      </c>
      <c r="DE310" s="421">
        <f>+Scoresheet!AX407</f>
        <v>0</v>
      </c>
      <c r="DF310" s="420">
        <f t="shared" si="62"/>
        <v>0</v>
      </c>
      <c r="DH310" s="766">
        <v>309</v>
      </c>
      <c r="DI310" s="767" t="str">
        <f t="shared" si="68"/>
        <v>HIMANSHU JOSHI [S]</v>
      </c>
      <c r="DJ310" s="767" t="s">
        <v>43</v>
      </c>
      <c r="DK310" s="768">
        <f>+Scoresheet!BF407</f>
        <v>1</v>
      </c>
      <c r="DL310" s="769">
        <f t="shared" si="63"/>
        <v>0.5</v>
      </c>
      <c r="DN310" s="762">
        <v>309</v>
      </c>
      <c r="DO310" s="763" t="str">
        <f t="shared" si="69"/>
        <v>HIMANSHU JOSHI [S]</v>
      </c>
      <c r="DP310" s="763" t="s">
        <v>43</v>
      </c>
      <c r="DQ310" s="429">
        <f t="shared" si="64"/>
        <v>2.5</v>
      </c>
    </row>
    <row r="311" spans="8:121">
      <c r="H311" s="463">
        <v>310</v>
      </c>
      <c r="I311" s="313" t="s">
        <v>352</v>
      </c>
      <c r="J311" s="313" t="s">
        <v>44</v>
      </c>
      <c r="K311" s="478">
        <v>0</v>
      </c>
      <c r="L311" s="473"/>
      <c r="M311" s="463">
        <v>310</v>
      </c>
      <c r="N311" s="313" t="s">
        <v>290</v>
      </c>
      <c r="O311" s="313" t="s">
        <v>38</v>
      </c>
      <c r="P311" s="465">
        <v>2</v>
      </c>
      <c r="Q311" s="671">
        <v>0</v>
      </c>
      <c r="R311" s="10"/>
      <c r="S311" s="463">
        <v>310</v>
      </c>
      <c r="T311" s="313" t="s">
        <v>314</v>
      </c>
      <c r="U311" s="313" t="s">
        <v>50</v>
      </c>
      <c r="V311" s="465">
        <v>0</v>
      </c>
      <c r="W311" s="475">
        <v>0</v>
      </c>
      <c r="X311" s="10"/>
      <c r="Y311" s="463">
        <v>310</v>
      </c>
      <c r="Z311" s="324" t="s">
        <v>328</v>
      </c>
      <c r="AA311" s="324" t="s">
        <v>39</v>
      </c>
      <c r="AB311" s="468">
        <v>0</v>
      </c>
      <c r="AC311" s="478">
        <v>0</v>
      </c>
      <c r="AD311" s="10"/>
      <c r="AE311" s="463">
        <v>310</v>
      </c>
      <c r="AF311" s="324" t="s">
        <v>325</v>
      </c>
      <c r="AG311" s="324" t="s">
        <v>39</v>
      </c>
      <c r="AH311" s="468">
        <v>0</v>
      </c>
      <c r="AI311" s="478">
        <v>0</v>
      </c>
      <c r="AK311" s="463">
        <v>310</v>
      </c>
      <c r="AL311" s="324" t="s">
        <v>304</v>
      </c>
      <c r="AM311" s="324" t="s">
        <v>49</v>
      </c>
      <c r="AN311" s="340">
        <v>0</v>
      </c>
      <c r="AO311" s="478">
        <v>0</v>
      </c>
      <c r="AP311" s="10"/>
      <c r="AQ311" s="463">
        <v>310</v>
      </c>
      <c r="AR311" s="313" t="s">
        <v>313</v>
      </c>
      <c r="AS311" s="313" t="s">
        <v>50</v>
      </c>
      <c r="AT311" s="475">
        <v>0</v>
      </c>
      <c r="AU311" s="473"/>
      <c r="AV311" s="10"/>
      <c r="CE311" s="781">
        <v>310</v>
      </c>
      <c r="CF311" s="782" t="str">
        <f t="shared" si="56"/>
        <v>TIRTH RAVAL [S]</v>
      </c>
      <c r="CG311" s="782" t="s">
        <v>43</v>
      </c>
      <c r="CH311" s="783">
        <f t="shared" si="57"/>
        <v>0</v>
      </c>
      <c r="CJ311" s="418">
        <v>310</v>
      </c>
      <c r="CK311" s="419" t="str">
        <f t="shared" si="58"/>
        <v>TIRTH RAVAL [S]</v>
      </c>
      <c r="CL311" s="419" t="s">
        <v>43</v>
      </c>
      <c r="CM311" s="421">
        <f>+Scoresheet!J408</f>
        <v>0</v>
      </c>
      <c r="CN311" s="420">
        <f t="shared" si="59"/>
        <v>0</v>
      </c>
      <c r="CP311" s="750">
        <v>310</v>
      </c>
      <c r="CQ311" s="751" t="str">
        <f t="shared" si="65"/>
        <v>TIRTH RAVAL [S]</v>
      </c>
      <c r="CR311" s="751" t="s">
        <v>43</v>
      </c>
      <c r="CS311" s="756">
        <f>+Scoresheet!AH408</f>
        <v>0</v>
      </c>
      <c r="CT311" s="752">
        <f t="shared" si="60"/>
        <v>0</v>
      </c>
      <c r="CV311" s="762">
        <v>310</v>
      </c>
      <c r="CW311" s="763" t="str">
        <f t="shared" si="66"/>
        <v>TIRTH RAVAL [S]</v>
      </c>
      <c r="CX311" s="763" t="s">
        <v>43</v>
      </c>
      <c r="CY311" s="787">
        <f>+Scoresheet!AP408</f>
        <v>0</v>
      </c>
      <c r="CZ311" s="429">
        <f t="shared" si="61"/>
        <v>0</v>
      </c>
      <c r="DB311" s="418">
        <v>310</v>
      </c>
      <c r="DC311" s="419" t="str">
        <f t="shared" si="67"/>
        <v>TIRTH RAVAL [S]</v>
      </c>
      <c r="DD311" s="419" t="s">
        <v>43</v>
      </c>
      <c r="DE311" s="421">
        <f>+Scoresheet!AX408</f>
        <v>0</v>
      </c>
      <c r="DF311" s="420">
        <f t="shared" si="62"/>
        <v>0</v>
      </c>
      <c r="DH311" s="766">
        <v>310</v>
      </c>
      <c r="DI311" s="767" t="str">
        <f t="shared" si="68"/>
        <v>TIRTH RAVAL [S]</v>
      </c>
      <c r="DJ311" s="767" t="s">
        <v>43</v>
      </c>
      <c r="DK311" s="768">
        <f>+Scoresheet!BF408</f>
        <v>0</v>
      </c>
      <c r="DL311" s="769">
        <f t="shared" si="63"/>
        <v>0</v>
      </c>
      <c r="DN311" s="762">
        <v>310</v>
      </c>
      <c r="DO311" s="763" t="str">
        <f t="shared" si="69"/>
        <v>TIRTH RAVAL [S]</v>
      </c>
      <c r="DP311" s="763" t="s">
        <v>43</v>
      </c>
      <c r="DQ311" s="429">
        <f t="shared" si="64"/>
        <v>0</v>
      </c>
    </row>
    <row r="312" spans="8:121">
      <c r="H312" s="463">
        <v>311</v>
      </c>
      <c r="I312" s="313" t="s">
        <v>322</v>
      </c>
      <c r="J312" s="313" t="s">
        <v>50</v>
      </c>
      <c r="K312" s="475">
        <v>0</v>
      </c>
      <c r="L312" s="473"/>
      <c r="M312" s="463">
        <v>311</v>
      </c>
      <c r="N312" s="313" t="s">
        <v>285</v>
      </c>
      <c r="O312" s="313" t="s">
        <v>38</v>
      </c>
      <c r="P312" s="465">
        <v>6</v>
      </c>
      <c r="Q312" s="671">
        <v>0</v>
      </c>
      <c r="R312" s="10"/>
      <c r="S312" s="463">
        <v>311</v>
      </c>
      <c r="T312" s="313" t="s">
        <v>424</v>
      </c>
      <c r="U312" s="313" t="s">
        <v>38</v>
      </c>
      <c r="V312" s="465">
        <v>0</v>
      </c>
      <c r="W312" s="475">
        <v>0</v>
      </c>
      <c r="X312" s="10"/>
      <c r="Y312" s="463">
        <v>311</v>
      </c>
      <c r="Z312" s="324" t="s">
        <v>436</v>
      </c>
      <c r="AA312" s="324" t="s">
        <v>38</v>
      </c>
      <c r="AB312" s="468">
        <v>0</v>
      </c>
      <c r="AC312" s="478">
        <v>0</v>
      </c>
      <c r="AD312" s="10"/>
      <c r="AE312" s="463">
        <v>311</v>
      </c>
      <c r="AF312" s="313" t="s">
        <v>318</v>
      </c>
      <c r="AG312" s="313" t="s">
        <v>50</v>
      </c>
      <c r="AH312" s="465">
        <v>0</v>
      </c>
      <c r="AI312" s="475">
        <v>0</v>
      </c>
      <c r="AK312" s="463">
        <v>311</v>
      </c>
      <c r="AL312" s="313" t="s">
        <v>356</v>
      </c>
      <c r="AM312" s="313" t="s">
        <v>43</v>
      </c>
      <c r="AN312" s="337">
        <v>0</v>
      </c>
      <c r="AO312" s="475">
        <v>0</v>
      </c>
      <c r="AP312" s="10"/>
      <c r="AQ312" s="463">
        <v>311</v>
      </c>
      <c r="AR312" s="313" t="s">
        <v>380</v>
      </c>
      <c r="AS312" s="313" t="s">
        <v>50</v>
      </c>
      <c r="AT312" s="475">
        <v>0</v>
      </c>
      <c r="AU312" s="473"/>
      <c r="AV312" s="10"/>
      <c r="CE312" s="781">
        <v>311</v>
      </c>
      <c r="CF312" s="782" t="str">
        <f t="shared" si="56"/>
        <v>KISHEN J MEHTA [S]</v>
      </c>
      <c r="CG312" s="782" t="s">
        <v>43</v>
      </c>
      <c r="CH312" s="783">
        <f t="shared" si="57"/>
        <v>1</v>
      </c>
      <c r="CJ312" s="418">
        <v>311</v>
      </c>
      <c r="CK312" s="419" t="str">
        <f t="shared" si="58"/>
        <v>KISHEN J MEHTA [S]</v>
      </c>
      <c r="CL312" s="419" t="s">
        <v>43</v>
      </c>
      <c r="CM312" s="421">
        <f>+Scoresheet!J409</f>
        <v>21</v>
      </c>
      <c r="CN312" s="420">
        <f t="shared" si="59"/>
        <v>1</v>
      </c>
      <c r="CP312" s="750">
        <v>311</v>
      </c>
      <c r="CQ312" s="751" t="str">
        <f t="shared" si="65"/>
        <v>KISHEN J MEHTA [S]</v>
      </c>
      <c r="CR312" s="751" t="s">
        <v>43</v>
      </c>
      <c r="CS312" s="756">
        <f>+Scoresheet!AH409</f>
        <v>0</v>
      </c>
      <c r="CT312" s="752">
        <f t="shared" si="60"/>
        <v>0</v>
      </c>
      <c r="CV312" s="762">
        <v>311</v>
      </c>
      <c r="CW312" s="763" t="str">
        <f t="shared" si="66"/>
        <v>KISHEN J MEHTA [S]</v>
      </c>
      <c r="CX312" s="763" t="s">
        <v>43</v>
      </c>
      <c r="CY312" s="787">
        <f>+Scoresheet!AP409</f>
        <v>0</v>
      </c>
      <c r="CZ312" s="429">
        <f t="shared" si="61"/>
        <v>0</v>
      </c>
      <c r="DB312" s="418">
        <v>311</v>
      </c>
      <c r="DC312" s="419" t="str">
        <f t="shared" si="67"/>
        <v>KISHEN J MEHTA [S]</v>
      </c>
      <c r="DD312" s="419" t="s">
        <v>43</v>
      </c>
      <c r="DE312" s="421">
        <f>+Scoresheet!AX409</f>
        <v>0</v>
      </c>
      <c r="DF312" s="420">
        <f t="shared" si="62"/>
        <v>0</v>
      </c>
      <c r="DH312" s="766">
        <v>311</v>
      </c>
      <c r="DI312" s="767" t="str">
        <f t="shared" si="68"/>
        <v>KISHEN J MEHTA [S]</v>
      </c>
      <c r="DJ312" s="767" t="s">
        <v>43</v>
      </c>
      <c r="DK312" s="768">
        <f>+Scoresheet!BF409</f>
        <v>0</v>
      </c>
      <c r="DL312" s="769">
        <f t="shared" si="63"/>
        <v>0</v>
      </c>
      <c r="DN312" s="762">
        <v>311</v>
      </c>
      <c r="DO312" s="763" t="str">
        <f t="shared" si="69"/>
        <v>KISHEN J MEHTA [S]</v>
      </c>
      <c r="DP312" s="763" t="s">
        <v>43</v>
      </c>
      <c r="DQ312" s="429">
        <f t="shared" si="64"/>
        <v>0</v>
      </c>
    </row>
    <row r="313" spans="8:121">
      <c r="H313" s="463">
        <v>312</v>
      </c>
      <c r="I313" s="313" t="s">
        <v>419</v>
      </c>
      <c r="J313" s="313" t="s">
        <v>38</v>
      </c>
      <c r="K313" s="475">
        <v>0</v>
      </c>
      <c r="L313" s="473"/>
      <c r="M313" s="463">
        <v>312</v>
      </c>
      <c r="N313" s="313" t="s">
        <v>402</v>
      </c>
      <c r="O313" s="313" t="s">
        <v>48</v>
      </c>
      <c r="P313" s="465">
        <v>4</v>
      </c>
      <c r="Q313" s="671">
        <v>0</v>
      </c>
      <c r="R313" s="10"/>
      <c r="S313" s="463">
        <v>312</v>
      </c>
      <c r="T313" s="313" t="s">
        <v>321</v>
      </c>
      <c r="U313" s="313" t="s">
        <v>50</v>
      </c>
      <c r="V313" s="465">
        <v>0</v>
      </c>
      <c r="W313" s="475">
        <v>0</v>
      </c>
      <c r="X313" s="10"/>
      <c r="Y313" s="463">
        <v>312</v>
      </c>
      <c r="Z313" s="313" t="s">
        <v>285</v>
      </c>
      <c r="AA313" s="313" t="s">
        <v>38</v>
      </c>
      <c r="AB313" s="465">
        <v>0</v>
      </c>
      <c r="AC313" s="475">
        <v>0</v>
      </c>
      <c r="AD313" s="10"/>
      <c r="AE313" s="463">
        <v>312</v>
      </c>
      <c r="AF313" s="313" t="s">
        <v>293</v>
      </c>
      <c r="AG313" s="313" t="s">
        <v>38</v>
      </c>
      <c r="AH313" s="465">
        <v>0</v>
      </c>
      <c r="AI313" s="475">
        <v>0</v>
      </c>
      <c r="AK313" s="463">
        <v>312</v>
      </c>
      <c r="AL313" s="324" t="s">
        <v>297</v>
      </c>
      <c r="AM313" s="324" t="s">
        <v>38</v>
      </c>
      <c r="AN313" s="340">
        <v>0</v>
      </c>
      <c r="AO313" s="478">
        <v>0</v>
      </c>
      <c r="AP313" s="10"/>
      <c r="AQ313" s="463">
        <v>312</v>
      </c>
      <c r="AR313" s="313" t="s">
        <v>315</v>
      </c>
      <c r="AS313" s="313" t="s">
        <v>50</v>
      </c>
      <c r="AT313" s="475">
        <v>0</v>
      </c>
      <c r="AU313" s="473"/>
      <c r="AV313" s="10"/>
      <c r="CE313" s="781">
        <v>312</v>
      </c>
      <c r="CF313" s="782" t="str">
        <f t="shared" si="56"/>
        <v>MANOJ RAVAL [S]</v>
      </c>
      <c r="CG313" s="782" t="s">
        <v>43</v>
      </c>
      <c r="CH313" s="783">
        <f t="shared" si="57"/>
        <v>0.5</v>
      </c>
      <c r="CJ313" s="418">
        <v>312</v>
      </c>
      <c r="CK313" s="419" t="str">
        <f t="shared" si="58"/>
        <v>MANOJ RAVAL [S]</v>
      </c>
      <c r="CL313" s="419" t="s">
        <v>43</v>
      </c>
      <c r="CM313" s="421">
        <f>+Scoresheet!J410</f>
        <v>0</v>
      </c>
      <c r="CN313" s="420">
        <f t="shared" si="59"/>
        <v>0</v>
      </c>
      <c r="CP313" s="750">
        <v>312</v>
      </c>
      <c r="CQ313" s="751" t="str">
        <f t="shared" si="65"/>
        <v>MANOJ RAVAL [S]</v>
      </c>
      <c r="CR313" s="751" t="s">
        <v>43</v>
      </c>
      <c r="CS313" s="756">
        <f>+Scoresheet!AH410</f>
        <v>0</v>
      </c>
      <c r="CT313" s="752">
        <f t="shared" si="60"/>
        <v>0</v>
      </c>
      <c r="CV313" s="762">
        <v>312</v>
      </c>
      <c r="CW313" s="763" t="str">
        <f t="shared" si="66"/>
        <v>MANOJ RAVAL [S]</v>
      </c>
      <c r="CX313" s="763" t="s">
        <v>43</v>
      </c>
      <c r="CY313" s="787">
        <f>+Scoresheet!AP410</f>
        <v>0</v>
      </c>
      <c r="CZ313" s="429">
        <f t="shared" si="61"/>
        <v>0</v>
      </c>
      <c r="DB313" s="418">
        <v>312</v>
      </c>
      <c r="DC313" s="419" t="str">
        <f t="shared" si="67"/>
        <v>MANOJ RAVAL [S]</v>
      </c>
      <c r="DD313" s="419" t="s">
        <v>43</v>
      </c>
      <c r="DE313" s="421" t="str">
        <f>+Scoresheet!AX410</f>
        <v>1d</v>
      </c>
      <c r="DF313" s="420">
        <f t="shared" si="62"/>
        <v>0.5</v>
      </c>
      <c r="DH313" s="766">
        <v>312</v>
      </c>
      <c r="DI313" s="767" t="str">
        <f t="shared" si="68"/>
        <v>MANOJ RAVAL [S]</v>
      </c>
      <c r="DJ313" s="767" t="s">
        <v>43</v>
      </c>
      <c r="DK313" s="768">
        <f>+Scoresheet!BF410</f>
        <v>0</v>
      </c>
      <c r="DL313" s="769">
        <f t="shared" si="63"/>
        <v>0</v>
      </c>
      <c r="DN313" s="762">
        <v>312</v>
      </c>
      <c r="DO313" s="763" t="str">
        <f t="shared" si="69"/>
        <v>MANOJ RAVAL [S]</v>
      </c>
      <c r="DP313" s="763" t="s">
        <v>43</v>
      </c>
      <c r="DQ313" s="429">
        <f t="shared" si="64"/>
        <v>0.5</v>
      </c>
    </row>
    <row r="314" spans="8:121">
      <c r="H314" s="463">
        <v>313</v>
      </c>
      <c r="I314" s="313" t="s">
        <v>442</v>
      </c>
      <c r="J314" s="313" t="s">
        <v>49</v>
      </c>
      <c r="K314" s="475">
        <v>0</v>
      </c>
      <c r="L314" s="473"/>
      <c r="M314" s="463">
        <v>313</v>
      </c>
      <c r="N314" s="313" t="s">
        <v>292</v>
      </c>
      <c r="O314" s="313" t="s">
        <v>38</v>
      </c>
      <c r="P314" s="465">
        <v>10</v>
      </c>
      <c r="Q314" s="671">
        <v>0</v>
      </c>
      <c r="R314" s="10"/>
      <c r="S314" s="463">
        <v>313</v>
      </c>
      <c r="T314" s="324" t="s">
        <v>347</v>
      </c>
      <c r="U314" s="324" t="s">
        <v>44</v>
      </c>
      <c r="V314" s="468">
        <v>0</v>
      </c>
      <c r="W314" s="478">
        <v>0</v>
      </c>
      <c r="X314" s="10"/>
      <c r="Y314" s="463">
        <v>313</v>
      </c>
      <c r="Z314" s="313" t="s">
        <v>402</v>
      </c>
      <c r="AA314" s="313" t="s">
        <v>48</v>
      </c>
      <c r="AB314" s="468">
        <v>0</v>
      </c>
      <c r="AC314" s="478">
        <v>0</v>
      </c>
      <c r="AD314" s="10"/>
      <c r="AE314" s="463">
        <v>313</v>
      </c>
      <c r="AF314" s="313" t="s">
        <v>383</v>
      </c>
      <c r="AG314" s="313" t="s">
        <v>42</v>
      </c>
      <c r="AH314" s="465">
        <v>0</v>
      </c>
      <c r="AI314" s="475">
        <v>0</v>
      </c>
      <c r="AK314" s="463">
        <v>313</v>
      </c>
      <c r="AL314" s="324" t="s">
        <v>408</v>
      </c>
      <c r="AM314" s="324" t="s">
        <v>43</v>
      </c>
      <c r="AN314" s="468">
        <v>0</v>
      </c>
      <c r="AO314" s="478">
        <v>0</v>
      </c>
      <c r="AP314" s="10"/>
      <c r="AQ314" s="463">
        <v>313</v>
      </c>
      <c r="AR314" s="313" t="s">
        <v>320</v>
      </c>
      <c r="AS314" s="313" t="s">
        <v>50</v>
      </c>
      <c r="AT314" s="475">
        <v>0</v>
      </c>
      <c r="AU314" s="473"/>
      <c r="AV314" s="10"/>
      <c r="CE314" s="781">
        <v>313</v>
      </c>
      <c r="CF314" s="782" t="str">
        <f t="shared" si="56"/>
        <v>SUNNY MEHTA [S]</v>
      </c>
      <c r="CG314" s="782" t="s">
        <v>43</v>
      </c>
      <c r="CH314" s="783">
        <f t="shared" si="57"/>
        <v>0</v>
      </c>
      <c r="CJ314" s="418">
        <v>313</v>
      </c>
      <c r="CK314" s="419" t="str">
        <f t="shared" si="58"/>
        <v>SUNNY MEHTA [S]</v>
      </c>
      <c r="CL314" s="419" t="s">
        <v>43</v>
      </c>
      <c r="CM314" s="421">
        <f>+Scoresheet!J411</f>
        <v>14</v>
      </c>
      <c r="CN314" s="420">
        <f t="shared" si="59"/>
        <v>0</v>
      </c>
      <c r="CP314" s="750">
        <v>313</v>
      </c>
      <c r="CQ314" s="751" t="str">
        <f t="shared" si="65"/>
        <v>SUNNY MEHTA [S]</v>
      </c>
      <c r="CR314" s="751" t="s">
        <v>43</v>
      </c>
      <c r="CS314" s="756">
        <f>+Scoresheet!AH411</f>
        <v>0</v>
      </c>
      <c r="CT314" s="752">
        <f t="shared" si="60"/>
        <v>0</v>
      </c>
      <c r="CV314" s="762">
        <v>313</v>
      </c>
      <c r="CW314" s="763" t="str">
        <f t="shared" si="66"/>
        <v>SUNNY MEHTA [S]</v>
      </c>
      <c r="CX314" s="763" t="s">
        <v>43</v>
      </c>
      <c r="CY314" s="787">
        <f>+Scoresheet!AP411</f>
        <v>0</v>
      </c>
      <c r="CZ314" s="429">
        <f t="shared" si="61"/>
        <v>0</v>
      </c>
      <c r="DB314" s="418">
        <v>313</v>
      </c>
      <c r="DC314" s="419" t="str">
        <f t="shared" si="67"/>
        <v>SUNNY MEHTA [S]</v>
      </c>
      <c r="DD314" s="419" t="s">
        <v>43</v>
      </c>
      <c r="DE314" s="421">
        <f>+Scoresheet!AX411</f>
        <v>0</v>
      </c>
      <c r="DF314" s="420">
        <f t="shared" si="62"/>
        <v>0</v>
      </c>
      <c r="DH314" s="766">
        <v>313</v>
      </c>
      <c r="DI314" s="767" t="str">
        <f t="shared" si="68"/>
        <v>SUNNY MEHTA [S]</v>
      </c>
      <c r="DJ314" s="767" t="s">
        <v>43</v>
      </c>
      <c r="DK314" s="768">
        <f>+Scoresheet!BF411</f>
        <v>0</v>
      </c>
      <c r="DL314" s="769">
        <f t="shared" si="63"/>
        <v>0</v>
      </c>
      <c r="DN314" s="762">
        <v>313</v>
      </c>
      <c r="DO314" s="763" t="str">
        <f t="shared" si="69"/>
        <v>SUNNY MEHTA [S]</v>
      </c>
      <c r="DP314" s="763" t="s">
        <v>43</v>
      </c>
      <c r="DQ314" s="429">
        <f t="shared" si="64"/>
        <v>0</v>
      </c>
    </row>
    <row r="315" spans="8:121">
      <c r="H315" s="463">
        <v>314</v>
      </c>
      <c r="I315" s="313" t="s">
        <v>330</v>
      </c>
      <c r="J315" s="313" t="s">
        <v>39</v>
      </c>
      <c r="K315" s="475">
        <v>0</v>
      </c>
      <c r="L315" s="473"/>
      <c r="M315" s="463">
        <v>314</v>
      </c>
      <c r="N315" s="324" t="s">
        <v>424</v>
      </c>
      <c r="O315" s="324" t="s">
        <v>38</v>
      </c>
      <c r="P315" s="468">
        <v>0</v>
      </c>
      <c r="Q315" s="671">
        <v>0</v>
      </c>
      <c r="R315" s="10"/>
      <c r="S315" s="463">
        <v>314</v>
      </c>
      <c r="T315" s="324" t="s">
        <v>311</v>
      </c>
      <c r="U315" s="324" t="s">
        <v>42</v>
      </c>
      <c r="V315" s="465">
        <v>0</v>
      </c>
      <c r="W315" s="475">
        <v>0</v>
      </c>
      <c r="X315" s="10"/>
      <c r="Y315" s="463">
        <v>314</v>
      </c>
      <c r="Z315" s="313" t="s">
        <v>338</v>
      </c>
      <c r="AA315" s="313" t="s">
        <v>46</v>
      </c>
      <c r="AB315" s="465">
        <v>0</v>
      </c>
      <c r="AC315" s="475">
        <v>0</v>
      </c>
      <c r="AD315" s="10"/>
      <c r="AE315" s="463">
        <v>314</v>
      </c>
      <c r="AF315" s="313" t="s">
        <v>276</v>
      </c>
      <c r="AG315" s="313" t="s">
        <v>45</v>
      </c>
      <c r="AH315" s="468">
        <v>0</v>
      </c>
      <c r="AI315" s="478">
        <v>0</v>
      </c>
      <c r="AK315" s="463">
        <v>314</v>
      </c>
      <c r="AL315" s="324" t="s">
        <v>327</v>
      </c>
      <c r="AM315" s="324" t="s">
        <v>39</v>
      </c>
      <c r="AN315" s="340">
        <v>0</v>
      </c>
      <c r="AO315" s="478">
        <v>0</v>
      </c>
      <c r="AP315" s="10"/>
      <c r="AQ315" s="463">
        <v>314</v>
      </c>
      <c r="AR315" s="313" t="s">
        <v>394</v>
      </c>
      <c r="AS315" s="313" t="s">
        <v>46</v>
      </c>
      <c r="AT315" s="475">
        <v>0</v>
      </c>
      <c r="AU315" s="473"/>
      <c r="AV315" s="10"/>
      <c r="CE315" s="781">
        <v>314</v>
      </c>
      <c r="CF315" s="782" t="str">
        <f t="shared" si="56"/>
        <v>-</v>
      </c>
      <c r="CG315" s="782" t="s">
        <v>43</v>
      </c>
      <c r="CH315" s="783">
        <f t="shared" si="57"/>
        <v>0</v>
      </c>
      <c r="CJ315" s="418">
        <v>314</v>
      </c>
      <c r="CK315" s="419" t="str">
        <f t="shared" si="58"/>
        <v>-</v>
      </c>
      <c r="CL315" s="419" t="s">
        <v>43</v>
      </c>
      <c r="CM315" s="421">
        <f>+Scoresheet!J412</f>
        <v>0</v>
      </c>
      <c r="CN315" s="420">
        <f t="shared" si="59"/>
        <v>0</v>
      </c>
      <c r="CP315" s="750">
        <v>314</v>
      </c>
      <c r="CQ315" s="751" t="str">
        <f t="shared" si="65"/>
        <v>-</v>
      </c>
      <c r="CR315" s="751" t="s">
        <v>43</v>
      </c>
      <c r="CS315" s="756">
        <f>+Scoresheet!AH412</f>
        <v>0</v>
      </c>
      <c r="CT315" s="752">
        <f t="shared" si="60"/>
        <v>0</v>
      </c>
      <c r="CV315" s="762">
        <v>314</v>
      </c>
      <c r="CW315" s="763" t="str">
        <f t="shared" si="66"/>
        <v>-</v>
      </c>
      <c r="CX315" s="763" t="s">
        <v>43</v>
      </c>
      <c r="CY315" s="787">
        <f>+Scoresheet!AP412</f>
        <v>0</v>
      </c>
      <c r="CZ315" s="429">
        <f t="shared" si="61"/>
        <v>0</v>
      </c>
      <c r="DB315" s="418">
        <v>314</v>
      </c>
      <c r="DC315" s="419" t="str">
        <f t="shared" si="67"/>
        <v>-</v>
      </c>
      <c r="DD315" s="419" t="s">
        <v>43</v>
      </c>
      <c r="DE315" s="421">
        <f>+Scoresheet!AX412</f>
        <v>0</v>
      </c>
      <c r="DF315" s="420">
        <f t="shared" si="62"/>
        <v>0</v>
      </c>
      <c r="DH315" s="766">
        <v>314</v>
      </c>
      <c r="DI315" s="767" t="str">
        <f t="shared" si="68"/>
        <v>-</v>
      </c>
      <c r="DJ315" s="767" t="s">
        <v>43</v>
      </c>
      <c r="DK315" s="768">
        <f>+Scoresheet!BF412</f>
        <v>0</v>
      </c>
      <c r="DL315" s="769">
        <f t="shared" si="63"/>
        <v>0</v>
      </c>
      <c r="DN315" s="762">
        <v>314</v>
      </c>
      <c r="DO315" s="763" t="str">
        <f t="shared" si="69"/>
        <v>-</v>
      </c>
      <c r="DP315" s="763" t="s">
        <v>43</v>
      </c>
      <c r="DQ315" s="429">
        <f t="shared" si="64"/>
        <v>0</v>
      </c>
    </row>
    <row r="316" spans="8:121">
      <c r="H316" s="463">
        <v>315</v>
      </c>
      <c r="I316" s="324" t="s">
        <v>401</v>
      </c>
      <c r="J316" s="324" t="s">
        <v>48</v>
      </c>
      <c r="K316" s="478">
        <v>0</v>
      </c>
      <c r="L316" s="473"/>
      <c r="M316" s="463">
        <v>315</v>
      </c>
      <c r="N316" s="313" t="s">
        <v>291</v>
      </c>
      <c r="O316" s="313" t="s">
        <v>38</v>
      </c>
      <c r="P316" s="465">
        <v>1</v>
      </c>
      <c r="Q316" s="671">
        <v>0</v>
      </c>
      <c r="R316" s="10"/>
      <c r="S316" s="463">
        <v>315</v>
      </c>
      <c r="T316" s="313" t="s">
        <v>373</v>
      </c>
      <c r="U316" s="313" t="s">
        <v>41</v>
      </c>
      <c r="V316" s="467">
        <v>0</v>
      </c>
      <c r="W316" s="477">
        <v>0</v>
      </c>
      <c r="X316" s="10"/>
      <c r="Y316" s="463">
        <v>315</v>
      </c>
      <c r="Z316" s="313" t="s">
        <v>321</v>
      </c>
      <c r="AA316" s="313" t="s">
        <v>50</v>
      </c>
      <c r="AB316" s="465">
        <v>0</v>
      </c>
      <c r="AC316" s="475">
        <v>0</v>
      </c>
      <c r="AD316" s="10"/>
      <c r="AE316" s="463">
        <v>315</v>
      </c>
      <c r="AF316" s="313" t="s">
        <v>423</v>
      </c>
      <c r="AG316" s="313" t="s">
        <v>38</v>
      </c>
      <c r="AH316" s="465">
        <v>0</v>
      </c>
      <c r="AI316" s="475">
        <v>0</v>
      </c>
      <c r="AK316" s="463">
        <v>315</v>
      </c>
      <c r="AL316" s="324" t="s">
        <v>411</v>
      </c>
      <c r="AM316" s="324" t="s">
        <v>45</v>
      </c>
      <c r="AN316" s="340">
        <v>0</v>
      </c>
      <c r="AO316" s="478">
        <v>0</v>
      </c>
      <c r="AP316" s="10"/>
      <c r="AQ316" s="463">
        <v>315</v>
      </c>
      <c r="AR316" s="313" t="s">
        <v>418</v>
      </c>
      <c r="AS316" s="313" t="s">
        <v>38</v>
      </c>
      <c r="AT316" s="475">
        <v>0</v>
      </c>
      <c r="AU316" s="473"/>
      <c r="AV316" s="10"/>
      <c r="CE316" s="781">
        <v>315</v>
      </c>
      <c r="CF316" s="782" t="str">
        <f t="shared" si="56"/>
        <v>-</v>
      </c>
      <c r="CG316" s="782" t="s">
        <v>43</v>
      </c>
      <c r="CH316" s="783">
        <f t="shared" si="57"/>
        <v>0</v>
      </c>
      <c r="CJ316" s="418">
        <v>315</v>
      </c>
      <c r="CK316" s="419" t="str">
        <f t="shared" si="58"/>
        <v>-</v>
      </c>
      <c r="CL316" s="419" t="s">
        <v>43</v>
      </c>
      <c r="CM316" s="421">
        <f>+Scoresheet!J413</f>
        <v>0</v>
      </c>
      <c r="CN316" s="420">
        <f t="shared" si="59"/>
        <v>0</v>
      </c>
      <c r="CP316" s="750">
        <v>315</v>
      </c>
      <c r="CQ316" s="751" t="str">
        <f t="shared" si="65"/>
        <v>-</v>
      </c>
      <c r="CR316" s="751" t="s">
        <v>43</v>
      </c>
      <c r="CS316" s="756">
        <f>+Scoresheet!AH413</f>
        <v>0</v>
      </c>
      <c r="CT316" s="752">
        <f t="shared" si="60"/>
        <v>0</v>
      </c>
      <c r="CV316" s="762">
        <v>315</v>
      </c>
      <c r="CW316" s="763" t="str">
        <f t="shared" si="66"/>
        <v>-</v>
      </c>
      <c r="CX316" s="763" t="s">
        <v>43</v>
      </c>
      <c r="CY316" s="787">
        <f>+Scoresheet!AP413</f>
        <v>0</v>
      </c>
      <c r="CZ316" s="429">
        <f t="shared" si="61"/>
        <v>0</v>
      </c>
      <c r="DB316" s="418">
        <v>315</v>
      </c>
      <c r="DC316" s="419" t="str">
        <f t="shared" si="67"/>
        <v>-</v>
      </c>
      <c r="DD316" s="419" t="s">
        <v>43</v>
      </c>
      <c r="DE316" s="421">
        <f>+Scoresheet!AX413</f>
        <v>0</v>
      </c>
      <c r="DF316" s="420">
        <f t="shared" si="62"/>
        <v>0</v>
      </c>
      <c r="DH316" s="766">
        <v>315</v>
      </c>
      <c r="DI316" s="767" t="str">
        <f t="shared" si="68"/>
        <v>-</v>
      </c>
      <c r="DJ316" s="767" t="s">
        <v>43</v>
      </c>
      <c r="DK316" s="768">
        <f>+Scoresheet!BF413</f>
        <v>0</v>
      </c>
      <c r="DL316" s="769">
        <f t="shared" si="63"/>
        <v>0</v>
      </c>
      <c r="DN316" s="762">
        <v>315</v>
      </c>
      <c r="DO316" s="763" t="str">
        <f t="shared" si="69"/>
        <v>-</v>
      </c>
      <c r="DP316" s="763" t="s">
        <v>43</v>
      </c>
      <c r="DQ316" s="429">
        <f t="shared" si="64"/>
        <v>0</v>
      </c>
    </row>
    <row r="317" spans="8:121">
      <c r="H317" s="463">
        <v>316</v>
      </c>
      <c r="I317" s="324" t="s">
        <v>317</v>
      </c>
      <c r="J317" s="324" t="s">
        <v>50</v>
      </c>
      <c r="K317" s="475">
        <v>0</v>
      </c>
      <c r="L317" s="473"/>
      <c r="M317" s="463">
        <v>316</v>
      </c>
      <c r="N317" s="313" t="s">
        <v>347</v>
      </c>
      <c r="O317" s="313" t="s">
        <v>44</v>
      </c>
      <c r="P317" s="465">
        <v>9</v>
      </c>
      <c r="Q317" s="671">
        <v>0</v>
      </c>
      <c r="R317" s="10"/>
      <c r="S317" s="463">
        <v>316</v>
      </c>
      <c r="T317" s="324" t="s">
        <v>325</v>
      </c>
      <c r="U317" s="324" t="s">
        <v>39</v>
      </c>
      <c r="V317" s="468">
        <v>0</v>
      </c>
      <c r="W317" s="478">
        <v>0</v>
      </c>
      <c r="X317" s="10"/>
      <c r="Y317" s="463">
        <v>316</v>
      </c>
      <c r="Z317" s="324" t="s">
        <v>291</v>
      </c>
      <c r="AA317" s="324" t="s">
        <v>38</v>
      </c>
      <c r="AB317" s="468">
        <v>0</v>
      </c>
      <c r="AC317" s="478">
        <v>0</v>
      </c>
      <c r="AD317" s="10"/>
      <c r="AE317" s="463">
        <v>316</v>
      </c>
      <c r="AF317" s="324" t="s">
        <v>304</v>
      </c>
      <c r="AG317" s="324" t="s">
        <v>49</v>
      </c>
      <c r="AH317" s="468">
        <v>0</v>
      </c>
      <c r="AI317" s="478">
        <v>0</v>
      </c>
      <c r="AK317" s="463">
        <v>316</v>
      </c>
      <c r="AL317" s="313" t="s">
        <v>362</v>
      </c>
      <c r="AM317" s="313" t="s">
        <v>43</v>
      </c>
      <c r="AN317" s="337">
        <v>0</v>
      </c>
      <c r="AO317" s="475">
        <v>0</v>
      </c>
      <c r="AP317" s="10"/>
      <c r="AQ317" s="463">
        <v>316</v>
      </c>
      <c r="AR317" s="313" t="s">
        <v>440</v>
      </c>
      <c r="AS317" s="313" t="s">
        <v>41</v>
      </c>
      <c r="AT317" s="475">
        <v>0</v>
      </c>
      <c r="AU317" s="473"/>
      <c r="AV317" s="10"/>
      <c r="CE317" s="781">
        <v>316</v>
      </c>
      <c r="CF317" s="782" t="str">
        <f t="shared" si="56"/>
        <v>-</v>
      </c>
      <c r="CG317" s="782" t="s">
        <v>43</v>
      </c>
      <c r="CH317" s="783">
        <f t="shared" si="57"/>
        <v>0</v>
      </c>
      <c r="CJ317" s="418">
        <v>316</v>
      </c>
      <c r="CK317" s="419" t="str">
        <f t="shared" si="58"/>
        <v>-</v>
      </c>
      <c r="CL317" s="419" t="s">
        <v>43</v>
      </c>
      <c r="CM317" s="421">
        <f>+Scoresheet!J414</f>
        <v>0</v>
      </c>
      <c r="CN317" s="420">
        <f t="shared" si="59"/>
        <v>0</v>
      </c>
      <c r="CP317" s="750">
        <v>316</v>
      </c>
      <c r="CQ317" s="751" t="str">
        <f t="shared" si="65"/>
        <v>-</v>
      </c>
      <c r="CR317" s="751" t="s">
        <v>43</v>
      </c>
      <c r="CS317" s="756">
        <f>+Scoresheet!AH414</f>
        <v>0</v>
      </c>
      <c r="CT317" s="752">
        <f t="shared" si="60"/>
        <v>0</v>
      </c>
      <c r="CV317" s="762">
        <v>316</v>
      </c>
      <c r="CW317" s="763" t="str">
        <f t="shared" si="66"/>
        <v>-</v>
      </c>
      <c r="CX317" s="763" t="s">
        <v>43</v>
      </c>
      <c r="CY317" s="787">
        <f>+Scoresheet!AP414</f>
        <v>0</v>
      </c>
      <c r="CZ317" s="429">
        <f t="shared" si="61"/>
        <v>0</v>
      </c>
      <c r="DB317" s="418">
        <v>316</v>
      </c>
      <c r="DC317" s="419" t="str">
        <f t="shared" si="67"/>
        <v>-</v>
      </c>
      <c r="DD317" s="419" t="s">
        <v>43</v>
      </c>
      <c r="DE317" s="421">
        <f>+Scoresheet!AX414</f>
        <v>0</v>
      </c>
      <c r="DF317" s="420">
        <f t="shared" si="62"/>
        <v>0</v>
      </c>
      <c r="DH317" s="766">
        <v>316</v>
      </c>
      <c r="DI317" s="767" t="str">
        <f t="shared" si="68"/>
        <v>-</v>
      </c>
      <c r="DJ317" s="767" t="s">
        <v>43</v>
      </c>
      <c r="DK317" s="768">
        <f>+Scoresheet!BF414</f>
        <v>0</v>
      </c>
      <c r="DL317" s="769">
        <f t="shared" si="63"/>
        <v>0</v>
      </c>
      <c r="DN317" s="762">
        <v>316</v>
      </c>
      <c r="DO317" s="763" t="str">
        <f t="shared" si="69"/>
        <v>-</v>
      </c>
      <c r="DP317" s="763" t="s">
        <v>43</v>
      </c>
      <c r="DQ317" s="429">
        <f t="shared" si="64"/>
        <v>0</v>
      </c>
    </row>
    <row r="318" spans="8:121">
      <c r="H318" s="463">
        <v>317</v>
      </c>
      <c r="I318" s="324" t="s">
        <v>308</v>
      </c>
      <c r="J318" s="324" t="s">
        <v>42</v>
      </c>
      <c r="K318" s="475">
        <v>0</v>
      </c>
      <c r="L318" s="473"/>
      <c r="M318" s="463">
        <v>317</v>
      </c>
      <c r="N318" s="313" t="s">
        <v>311</v>
      </c>
      <c r="O318" s="313" t="s">
        <v>42</v>
      </c>
      <c r="P318" s="465">
        <v>8</v>
      </c>
      <c r="Q318" s="671">
        <v>0</v>
      </c>
      <c r="R318" s="10"/>
      <c r="S318" s="463">
        <v>317</v>
      </c>
      <c r="T318" s="313" t="s">
        <v>383</v>
      </c>
      <c r="U318" s="313" t="s">
        <v>42</v>
      </c>
      <c r="V318" s="468">
        <v>0</v>
      </c>
      <c r="W318" s="478">
        <v>0</v>
      </c>
      <c r="X318" s="10"/>
      <c r="Y318" s="463">
        <v>317</v>
      </c>
      <c r="Z318" s="313" t="s">
        <v>347</v>
      </c>
      <c r="AA318" s="313" t="s">
        <v>44</v>
      </c>
      <c r="AB318" s="465">
        <v>0</v>
      </c>
      <c r="AC318" s="475">
        <v>0</v>
      </c>
      <c r="AD318" s="10"/>
      <c r="AE318" s="463">
        <v>317</v>
      </c>
      <c r="AF318" s="313" t="s">
        <v>356</v>
      </c>
      <c r="AG318" s="313" t="s">
        <v>43</v>
      </c>
      <c r="AH318" s="465">
        <v>0</v>
      </c>
      <c r="AI318" s="475">
        <v>0</v>
      </c>
      <c r="AK318" s="463">
        <v>317</v>
      </c>
      <c r="AL318" s="313" t="s">
        <v>369</v>
      </c>
      <c r="AM318" s="313" t="s">
        <v>41</v>
      </c>
      <c r="AN318" s="337">
        <v>0</v>
      </c>
      <c r="AO318" s="475">
        <v>0</v>
      </c>
      <c r="AP318" s="10"/>
      <c r="AQ318" s="463">
        <v>317</v>
      </c>
      <c r="AR318" s="313" t="s">
        <v>436</v>
      </c>
      <c r="AS318" s="313" t="s">
        <v>38</v>
      </c>
      <c r="AT318" s="475">
        <v>0</v>
      </c>
      <c r="AU318" s="473"/>
      <c r="AV318" s="10"/>
      <c r="CE318" s="781">
        <v>317</v>
      </c>
      <c r="CF318" s="782" t="str">
        <f t="shared" si="56"/>
        <v>-</v>
      </c>
      <c r="CG318" s="782" t="s">
        <v>43</v>
      </c>
      <c r="CH318" s="783">
        <f t="shared" si="57"/>
        <v>0</v>
      </c>
      <c r="CJ318" s="418">
        <v>317</v>
      </c>
      <c r="CK318" s="419" t="str">
        <f t="shared" si="58"/>
        <v>-</v>
      </c>
      <c r="CL318" s="419" t="s">
        <v>43</v>
      </c>
      <c r="CM318" s="421">
        <f>+Scoresheet!J415</f>
        <v>0</v>
      </c>
      <c r="CN318" s="420">
        <f t="shared" si="59"/>
        <v>0</v>
      </c>
      <c r="CP318" s="750">
        <v>317</v>
      </c>
      <c r="CQ318" s="751" t="str">
        <f t="shared" si="65"/>
        <v>-</v>
      </c>
      <c r="CR318" s="751" t="s">
        <v>43</v>
      </c>
      <c r="CS318" s="756">
        <f>+Scoresheet!AH415</f>
        <v>0</v>
      </c>
      <c r="CT318" s="752">
        <f t="shared" si="60"/>
        <v>0</v>
      </c>
      <c r="CV318" s="762">
        <v>317</v>
      </c>
      <c r="CW318" s="763" t="str">
        <f t="shared" si="66"/>
        <v>-</v>
      </c>
      <c r="CX318" s="763" t="s">
        <v>43</v>
      </c>
      <c r="CY318" s="787">
        <f>+Scoresheet!AP415</f>
        <v>0</v>
      </c>
      <c r="CZ318" s="429">
        <f t="shared" si="61"/>
        <v>0</v>
      </c>
      <c r="DB318" s="418">
        <v>317</v>
      </c>
      <c r="DC318" s="419" t="str">
        <f t="shared" si="67"/>
        <v>-</v>
      </c>
      <c r="DD318" s="419" t="s">
        <v>43</v>
      </c>
      <c r="DE318" s="421">
        <f>+Scoresheet!AX415</f>
        <v>0</v>
      </c>
      <c r="DF318" s="420">
        <f t="shared" si="62"/>
        <v>0</v>
      </c>
      <c r="DH318" s="766">
        <v>317</v>
      </c>
      <c r="DI318" s="767" t="str">
        <f t="shared" si="68"/>
        <v>-</v>
      </c>
      <c r="DJ318" s="767" t="s">
        <v>43</v>
      </c>
      <c r="DK318" s="768">
        <f>+Scoresheet!BF415</f>
        <v>0</v>
      </c>
      <c r="DL318" s="769">
        <f t="shared" si="63"/>
        <v>0</v>
      </c>
      <c r="DN318" s="762">
        <v>317</v>
      </c>
      <c r="DO318" s="763" t="str">
        <f t="shared" si="69"/>
        <v>-</v>
      </c>
      <c r="DP318" s="763" t="s">
        <v>43</v>
      </c>
      <c r="DQ318" s="429">
        <f t="shared" si="64"/>
        <v>0</v>
      </c>
    </row>
    <row r="319" spans="8:121">
      <c r="H319" s="463">
        <v>318</v>
      </c>
      <c r="I319" s="313" t="s">
        <v>438</v>
      </c>
      <c r="J319" s="313" t="s">
        <v>42</v>
      </c>
      <c r="K319" s="475">
        <v>0</v>
      </c>
      <c r="L319" s="473"/>
      <c r="M319" s="463">
        <v>318</v>
      </c>
      <c r="N319" s="313" t="s">
        <v>373</v>
      </c>
      <c r="O319" s="313" t="s">
        <v>41</v>
      </c>
      <c r="P319" s="465">
        <v>3</v>
      </c>
      <c r="Q319" s="671">
        <v>0</v>
      </c>
      <c r="R319" s="10"/>
      <c r="S319" s="463">
        <v>318</v>
      </c>
      <c r="T319" s="313" t="s">
        <v>447</v>
      </c>
      <c r="U319" s="313" t="s">
        <v>39</v>
      </c>
      <c r="V319" s="465">
        <v>0</v>
      </c>
      <c r="W319" s="475">
        <v>0</v>
      </c>
      <c r="X319" s="10"/>
      <c r="Y319" s="463">
        <v>318</v>
      </c>
      <c r="Z319" s="313" t="s">
        <v>366</v>
      </c>
      <c r="AA319" s="313" t="s">
        <v>41</v>
      </c>
      <c r="AB319" s="465">
        <v>0</v>
      </c>
      <c r="AC319" s="475">
        <v>0</v>
      </c>
      <c r="AD319" s="10"/>
      <c r="AE319" s="463">
        <v>318</v>
      </c>
      <c r="AF319" s="313" t="s">
        <v>297</v>
      </c>
      <c r="AG319" s="313" t="s">
        <v>38</v>
      </c>
      <c r="AH319" s="465">
        <v>0</v>
      </c>
      <c r="AI319" s="475">
        <v>0</v>
      </c>
      <c r="AK319" s="463">
        <v>318</v>
      </c>
      <c r="AL319" s="313" t="s">
        <v>274</v>
      </c>
      <c r="AM319" s="313" t="s">
        <v>45</v>
      </c>
      <c r="AN319" s="337">
        <v>0</v>
      </c>
      <c r="AO319" s="475">
        <v>0</v>
      </c>
      <c r="AP319" s="10"/>
      <c r="AQ319" s="463">
        <v>318</v>
      </c>
      <c r="AR319" s="324" t="s">
        <v>285</v>
      </c>
      <c r="AS319" s="324" t="s">
        <v>38</v>
      </c>
      <c r="AT319" s="478">
        <v>0</v>
      </c>
      <c r="AU319" s="473"/>
      <c r="AV319" s="10"/>
      <c r="CE319" s="781">
        <v>318</v>
      </c>
      <c r="CF319" s="782" t="str">
        <f t="shared" si="56"/>
        <v>-</v>
      </c>
      <c r="CG319" s="782" t="s">
        <v>43</v>
      </c>
      <c r="CH319" s="783">
        <f t="shared" si="57"/>
        <v>0</v>
      </c>
      <c r="CJ319" s="418">
        <v>318</v>
      </c>
      <c r="CK319" s="419" t="str">
        <f t="shared" si="58"/>
        <v>-</v>
      </c>
      <c r="CL319" s="419" t="s">
        <v>43</v>
      </c>
      <c r="CM319" s="421">
        <f>+Scoresheet!J416</f>
        <v>0</v>
      </c>
      <c r="CN319" s="420">
        <f t="shared" si="59"/>
        <v>0</v>
      </c>
      <c r="CP319" s="750">
        <v>318</v>
      </c>
      <c r="CQ319" s="751" t="str">
        <f t="shared" si="65"/>
        <v>-</v>
      </c>
      <c r="CR319" s="751" t="s">
        <v>43</v>
      </c>
      <c r="CS319" s="756">
        <f>+Scoresheet!AH416</f>
        <v>0</v>
      </c>
      <c r="CT319" s="752">
        <f t="shared" si="60"/>
        <v>0</v>
      </c>
      <c r="CV319" s="762">
        <v>318</v>
      </c>
      <c r="CW319" s="763" t="str">
        <f t="shared" si="66"/>
        <v>-</v>
      </c>
      <c r="CX319" s="763" t="s">
        <v>43</v>
      </c>
      <c r="CY319" s="787">
        <f>+Scoresheet!AP416</f>
        <v>0</v>
      </c>
      <c r="CZ319" s="429">
        <f t="shared" si="61"/>
        <v>0</v>
      </c>
      <c r="DB319" s="418">
        <v>318</v>
      </c>
      <c r="DC319" s="419" t="str">
        <f t="shared" si="67"/>
        <v>-</v>
      </c>
      <c r="DD319" s="419" t="s">
        <v>43</v>
      </c>
      <c r="DE319" s="421">
        <f>+Scoresheet!AX416</f>
        <v>0</v>
      </c>
      <c r="DF319" s="420">
        <f t="shared" si="62"/>
        <v>0</v>
      </c>
      <c r="DH319" s="766">
        <v>318</v>
      </c>
      <c r="DI319" s="767" t="str">
        <f t="shared" si="68"/>
        <v>-</v>
      </c>
      <c r="DJ319" s="767" t="s">
        <v>43</v>
      </c>
      <c r="DK319" s="768">
        <f>+Scoresheet!BF416</f>
        <v>0</v>
      </c>
      <c r="DL319" s="769">
        <f t="shared" si="63"/>
        <v>0</v>
      </c>
      <c r="DN319" s="762">
        <v>318</v>
      </c>
      <c r="DO319" s="763" t="str">
        <f t="shared" si="69"/>
        <v>-</v>
      </c>
      <c r="DP319" s="763" t="s">
        <v>43</v>
      </c>
      <c r="DQ319" s="429">
        <f t="shared" si="64"/>
        <v>0</v>
      </c>
    </row>
    <row r="320" spans="8:121">
      <c r="H320" s="463">
        <v>319</v>
      </c>
      <c r="I320" s="313" t="s">
        <v>445</v>
      </c>
      <c r="J320" s="313" t="s">
        <v>39</v>
      </c>
      <c r="K320" s="475">
        <v>0</v>
      </c>
      <c r="L320" s="473"/>
      <c r="M320" s="463">
        <v>319</v>
      </c>
      <c r="N320" s="313" t="s">
        <v>293</v>
      </c>
      <c r="O320" s="313" t="s">
        <v>38</v>
      </c>
      <c r="P320" s="465">
        <v>4</v>
      </c>
      <c r="Q320" s="671">
        <v>0</v>
      </c>
      <c r="R320" s="10"/>
      <c r="S320" s="463">
        <v>319</v>
      </c>
      <c r="T320" s="313" t="s">
        <v>423</v>
      </c>
      <c r="U320" s="313" t="s">
        <v>38</v>
      </c>
      <c r="V320" s="465">
        <v>0</v>
      </c>
      <c r="W320" s="475">
        <v>0</v>
      </c>
      <c r="X320" s="10"/>
      <c r="Y320" s="463">
        <v>319</v>
      </c>
      <c r="Z320" s="313" t="s">
        <v>311</v>
      </c>
      <c r="AA320" s="313" t="s">
        <v>42</v>
      </c>
      <c r="AB320" s="465">
        <v>0</v>
      </c>
      <c r="AC320" s="475">
        <v>0</v>
      </c>
      <c r="AD320" s="10"/>
      <c r="AE320" s="463">
        <v>319</v>
      </c>
      <c r="AF320" s="313" t="s">
        <v>408</v>
      </c>
      <c r="AG320" s="313" t="s">
        <v>43</v>
      </c>
      <c r="AH320" s="465">
        <v>0</v>
      </c>
      <c r="AI320" s="475">
        <v>0</v>
      </c>
      <c r="AK320" s="463">
        <v>319</v>
      </c>
      <c r="AL320" s="313" t="s">
        <v>302</v>
      </c>
      <c r="AM320" s="313" t="s">
        <v>49</v>
      </c>
      <c r="AN320" s="337">
        <v>0</v>
      </c>
      <c r="AO320" s="475">
        <v>0</v>
      </c>
      <c r="AP320" s="10"/>
      <c r="AQ320" s="463">
        <v>319</v>
      </c>
      <c r="AR320" s="313" t="s">
        <v>402</v>
      </c>
      <c r="AS320" s="313" t="s">
        <v>48</v>
      </c>
      <c r="AT320" s="475">
        <v>0</v>
      </c>
      <c r="AU320" s="473"/>
      <c r="AV320" s="10"/>
      <c r="CE320" s="781">
        <v>319</v>
      </c>
      <c r="CF320" s="782" t="str">
        <f t="shared" si="56"/>
        <v>-</v>
      </c>
      <c r="CG320" s="782" t="s">
        <v>43</v>
      </c>
      <c r="CH320" s="783">
        <f t="shared" si="57"/>
        <v>0</v>
      </c>
      <c r="CJ320" s="418">
        <v>319</v>
      </c>
      <c r="CK320" s="419" t="str">
        <f t="shared" si="58"/>
        <v>-</v>
      </c>
      <c r="CL320" s="419" t="s">
        <v>43</v>
      </c>
      <c r="CM320" s="421">
        <f>+Scoresheet!J417</f>
        <v>0</v>
      </c>
      <c r="CN320" s="420">
        <f t="shared" si="59"/>
        <v>0</v>
      </c>
      <c r="CP320" s="750">
        <v>319</v>
      </c>
      <c r="CQ320" s="751" t="str">
        <f t="shared" si="65"/>
        <v>-</v>
      </c>
      <c r="CR320" s="751" t="s">
        <v>43</v>
      </c>
      <c r="CS320" s="756">
        <f>+Scoresheet!AH417</f>
        <v>0</v>
      </c>
      <c r="CT320" s="752">
        <f t="shared" si="60"/>
        <v>0</v>
      </c>
      <c r="CV320" s="762">
        <v>319</v>
      </c>
      <c r="CW320" s="763" t="str">
        <f t="shared" si="66"/>
        <v>-</v>
      </c>
      <c r="CX320" s="763" t="s">
        <v>43</v>
      </c>
      <c r="CY320" s="787">
        <f>+Scoresheet!AP417</f>
        <v>0</v>
      </c>
      <c r="CZ320" s="429">
        <f t="shared" si="61"/>
        <v>0</v>
      </c>
      <c r="DB320" s="418">
        <v>319</v>
      </c>
      <c r="DC320" s="419" t="str">
        <f t="shared" si="67"/>
        <v>-</v>
      </c>
      <c r="DD320" s="419" t="s">
        <v>43</v>
      </c>
      <c r="DE320" s="421">
        <f>+Scoresheet!AX417</f>
        <v>0</v>
      </c>
      <c r="DF320" s="420">
        <f t="shared" si="62"/>
        <v>0</v>
      </c>
      <c r="DH320" s="766">
        <v>319</v>
      </c>
      <c r="DI320" s="767" t="str">
        <f t="shared" si="68"/>
        <v>-</v>
      </c>
      <c r="DJ320" s="767" t="s">
        <v>43</v>
      </c>
      <c r="DK320" s="768">
        <f>+Scoresheet!BF417</f>
        <v>0</v>
      </c>
      <c r="DL320" s="769">
        <f t="shared" si="63"/>
        <v>0</v>
      </c>
      <c r="DN320" s="762">
        <v>319</v>
      </c>
      <c r="DO320" s="763" t="str">
        <f t="shared" si="69"/>
        <v>-</v>
      </c>
      <c r="DP320" s="763" t="s">
        <v>43</v>
      </c>
      <c r="DQ320" s="429">
        <f t="shared" si="64"/>
        <v>0</v>
      </c>
    </row>
    <row r="321" spans="8:121">
      <c r="H321" s="463">
        <v>320</v>
      </c>
      <c r="I321" s="313" t="s">
        <v>380</v>
      </c>
      <c r="J321" s="313" t="s">
        <v>50</v>
      </c>
      <c r="K321" s="475">
        <v>0</v>
      </c>
      <c r="L321" s="473"/>
      <c r="M321" s="463">
        <v>320</v>
      </c>
      <c r="N321" s="313" t="s">
        <v>447</v>
      </c>
      <c r="O321" s="313" t="s">
        <v>39</v>
      </c>
      <c r="P321" s="465">
        <v>1</v>
      </c>
      <c r="Q321" s="671">
        <v>0</v>
      </c>
      <c r="R321" s="10"/>
      <c r="S321" s="463">
        <v>320</v>
      </c>
      <c r="T321" s="313" t="s">
        <v>304</v>
      </c>
      <c r="U321" s="313" t="s">
        <v>49</v>
      </c>
      <c r="V321" s="465">
        <v>0</v>
      </c>
      <c r="W321" s="475">
        <v>0</v>
      </c>
      <c r="X321" s="10"/>
      <c r="Y321" s="463">
        <v>320</v>
      </c>
      <c r="Z321" s="313" t="s">
        <v>447</v>
      </c>
      <c r="AA321" s="313" t="s">
        <v>39</v>
      </c>
      <c r="AB321" s="465">
        <v>0</v>
      </c>
      <c r="AC321" s="475">
        <v>0</v>
      </c>
      <c r="AD321" s="10"/>
      <c r="AE321" s="463">
        <v>320</v>
      </c>
      <c r="AF321" s="313" t="s">
        <v>327</v>
      </c>
      <c r="AG321" s="313" t="s">
        <v>39</v>
      </c>
      <c r="AH321" s="465">
        <v>0</v>
      </c>
      <c r="AI321" s="475">
        <v>0</v>
      </c>
      <c r="AK321" s="463">
        <v>320</v>
      </c>
      <c r="AL321" s="313" t="s">
        <v>372</v>
      </c>
      <c r="AM321" s="313" t="s">
        <v>41</v>
      </c>
      <c r="AN321" s="337">
        <v>0</v>
      </c>
      <c r="AO321" s="475">
        <v>0</v>
      </c>
      <c r="AP321" s="10"/>
      <c r="AQ321" s="463">
        <v>320</v>
      </c>
      <c r="AR321" s="313" t="s">
        <v>338</v>
      </c>
      <c r="AS321" s="313" t="s">
        <v>46</v>
      </c>
      <c r="AT321" s="475">
        <v>0</v>
      </c>
      <c r="AU321" s="473"/>
      <c r="AV321" s="10"/>
      <c r="CE321" s="781">
        <v>320</v>
      </c>
      <c r="CF321" s="782" t="str">
        <f t="shared" si="56"/>
        <v>-</v>
      </c>
      <c r="CG321" s="782" t="s">
        <v>43</v>
      </c>
      <c r="CH321" s="783">
        <f t="shared" si="57"/>
        <v>0</v>
      </c>
      <c r="CJ321" s="418">
        <v>320</v>
      </c>
      <c r="CK321" s="419" t="str">
        <f t="shared" si="58"/>
        <v>-</v>
      </c>
      <c r="CL321" s="419" t="s">
        <v>43</v>
      </c>
      <c r="CM321" s="421">
        <f>+Scoresheet!J418</f>
        <v>0</v>
      </c>
      <c r="CN321" s="420">
        <f t="shared" si="59"/>
        <v>0</v>
      </c>
      <c r="CP321" s="750">
        <v>320</v>
      </c>
      <c r="CQ321" s="751" t="str">
        <f t="shared" si="65"/>
        <v>-</v>
      </c>
      <c r="CR321" s="751" t="s">
        <v>43</v>
      </c>
      <c r="CS321" s="756">
        <f>+Scoresheet!AH418</f>
        <v>0</v>
      </c>
      <c r="CT321" s="752">
        <f t="shared" si="60"/>
        <v>0</v>
      </c>
      <c r="CV321" s="762">
        <v>320</v>
      </c>
      <c r="CW321" s="763" t="str">
        <f t="shared" si="66"/>
        <v>-</v>
      </c>
      <c r="CX321" s="763" t="s">
        <v>43</v>
      </c>
      <c r="CY321" s="787">
        <f>+Scoresheet!AP418</f>
        <v>0</v>
      </c>
      <c r="CZ321" s="429">
        <f t="shared" si="61"/>
        <v>0</v>
      </c>
      <c r="DB321" s="418">
        <v>320</v>
      </c>
      <c r="DC321" s="419" t="str">
        <f t="shared" si="67"/>
        <v>-</v>
      </c>
      <c r="DD321" s="419" t="s">
        <v>43</v>
      </c>
      <c r="DE321" s="421">
        <f>+Scoresheet!AX418</f>
        <v>0</v>
      </c>
      <c r="DF321" s="420">
        <f t="shared" si="62"/>
        <v>0</v>
      </c>
      <c r="DH321" s="766">
        <v>320</v>
      </c>
      <c r="DI321" s="767" t="str">
        <f t="shared" si="68"/>
        <v>-</v>
      </c>
      <c r="DJ321" s="767" t="s">
        <v>43</v>
      </c>
      <c r="DK321" s="768">
        <f>+Scoresheet!BF418</f>
        <v>0</v>
      </c>
      <c r="DL321" s="769">
        <f t="shared" si="63"/>
        <v>0</v>
      </c>
      <c r="DN321" s="762">
        <v>320</v>
      </c>
      <c r="DO321" s="763" t="str">
        <f t="shared" si="69"/>
        <v>-</v>
      </c>
      <c r="DP321" s="763" t="s">
        <v>43</v>
      </c>
      <c r="DQ321" s="429">
        <f t="shared" si="64"/>
        <v>0</v>
      </c>
    </row>
    <row r="322" spans="8:121">
      <c r="H322" s="463">
        <v>321</v>
      </c>
      <c r="I322" s="313" t="s">
        <v>320</v>
      </c>
      <c r="J322" s="313" t="s">
        <v>50</v>
      </c>
      <c r="K322" s="475">
        <v>0</v>
      </c>
      <c r="L322" s="473"/>
      <c r="M322" s="463">
        <v>321</v>
      </c>
      <c r="N322" s="313" t="s">
        <v>423</v>
      </c>
      <c r="O322" s="313" t="s">
        <v>38</v>
      </c>
      <c r="P322" s="465">
        <v>1</v>
      </c>
      <c r="Q322" s="671">
        <v>0</v>
      </c>
      <c r="R322" s="10"/>
      <c r="S322" s="463">
        <v>321</v>
      </c>
      <c r="T322" s="313" t="s">
        <v>356</v>
      </c>
      <c r="U322" s="313" t="s">
        <v>43</v>
      </c>
      <c r="V322" s="465">
        <v>0</v>
      </c>
      <c r="W322" s="475">
        <v>0</v>
      </c>
      <c r="X322" s="10"/>
      <c r="Y322" s="463">
        <v>321</v>
      </c>
      <c r="Z322" s="313" t="s">
        <v>408</v>
      </c>
      <c r="AA322" s="313" t="s">
        <v>43</v>
      </c>
      <c r="AB322" s="465">
        <v>0</v>
      </c>
      <c r="AC322" s="475">
        <v>0</v>
      </c>
      <c r="AD322" s="10"/>
      <c r="AE322" s="463">
        <v>321</v>
      </c>
      <c r="AF322" s="313" t="s">
        <v>411</v>
      </c>
      <c r="AG322" s="313" t="s">
        <v>45</v>
      </c>
      <c r="AH322" s="465">
        <v>0</v>
      </c>
      <c r="AI322" s="475">
        <v>0</v>
      </c>
      <c r="AK322" s="463">
        <v>321</v>
      </c>
      <c r="AL322" s="313" t="s">
        <v>334</v>
      </c>
      <c r="AM322" s="313" t="s">
        <v>39</v>
      </c>
      <c r="AN322" s="337">
        <v>0</v>
      </c>
      <c r="AO322" s="475">
        <v>0</v>
      </c>
      <c r="AP322" s="10"/>
      <c r="AQ322" s="463">
        <v>321</v>
      </c>
      <c r="AR322" s="324" t="s">
        <v>321</v>
      </c>
      <c r="AS322" s="324" t="s">
        <v>50</v>
      </c>
      <c r="AT322" s="478">
        <v>0</v>
      </c>
      <c r="AU322" s="473"/>
      <c r="AV322" s="10"/>
      <c r="CE322" s="781">
        <v>321</v>
      </c>
      <c r="CF322" s="782" t="str">
        <f t="shared" ref="CF322:CF331" si="70">+DI322</f>
        <v>-</v>
      </c>
      <c r="CG322" s="782" t="s">
        <v>43</v>
      </c>
      <c r="CH322" s="783">
        <f t="shared" ref="CH322:CH331" si="71">CN322+CT322+CZ322+DF322+DL322</f>
        <v>0</v>
      </c>
      <c r="CJ322" s="418">
        <v>321</v>
      </c>
      <c r="CK322" s="419" t="str">
        <f t="shared" ref="CK322:CK331" si="72">+X724</f>
        <v>-</v>
      </c>
      <c r="CL322" s="419" t="s">
        <v>43</v>
      </c>
      <c r="CM322" s="421">
        <f>+Scoresheet!J419</f>
        <v>0</v>
      </c>
      <c r="CN322" s="420">
        <f t="shared" ref="CN322:CN331" si="73">+AF724</f>
        <v>0</v>
      </c>
      <c r="CP322" s="750">
        <v>321</v>
      </c>
      <c r="CQ322" s="751" t="str">
        <f t="shared" si="65"/>
        <v>-</v>
      </c>
      <c r="CR322" s="751" t="s">
        <v>43</v>
      </c>
      <c r="CS322" s="756">
        <f>+Scoresheet!AH419</f>
        <v>0</v>
      </c>
      <c r="CT322" s="752">
        <f t="shared" ref="CT322:CT331" si="74">+AN724</f>
        <v>0</v>
      </c>
      <c r="CV322" s="762">
        <v>321</v>
      </c>
      <c r="CW322" s="763" t="str">
        <f t="shared" si="66"/>
        <v>-</v>
      </c>
      <c r="CX322" s="763" t="s">
        <v>43</v>
      </c>
      <c r="CY322" s="787">
        <f>+Scoresheet!AP419</f>
        <v>0</v>
      </c>
      <c r="CZ322" s="429">
        <f t="shared" ref="CZ322:CZ331" si="75">+BM724</f>
        <v>0</v>
      </c>
      <c r="DB322" s="418">
        <v>321</v>
      </c>
      <c r="DC322" s="419" t="str">
        <f t="shared" si="67"/>
        <v>-</v>
      </c>
      <c r="DD322" s="419" t="s">
        <v>43</v>
      </c>
      <c r="DE322" s="421">
        <f>+Scoresheet!AX419</f>
        <v>0</v>
      </c>
      <c r="DF322" s="420">
        <f t="shared" ref="DF322:DF331" si="76">+BE724</f>
        <v>0</v>
      </c>
      <c r="DH322" s="766">
        <v>321</v>
      </c>
      <c r="DI322" s="767" t="str">
        <f t="shared" si="68"/>
        <v>-</v>
      </c>
      <c r="DJ322" s="767" t="s">
        <v>43</v>
      </c>
      <c r="DK322" s="768">
        <f>+Scoresheet!BF419</f>
        <v>0</v>
      </c>
      <c r="DL322" s="769">
        <f t="shared" ref="DL322:DL331" si="77">+AV724</f>
        <v>0</v>
      </c>
      <c r="DN322" s="762">
        <v>321</v>
      </c>
      <c r="DO322" s="763" t="str">
        <f t="shared" si="69"/>
        <v>-</v>
      </c>
      <c r="DP322" s="763" t="s">
        <v>43</v>
      </c>
      <c r="DQ322" s="429">
        <f t="shared" ref="DQ322:DQ331" si="78">CZ322+DF322+DL322</f>
        <v>0</v>
      </c>
    </row>
    <row r="323" spans="8:121">
      <c r="H323" s="463">
        <v>322</v>
      </c>
      <c r="I323" s="324" t="s">
        <v>394</v>
      </c>
      <c r="J323" s="324" t="s">
        <v>46</v>
      </c>
      <c r="K323" s="475">
        <v>0</v>
      </c>
      <c r="L323" s="473"/>
      <c r="M323" s="463">
        <v>322</v>
      </c>
      <c r="N323" s="324" t="s">
        <v>297</v>
      </c>
      <c r="O323" s="324" t="s">
        <v>38</v>
      </c>
      <c r="P323" s="468">
        <v>0</v>
      </c>
      <c r="Q323" s="671">
        <v>0</v>
      </c>
      <c r="R323" s="10"/>
      <c r="S323" s="463">
        <v>322</v>
      </c>
      <c r="T323" s="313" t="s">
        <v>297</v>
      </c>
      <c r="U323" s="313" t="s">
        <v>38</v>
      </c>
      <c r="V323" s="465">
        <v>0</v>
      </c>
      <c r="W323" s="475">
        <v>0</v>
      </c>
      <c r="X323" s="10"/>
      <c r="Y323" s="463">
        <v>322</v>
      </c>
      <c r="Z323" s="313" t="s">
        <v>362</v>
      </c>
      <c r="AA323" s="313" t="s">
        <v>43</v>
      </c>
      <c r="AB323" s="465">
        <v>0</v>
      </c>
      <c r="AC323" s="475">
        <v>0</v>
      </c>
      <c r="AD323" s="10"/>
      <c r="AE323" s="463">
        <v>322</v>
      </c>
      <c r="AF323" s="313" t="s">
        <v>362</v>
      </c>
      <c r="AG323" s="313" t="s">
        <v>43</v>
      </c>
      <c r="AH323" s="465">
        <v>0</v>
      </c>
      <c r="AI323" s="475">
        <v>0</v>
      </c>
      <c r="AK323" s="463">
        <v>322</v>
      </c>
      <c r="AL323" s="313" t="s">
        <v>353</v>
      </c>
      <c r="AM323" s="313" t="s">
        <v>43</v>
      </c>
      <c r="AN323" s="338">
        <v>0</v>
      </c>
      <c r="AO323" s="476">
        <v>0</v>
      </c>
      <c r="AP323" s="10"/>
      <c r="AQ323" s="463">
        <v>322</v>
      </c>
      <c r="AR323" s="324" t="s">
        <v>291</v>
      </c>
      <c r="AS323" s="324" t="s">
        <v>38</v>
      </c>
      <c r="AT323" s="478">
        <v>0</v>
      </c>
      <c r="AU323" s="473"/>
      <c r="AV323" s="10"/>
      <c r="CE323" s="781">
        <v>322</v>
      </c>
      <c r="CF323" s="782" t="str">
        <f t="shared" si="70"/>
        <v>-</v>
      </c>
      <c r="CG323" s="782" t="s">
        <v>43</v>
      </c>
      <c r="CH323" s="783">
        <f t="shared" si="71"/>
        <v>0</v>
      </c>
      <c r="CJ323" s="418">
        <v>322</v>
      </c>
      <c r="CK323" s="419" t="str">
        <f t="shared" si="72"/>
        <v>-</v>
      </c>
      <c r="CL323" s="419" t="s">
        <v>43</v>
      </c>
      <c r="CM323" s="421">
        <f>+Scoresheet!J420</f>
        <v>0</v>
      </c>
      <c r="CN323" s="420">
        <f t="shared" si="73"/>
        <v>0</v>
      </c>
      <c r="CP323" s="750">
        <v>322</v>
      </c>
      <c r="CQ323" s="751" t="str">
        <f t="shared" ref="CQ323:CQ331" si="79">+CK323</f>
        <v>-</v>
      </c>
      <c r="CR323" s="751" t="s">
        <v>43</v>
      </c>
      <c r="CS323" s="756">
        <f>+Scoresheet!AH420</f>
        <v>0</v>
      </c>
      <c r="CT323" s="752">
        <f t="shared" si="74"/>
        <v>0</v>
      </c>
      <c r="CV323" s="762">
        <v>322</v>
      </c>
      <c r="CW323" s="763" t="str">
        <f t="shared" ref="CW323:CW331" si="80">+CQ323</f>
        <v>-</v>
      </c>
      <c r="CX323" s="763" t="s">
        <v>43</v>
      </c>
      <c r="CY323" s="787">
        <f>+Scoresheet!AP420</f>
        <v>0</v>
      </c>
      <c r="CZ323" s="429">
        <f t="shared" si="75"/>
        <v>0</v>
      </c>
      <c r="DB323" s="418">
        <v>322</v>
      </c>
      <c r="DC323" s="419" t="str">
        <f t="shared" ref="DC323:DC331" si="81">+CW323</f>
        <v>-</v>
      </c>
      <c r="DD323" s="419" t="s">
        <v>43</v>
      </c>
      <c r="DE323" s="421">
        <f>+Scoresheet!AX420</f>
        <v>0</v>
      </c>
      <c r="DF323" s="420">
        <f t="shared" si="76"/>
        <v>0</v>
      </c>
      <c r="DH323" s="766">
        <v>322</v>
      </c>
      <c r="DI323" s="767" t="str">
        <f t="shared" ref="DI323:DI331" si="82">+DC323</f>
        <v>-</v>
      </c>
      <c r="DJ323" s="767" t="s">
        <v>43</v>
      </c>
      <c r="DK323" s="768">
        <f>+Scoresheet!BF420</f>
        <v>0</v>
      </c>
      <c r="DL323" s="769">
        <f t="shared" si="77"/>
        <v>0</v>
      </c>
      <c r="DN323" s="762">
        <v>322</v>
      </c>
      <c r="DO323" s="763" t="str">
        <f t="shared" ref="DO323:DO331" si="83">+DI323</f>
        <v>-</v>
      </c>
      <c r="DP323" s="763" t="s">
        <v>43</v>
      </c>
      <c r="DQ323" s="429">
        <f t="shared" si="78"/>
        <v>0</v>
      </c>
    </row>
    <row r="324" spans="8:121">
      <c r="H324" s="463">
        <v>323</v>
      </c>
      <c r="I324" s="313" t="s">
        <v>440</v>
      </c>
      <c r="J324" s="313" t="s">
        <v>41</v>
      </c>
      <c r="K324" s="475">
        <v>0</v>
      </c>
      <c r="L324" s="473"/>
      <c r="M324" s="463">
        <v>323</v>
      </c>
      <c r="N324" s="313" t="s">
        <v>408</v>
      </c>
      <c r="O324" s="313" t="s">
        <v>43</v>
      </c>
      <c r="P324" s="465">
        <v>14</v>
      </c>
      <c r="Q324" s="671">
        <v>0</v>
      </c>
      <c r="R324" s="10"/>
      <c r="S324" s="463">
        <v>323</v>
      </c>
      <c r="T324" s="324" t="s">
        <v>408</v>
      </c>
      <c r="U324" s="324" t="s">
        <v>43</v>
      </c>
      <c r="V324" s="468">
        <v>0</v>
      </c>
      <c r="W324" s="478">
        <v>0</v>
      </c>
      <c r="X324" s="10"/>
      <c r="Y324" s="463">
        <v>323</v>
      </c>
      <c r="Z324" s="313" t="s">
        <v>369</v>
      </c>
      <c r="AA324" s="313" t="s">
        <v>41</v>
      </c>
      <c r="AB324" s="465">
        <v>0</v>
      </c>
      <c r="AC324" s="475">
        <v>0</v>
      </c>
      <c r="AD324" s="10"/>
      <c r="AE324" s="463">
        <v>323</v>
      </c>
      <c r="AF324" s="322" t="s">
        <v>302</v>
      </c>
      <c r="AG324" s="322" t="s">
        <v>49</v>
      </c>
      <c r="AH324" s="465">
        <v>0</v>
      </c>
      <c r="AI324" s="475">
        <v>0</v>
      </c>
      <c r="AK324" s="463">
        <v>323</v>
      </c>
      <c r="AL324" s="313" t="s">
        <v>309</v>
      </c>
      <c r="AM324" s="313" t="s">
        <v>42</v>
      </c>
      <c r="AN324" s="337">
        <v>0</v>
      </c>
      <c r="AO324" s="475">
        <v>0</v>
      </c>
      <c r="AP324" s="10"/>
      <c r="AQ324" s="463">
        <v>323</v>
      </c>
      <c r="AR324" s="313" t="s">
        <v>347</v>
      </c>
      <c r="AS324" s="313" t="s">
        <v>44</v>
      </c>
      <c r="AT324" s="475">
        <v>0</v>
      </c>
      <c r="AU324" s="473"/>
      <c r="AV324" s="10"/>
      <c r="CE324" s="781">
        <v>323</v>
      </c>
      <c r="CF324" s="782" t="str">
        <f t="shared" si="70"/>
        <v>-</v>
      </c>
      <c r="CG324" s="782" t="s">
        <v>43</v>
      </c>
      <c r="CH324" s="783">
        <f t="shared" si="71"/>
        <v>0</v>
      </c>
      <c r="CJ324" s="418">
        <v>323</v>
      </c>
      <c r="CK324" s="419" t="str">
        <f t="shared" si="72"/>
        <v>-</v>
      </c>
      <c r="CL324" s="419" t="s">
        <v>43</v>
      </c>
      <c r="CM324" s="421">
        <f>+Scoresheet!J421</f>
        <v>0</v>
      </c>
      <c r="CN324" s="420">
        <f t="shared" si="73"/>
        <v>0</v>
      </c>
      <c r="CP324" s="750">
        <v>323</v>
      </c>
      <c r="CQ324" s="751" t="str">
        <f t="shared" si="79"/>
        <v>-</v>
      </c>
      <c r="CR324" s="751" t="s">
        <v>43</v>
      </c>
      <c r="CS324" s="756">
        <f>+Scoresheet!AH421</f>
        <v>0</v>
      </c>
      <c r="CT324" s="752">
        <f t="shared" si="74"/>
        <v>0</v>
      </c>
      <c r="CV324" s="762">
        <v>323</v>
      </c>
      <c r="CW324" s="763" t="str">
        <f t="shared" si="80"/>
        <v>-</v>
      </c>
      <c r="CX324" s="763" t="s">
        <v>43</v>
      </c>
      <c r="CY324" s="787">
        <f>+Scoresheet!AP421</f>
        <v>0</v>
      </c>
      <c r="CZ324" s="429">
        <f t="shared" si="75"/>
        <v>0</v>
      </c>
      <c r="DB324" s="418">
        <v>323</v>
      </c>
      <c r="DC324" s="419" t="str">
        <f t="shared" si="81"/>
        <v>-</v>
      </c>
      <c r="DD324" s="419" t="s">
        <v>43</v>
      </c>
      <c r="DE324" s="421">
        <f>+Scoresheet!AX421</f>
        <v>0</v>
      </c>
      <c r="DF324" s="420">
        <f t="shared" si="76"/>
        <v>0</v>
      </c>
      <c r="DH324" s="766">
        <v>323</v>
      </c>
      <c r="DI324" s="767" t="str">
        <f t="shared" si="82"/>
        <v>-</v>
      </c>
      <c r="DJ324" s="767" t="s">
        <v>43</v>
      </c>
      <c r="DK324" s="768">
        <f>+Scoresheet!BF421</f>
        <v>0</v>
      </c>
      <c r="DL324" s="769">
        <f t="shared" si="77"/>
        <v>0</v>
      </c>
      <c r="DN324" s="762">
        <v>323</v>
      </c>
      <c r="DO324" s="763" t="str">
        <f t="shared" si="83"/>
        <v>-</v>
      </c>
      <c r="DP324" s="763" t="s">
        <v>43</v>
      </c>
      <c r="DQ324" s="429">
        <f t="shared" si="78"/>
        <v>0</v>
      </c>
    </row>
    <row r="325" spans="8:121">
      <c r="H325" s="463">
        <v>324</v>
      </c>
      <c r="I325" s="313" t="s">
        <v>436</v>
      </c>
      <c r="J325" s="313" t="s">
        <v>38</v>
      </c>
      <c r="K325" s="475">
        <v>0</v>
      </c>
      <c r="L325" s="473"/>
      <c r="M325" s="463">
        <v>324</v>
      </c>
      <c r="N325" s="324" t="s">
        <v>362</v>
      </c>
      <c r="O325" s="324" t="s">
        <v>43</v>
      </c>
      <c r="P325" s="468">
        <v>0</v>
      </c>
      <c r="Q325" s="671">
        <v>0</v>
      </c>
      <c r="R325" s="10"/>
      <c r="S325" s="463">
        <v>324</v>
      </c>
      <c r="T325" s="313" t="s">
        <v>327</v>
      </c>
      <c r="U325" s="313" t="s">
        <v>39</v>
      </c>
      <c r="V325" s="465">
        <v>0</v>
      </c>
      <c r="W325" s="475">
        <v>0</v>
      </c>
      <c r="X325" s="10"/>
      <c r="Y325" s="463">
        <v>324</v>
      </c>
      <c r="Z325" s="324" t="s">
        <v>274</v>
      </c>
      <c r="AA325" s="324" t="s">
        <v>45</v>
      </c>
      <c r="AB325" s="468">
        <v>0</v>
      </c>
      <c r="AC325" s="478">
        <v>0</v>
      </c>
      <c r="AD325" s="10"/>
      <c r="AE325" s="463">
        <v>324</v>
      </c>
      <c r="AF325" s="313" t="s">
        <v>334</v>
      </c>
      <c r="AG325" s="313" t="s">
        <v>39</v>
      </c>
      <c r="AH325" s="465">
        <v>0</v>
      </c>
      <c r="AI325" s="475">
        <v>0</v>
      </c>
      <c r="AK325" s="463">
        <v>324</v>
      </c>
      <c r="AL325" s="313" t="s">
        <v>340</v>
      </c>
      <c r="AM325" s="313" t="s">
        <v>46</v>
      </c>
      <c r="AN325" s="337">
        <v>0</v>
      </c>
      <c r="AO325" s="475">
        <v>0</v>
      </c>
      <c r="AP325" s="10"/>
      <c r="AQ325" s="463">
        <v>324</v>
      </c>
      <c r="AR325" s="313" t="s">
        <v>366</v>
      </c>
      <c r="AS325" s="313" t="s">
        <v>41</v>
      </c>
      <c r="AT325" s="475">
        <v>0</v>
      </c>
      <c r="AU325" s="473"/>
      <c r="AV325" s="10"/>
      <c r="CE325" s="781">
        <v>324</v>
      </c>
      <c r="CF325" s="782" t="str">
        <f t="shared" si="70"/>
        <v>-</v>
      </c>
      <c r="CG325" s="782" t="s">
        <v>43</v>
      </c>
      <c r="CH325" s="783">
        <f t="shared" si="71"/>
        <v>0</v>
      </c>
      <c r="CJ325" s="418">
        <v>324</v>
      </c>
      <c r="CK325" s="419" t="str">
        <f t="shared" si="72"/>
        <v>-</v>
      </c>
      <c r="CL325" s="419" t="s">
        <v>43</v>
      </c>
      <c r="CM325" s="421">
        <f>+Scoresheet!J422</f>
        <v>0</v>
      </c>
      <c r="CN325" s="420">
        <f t="shared" si="73"/>
        <v>0</v>
      </c>
      <c r="CP325" s="750">
        <v>324</v>
      </c>
      <c r="CQ325" s="751" t="str">
        <f t="shared" si="79"/>
        <v>-</v>
      </c>
      <c r="CR325" s="751" t="s">
        <v>43</v>
      </c>
      <c r="CS325" s="756">
        <f>+Scoresheet!AH422</f>
        <v>0</v>
      </c>
      <c r="CT325" s="752">
        <f t="shared" si="74"/>
        <v>0</v>
      </c>
      <c r="CV325" s="762">
        <v>324</v>
      </c>
      <c r="CW325" s="763" t="str">
        <f t="shared" si="80"/>
        <v>-</v>
      </c>
      <c r="CX325" s="763" t="s">
        <v>43</v>
      </c>
      <c r="CY325" s="787">
        <f>+Scoresheet!AP422</f>
        <v>0</v>
      </c>
      <c r="CZ325" s="429">
        <f t="shared" si="75"/>
        <v>0</v>
      </c>
      <c r="DB325" s="418">
        <v>324</v>
      </c>
      <c r="DC325" s="419" t="str">
        <f t="shared" si="81"/>
        <v>-</v>
      </c>
      <c r="DD325" s="419" t="s">
        <v>43</v>
      </c>
      <c r="DE325" s="421">
        <f>+Scoresheet!AX422</f>
        <v>0</v>
      </c>
      <c r="DF325" s="420">
        <f t="shared" si="76"/>
        <v>0</v>
      </c>
      <c r="DH325" s="766">
        <v>324</v>
      </c>
      <c r="DI325" s="767" t="str">
        <f t="shared" si="82"/>
        <v>-</v>
      </c>
      <c r="DJ325" s="767" t="s">
        <v>43</v>
      </c>
      <c r="DK325" s="768">
        <f>+Scoresheet!BF422</f>
        <v>0</v>
      </c>
      <c r="DL325" s="769">
        <f t="shared" si="77"/>
        <v>0</v>
      </c>
      <c r="DN325" s="762">
        <v>324</v>
      </c>
      <c r="DO325" s="763" t="str">
        <f t="shared" si="83"/>
        <v>-</v>
      </c>
      <c r="DP325" s="763" t="s">
        <v>43</v>
      </c>
      <c r="DQ325" s="429">
        <f t="shared" si="78"/>
        <v>0</v>
      </c>
    </row>
    <row r="326" spans="8:121">
      <c r="H326" s="463">
        <v>325</v>
      </c>
      <c r="I326" s="313" t="s">
        <v>285</v>
      </c>
      <c r="J326" s="313" t="s">
        <v>38</v>
      </c>
      <c r="K326" s="475">
        <v>0</v>
      </c>
      <c r="L326" s="473"/>
      <c r="M326" s="463">
        <v>325</v>
      </c>
      <c r="N326" s="313" t="s">
        <v>369</v>
      </c>
      <c r="O326" s="313" t="s">
        <v>41</v>
      </c>
      <c r="P326" s="465">
        <v>8</v>
      </c>
      <c r="Q326" s="671">
        <v>0</v>
      </c>
      <c r="R326" s="10"/>
      <c r="S326" s="463">
        <v>325</v>
      </c>
      <c r="T326" s="324" t="s">
        <v>411</v>
      </c>
      <c r="U326" s="324" t="s">
        <v>45</v>
      </c>
      <c r="V326" s="468">
        <v>0</v>
      </c>
      <c r="W326" s="478">
        <v>0</v>
      </c>
      <c r="X326" s="10"/>
      <c r="Y326" s="463">
        <v>325</v>
      </c>
      <c r="Z326" s="313" t="s">
        <v>372</v>
      </c>
      <c r="AA326" s="313" t="s">
        <v>41</v>
      </c>
      <c r="AB326" s="465">
        <v>0</v>
      </c>
      <c r="AC326" s="475">
        <v>0</v>
      </c>
      <c r="AD326" s="10"/>
      <c r="AE326" s="463">
        <v>325</v>
      </c>
      <c r="AF326" s="313" t="s">
        <v>353</v>
      </c>
      <c r="AG326" s="313" t="s">
        <v>43</v>
      </c>
      <c r="AH326" s="465">
        <v>0</v>
      </c>
      <c r="AI326" s="475">
        <v>0</v>
      </c>
      <c r="AK326" s="463">
        <v>325</v>
      </c>
      <c r="AL326" s="324" t="s">
        <v>370</v>
      </c>
      <c r="AM326" s="324" t="s">
        <v>41</v>
      </c>
      <c r="AN326" s="340">
        <v>0</v>
      </c>
      <c r="AO326" s="478">
        <v>0</v>
      </c>
      <c r="AP326" s="10"/>
      <c r="AQ326" s="463">
        <v>325</v>
      </c>
      <c r="AR326" s="313" t="s">
        <v>311</v>
      </c>
      <c r="AS326" s="313" t="s">
        <v>42</v>
      </c>
      <c r="AT326" s="475">
        <v>0</v>
      </c>
      <c r="AU326" s="473"/>
      <c r="AV326" s="10"/>
      <c r="CE326" s="781">
        <v>325</v>
      </c>
      <c r="CF326" s="782" t="str">
        <f t="shared" si="70"/>
        <v>-</v>
      </c>
      <c r="CG326" s="782" t="s">
        <v>43</v>
      </c>
      <c r="CH326" s="783">
        <f t="shared" si="71"/>
        <v>0</v>
      </c>
      <c r="CJ326" s="418">
        <v>325</v>
      </c>
      <c r="CK326" s="419" t="str">
        <f t="shared" si="72"/>
        <v>-</v>
      </c>
      <c r="CL326" s="419" t="s">
        <v>43</v>
      </c>
      <c r="CM326" s="421">
        <f>+Scoresheet!J423</f>
        <v>0</v>
      </c>
      <c r="CN326" s="420">
        <f t="shared" si="73"/>
        <v>0</v>
      </c>
      <c r="CP326" s="750">
        <v>325</v>
      </c>
      <c r="CQ326" s="751" t="str">
        <f t="shared" si="79"/>
        <v>-</v>
      </c>
      <c r="CR326" s="751" t="s">
        <v>43</v>
      </c>
      <c r="CS326" s="756">
        <f>+Scoresheet!AH423</f>
        <v>0</v>
      </c>
      <c r="CT326" s="752">
        <f t="shared" si="74"/>
        <v>0</v>
      </c>
      <c r="CV326" s="762">
        <v>325</v>
      </c>
      <c r="CW326" s="763" t="str">
        <f t="shared" si="80"/>
        <v>-</v>
      </c>
      <c r="CX326" s="763" t="s">
        <v>43</v>
      </c>
      <c r="CY326" s="787">
        <f>+Scoresheet!AP423</f>
        <v>0</v>
      </c>
      <c r="CZ326" s="429">
        <f t="shared" si="75"/>
        <v>0</v>
      </c>
      <c r="DB326" s="418">
        <v>325</v>
      </c>
      <c r="DC326" s="419" t="str">
        <f t="shared" si="81"/>
        <v>-</v>
      </c>
      <c r="DD326" s="419" t="s">
        <v>43</v>
      </c>
      <c r="DE326" s="421">
        <f>+Scoresheet!AX423</f>
        <v>0</v>
      </c>
      <c r="DF326" s="420">
        <f t="shared" si="76"/>
        <v>0</v>
      </c>
      <c r="DH326" s="766">
        <v>325</v>
      </c>
      <c r="DI326" s="767" t="str">
        <f t="shared" si="82"/>
        <v>-</v>
      </c>
      <c r="DJ326" s="767" t="s">
        <v>43</v>
      </c>
      <c r="DK326" s="768">
        <f>+Scoresheet!BF423</f>
        <v>0</v>
      </c>
      <c r="DL326" s="769">
        <f t="shared" si="77"/>
        <v>0</v>
      </c>
      <c r="DN326" s="762">
        <v>325</v>
      </c>
      <c r="DO326" s="763" t="str">
        <f t="shared" si="83"/>
        <v>-</v>
      </c>
      <c r="DP326" s="763" t="s">
        <v>43</v>
      </c>
      <c r="DQ326" s="429">
        <f t="shared" si="78"/>
        <v>0</v>
      </c>
    </row>
    <row r="327" spans="8:121">
      <c r="H327" s="463">
        <v>326</v>
      </c>
      <c r="I327" s="313" t="s">
        <v>347</v>
      </c>
      <c r="J327" s="313" t="s">
        <v>44</v>
      </c>
      <c r="K327" s="475">
        <v>0</v>
      </c>
      <c r="L327" s="473"/>
      <c r="M327" s="463">
        <v>326</v>
      </c>
      <c r="N327" s="313" t="s">
        <v>340</v>
      </c>
      <c r="O327" s="313" t="s">
        <v>46</v>
      </c>
      <c r="P327" s="465">
        <v>11</v>
      </c>
      <c r="Q327" s="671">
        <v>0</v>
      </c>
      <c r="R327" s="10"/>
      <c r="S327" s="463">
        <v>326</v>
      </c>
      <c r="T327" s="313" t="s">
        <v>362</v>
      </c>
      <c r="U327" s="313" t="s">
        <v>43</v>
      </c>
      <c r="V327" s="468">
        <v>0</v>
      </c>
      <c r="W327" s="478">
        <v>0</v>
      </c>
      <c r="X327" s="10"/>
      <c r="Y327" s="463">
        <v>326</v>
      </c>
      <c r="Z327" s="313" t="s">
        <v>334</v>
      </c>
      <c r="AA327" s="313" t="s">
        <v>39</v>
      </c>
      <c r="AB327" s="465">
        <v>0</v>
      </c>
      <c r="AC327" s="475">
        <v>0</v>
      </c>
      <c r="AD327" s="10"/>
      <c r="AE327" s="463">
        <v>326</v>
      </c>
      <c r="AF327" s="313" t="s">
        <v>340</v>
      </c>
      <c r="AG327" s="313" t="s">
        <v>46</v>
      </c>
      <c r="AH327" s="465">
        <v>0</v>
      </c>
      <c r="AI327" s="475">
        <v>0</v>
      </c>
      <c r="AK327" s="463">
        <v>326</v>
      </c>
      <c r="AL327" s="313" t="s">
        <v>280</v>
      </c>
      <c r="AM327" s="313" t="s">
        <v>45</v>
      </c>
      <c r="AN327" s="337">
        <v>0</v>
      </c>
      <c r="AO327" s="475">
        <v>0</v>
      </c>
      <c r="AP327" s="10"/>
      <c r="AQ327" s="463">
        <v>326</v>
      </c>
      <c r="AR327" s="313" t="s">
        <v>408</v>
      </c>
      <c r="AS327" s="313" t="s">
        <v>43</v>
      </c>
      <c r="AT327" s="475">
        <v>0</v>
      </c>
      <c r="AU327" s="473"/>
      <c r="AV327" s="10"/>
      <c r="CE327" s="781">
        <v>326</v>
      </c>
      <c r="CF327" s="782" t="str">
        <f t="shared" si="70"/>
        <v>-</v>
      </c>
      <c r="CG327" s="782" t="s">
        <v>43</v>
      </c>
      <c r="CH327" s="783">
        <f t="shared" si="71"/>
        <v>0</v>
      </c>
      <c r="CJ327" s="418">
        <v>326</v>
      </c>
      <c r="CK327" s="419" t="str">
        <f t="shared" si="72"/>
        <v>-</v>
      </c>
      <c r="CL327" s="419" t="s">
        <v>43</v>
      </c>
      <c r="CM327" s="421">
        <f>+Scoresheet!J424</f>
        <v>0</v>
      </c>
      <c r="CN327" s="420">
        <f t="shared" si="73"/>
        <v>0</v>
      </c>
      <c r="CP327" s="750">
        <v>326</v>
      </c>
      <c r="CQ327" s="751" t="str">
        <f t="shared" si="79"/>
        <v>-</v>
      </c>
      <c r="CR327" s="751" t="s">
        <v>43</v>
      </c>
      <c r="CS327" s="756">
        <f>+Scoresheet!AH424</f>
        <v>0</v>
      </c>
      <c r="CT327" s="752">
        <f t="shared" si="74"/>
        <v>0</v>
      </c>
      <c r="CV327" s="762">
        <v>326</v>
      </c>
      <c r="CW327" s="763" t="str">
        <f t="shared" si="80"/>
        <v>-</v>
      </c>
      <c r="CX327" s="763" t="s">
        <v>43</v>
      </c>
      <c r="CY327" s="787">
        <f>+Scoresheet!AP424</f>
        <v>0</v>
      </c>
      <c r="CZ327" s="429">
        <f t="shared" si="75"/>
        <v>0</v>
      </c>
      <c r="DB327" s="418">
        <v>326</v>
      </c>
      <c r="DC327" s="419" t="str">
        <f t="shared" si="81"/>
        <v>-</v>
      </c>
      <c r="DD327" s="419" t="s">
        <v>43</v>
      </c>
      <c r="DE327" s="421">
        <f>+Scoresheet!AX424</f>
        <v>0</v>
      </c>
      <c r="DF327" s="420">
        <f t="shared" si="76"/>
        <v>0</v>
      </c>
      <c r="DH327" s="766">
        <v>326</v>
      </c>
      <c r="DI327" s="767" t="str">
        <f t="shared" si="82"/>
        <v>-</v>
      </c>
      <c r="DJ327" s="767" t="s">
        <v>43</v>
      </c>
      <c r="DK327" s="768">
        <f>+Scoresheet!BF424</f>
        <v>0</v>
      </c>
      <c r="DL327" s="769">
        <f t="shared" si="77"/>
        <v>0</v>
      </c>
      <c r="DN327" s="762">
        <v>326</v>
      </c>
      <c r="DO327" s="763" t="str">
        <f t="shared" si="83"/>
        <v>-</v>
      </c>
      <c r="DP327" s="763" t="s">
        <v>43</v>
      </c>
      <c r="DQ327" s="429">
        <f t="shared" si="78"/>
        <v>0</v>
      </c>
    </row>
    <row r="328" spans="8:121">
      <c r="H328" s="463">
        <v>327</v>
      </c>
      <c r="I328" s="313" t="s">
        <v>311</v>
      </c>
      <c r="J328" s="313" t="s">
        <v>42</v>
      </c>
      <c r="K328" s="475">
        <v>0</v>
      </c>
      <c r="L328" s="473"/>
      <c r="M328" s="463">
        <v>327</v>
      </c>
      <c r="N328" s="313" t="s">
        <v>370</v>
      </c>
      <c r="O328" s="313" t="s">
        <v>41</v>
      </c>
      <c r="P328" s="465">
        <v>2</v>
      </c>
      <c r="Q328" s="671">
        <v>0</v>
      </c>
      <c r="R328" s="10"/>
      <c r="S328" s="463">
        <v>327</v>
      </c>
      <c r="T328" s="313" t="s">
        <v>287</v>
      </c>
      <c r="U328" s="313" t="s">
        <v>38</v>
      </c>
      <c r="V328" s="465">
        <v>0</v>
      </c>
      <c r="W328" s="475">
        <v>0</v>
      </c>
      <c r="X328" s="10"/>
      <c r="Y328" s="463">
        <v>327</v>
      </c>
      <c r="Z328" s="313" t="s">
        <v>309</v>
      </c>
      <c r="AA328" s="313" t="s">
        <v>42</v>
      </c>
      <c r="AB328" s="465">
        <v>0</v>
      </c>
      <c r="AC328" s="475">
        <v>0</v>
      </c>
      <c r="AD328" s="10"/>
      <c r="AE328" s="463">
        <v>327</v>
      </c>
      <c r="AF328" s="313" t="s">
        <v>280</v>
      </c>
      <c r="AG328" s="313" t="s">
        <v>45</v>
      </c>
      <c r="AH328" s="465">
        <v>0</v>
      </c>
      <c r="AI328" s="475">
        <v>0</v>
      </c>
      <c r="AK328" s="463">
        <v>327</v>
      </c>
      <c r="AL328" s="313" t="s">
        <v>287</v>
      </c>
      <c r="AM328" s="313" t="s">
        <v>38</v>
      </c>
      <c r="AN328" s="337">
        <v>0</v>
      </c>
      <c r="AO328" s="475">
        <v>0</v>
      </c>
      <c r="AP328" s="10"/>
      <c r="AQ328" s="463">
        <v>327</v>
      </c>
      <c r="AR328" s="324" t="s">
        <v>362</v>
      </c>
      <c r="AS328" s="324" t="s">
        <v>43</v>
      </c>
      <c r="AT328" s="475">
        <v>0</v>
      </c>
      <c r="AU328" s="473"/>
      <c r="AV328" s="10"/>
      <c r="CE328" s="781">
        <v>327</v>
      </c>
      <c r="CF328" s="782" t="str">
        <f t="shared" si="70"/>
        <v>-</v>
      </c>
      <c r="CG328" s="782" t="s">
        <v>43</v>
      </c>
      <c r="CH328" s="783">
        <f t="shared" si="71"/>
        <v>0</v>
      </c>
      <c r="CJ328" s="418">
        <v>327</v>
      </c>
      <c r="CK328" s="419" t="str">
        <f t="shared" si="72"/>
        <v>-</v>
      </c>
      <c r="CL328" s="419" t="s">
        <v>43</v>
      </c>
      <c r="CM328" s="421">
        <f>+Scoresheet!J425</f>
        <v>0</v>
      </c>
      <c r="CN328" s="420">
        <f t="shared" si="73"/>
        <v>0</v>
      </c>
      <c r="CP328" s="750">
        <v>327</v>
      </c>
      <c r="CQ328" s="751" t="str">
        <f t="shared" si="79"/>
        <v>-</v>
      </c>
      <c r="CR328" s="751" t="s">
        <v>43</v>
      </c>
      <c r="CS328" s="756">
        <f>+Scoresheet!AH425</f>
        <v>0</v>
      </c>
      <c r="CT328" s="752">
        <f t="shared" si="74"/>
        <v>0</v>
      </c>
      <c r="CV328" s="762">
        <v>327</v>
      </c>
      <c r="CW328" s="763" t="str">
        <f t="shared" si="80"/>
        <v>-</v>
      </c>
      <c r="CX328" s="763" t="s">
        <v>43</v>
      </c>
      <c r="CY328" s="787">
        <f>+Scoresheet!AP425</f>
        <v>0</v>
      </c>
      <c r="CZ328" s="429">
        <f t="shared" si="75"/>
        <v>0</v>
      </c>
      <c r="DB328" s="418">
        <v>327</v>
      </c>
      <c r="DC328" s="419" t="str">
        <f t="shared" si="81"/>
        <v>-</v>
      </c>
      <c r="DD328" s="419" t="s">
        <v>43</v>
      </c>
      <c r="DE328" s="421">
        <f>+Scoresheet!AX425</f>
        <v>0</v>
      </c>
      <c r="DF328" s="420">
        <f t="shared" si="76"/>
        <v>0</v>
      </c>
      <c r="DH328" s="766">
        <v>327</v>
      </c>
      <c r="DI328" s="767" t="str">
        <f t="shared" si="82"/>
        <v>-</v>
      </c>
      <c r="DJ328" s="767" t="s">
        <v>43</v>
      </c>
      <c r="DK328" s="768">
        <f>+Scoresheet!BF425</f>
        <v>0</v>
      </c>
      <c r="DL328" s="769">
        <f t="shared" si="77"/>
        <v>0</v>
      </c>
      <c r="DN328" s="762">
        <v>327</v>
      </c>
      <c r="DO328" s="763" t="str">
        <f t="shared" si="83"/>
        <v>-</v>
      </c>
      <c r="DP328" s="763" t="s">
        <v>43</v>
      </c>
      <c r="DQ328" s="429">
        <f t="shared" si="78"/>
        <v>0</v>
      </c>
    </row>
    <row r="329" spans="8:121">
      <c r="H329" s="463">
        <v>328</v>
      </c>
      <c r="I329" s="313" t="s">
        <v>408</v>
      </c>
      <c r="J329" s="313" t="s">
        <v>43</v>
      </c>
      <c r="K329" s="475">
        <v>0</v>
      </c>
      <c r="L329" s="473"/>
      <c r="M329" s="463">
        <v>328</v>
      </c>
      <c r="N329" s="313" t="s">
        <v>280</v>
      </c>
      <c r="O329" s="313" t="s">
        <v>45</v>
      </c>
      <c r="P329" s="465">
        <v>1</v>
      </c>
      <c r="Q329" s="671">
        <v>0</v>
      </c>
      <c r="R329" s="10"/>
      <c r="S329" s="463">
        <v>328</v>
      </c>
      <c r="T329" s="313" t="s">
        <v>410</v>
      </c>
      <c r="U329" s="313" t="s">
        <v>45</v>
      </c>
      <c r="V329" s="465">
        <v>0</v>
      </c>
      <c r="W329" s="475">
        <v>0</v>
      </c>
      <c r="X329" s="10"/>
      <c r="Y329" s="463">
        <v>328</v>
      </c>
      <c r="Z329" s="322" t="s">
        <v>370</v>
      </c>
      <c r="AA329" s="322" t="s">
        <v>41</v>
      </c>
      <c r="AB329" s="465">
        <v>0</v>
      </c>
      <c r="AC329" s="475">
        <v>0</v>
      </c>
      <c r="AD329" s="10"/>
      <c r="AE329" s="463">
        <v>328</v>
      </c>
      <c r="AF329" s="313" t="s">
        <v>287</v>
      </c>
      <c r="AG329" s="313" t="s">
        <v>38</v>
      </c>
      <c r="AH329" s="465">
        <v>0</v>
      </c>
      <c r="AI329" s="475">
        <v>0</v>
      </c>
      <c r="AK329" s="463">
        <v>328</v>
      </c>
      <c r="AL329" s="323" t="s">
        <v>410</v>
      </c>
      <c r="AM329" s="323" t="s">
        <v>45</v>
      </c>
      <c r="AN329" s="337">
        <v>0</v>
      </c>
      <c r="AO329" s="475">
        <v>0</v>
      </c>
      <c r="AP329" s="10"/>
      <c r="AQ329" s="463">
        <v>328</v>
      </c>
      <c r="AR329" s="313" t="s">
        <v>334</v>
      </c>
      <c r="AS329" s="313" t="s">
        <v>39</v>
      </c>
      <c r="AT329" s="477">
        <v>0</v>
      </c>
      <c r="AU329" s="473"/>
      <c r="AV329" s="10"/>
      <c r="CE329" s="781">
        <v>328</v>
      </c>
      <c r="CF329" s="782" t="str">
        <f t="shared" si="70"/>
        <v>-</v>
      </c>
      <c r="CG329" s="782" t="s">
        <v>43</v>
      </c>
      <c r="CH329" s="783">
        <f t="shared" si="71"/>
        <v>0</v>
      </c>
      <c r="CJ329" s="418">
        <v>328</v>
      </c>
      <c r="CK329" s="419" t="str">
        <f t="shared" si="72"/>
        <v>-</v>
      </c>
      <c r="CL329" s="419" t="s">
        <v>43</v>
      </c>
      <c r="CM329" s="421">
        <f>+Scoresheet!J426</f>
        <v>0</v>
      </c>
      <c r="CN329" s="420">
        <f t="shared" si="73"/>
        <v>0</v>
      </c>
      <c r="CP329" s="750">
        <v>328</v>
      </c>
      <c r="CQ329" s="751" t="str">
        <f t="shared" si="79"/>
        <v>-</v>
      </c>
      <c r="CR329" s="751" t="s">
        <v>43</v>
      </c>
      <c r="CS329" s="756">
        <f>+Scoresheet!AH426</f>
        <v>0</v>
      </c>
      <c r="CT329" s="752">
        <f t="shared" si="74"/>
        <v>0</v>
      </c>
      <c r="CV329" s="762">
        <v>328</v>
      </c>
      <c r="CW329" s="763" t="str">
        <f t="shared" si="80"/>
        <v>-</v>
      </c>
      <c r="CX329" s="763" t="s">
        <v>43</v>
      </c>
      <c r="CY329" s="787">
        <f>+Scoresheet!AP426</f>
        <v>0</v>
      </c>
      <c r="CZ329" s="429">
        <f t="shared" si="75"/>
        <v>0</v>
      </c>
      <c r="DB329" s="418">
        <v>328</v>
      </c>
      <c r="DC329" s="419" t="str">
        <f t="shared" si="81"/>
        <v>-</v>
      </c>
      <c r="DD329" s="419" t="s">
        <v>43</v>
      </c>
      <c r="DE329" s="421">
        <f>+Scoresheet!AX426</f>
        <v>0</v>
      </c>
      <c r="DF329" s="420">
        <f t="shared" si="76"/>
        <v>0</v>
      </c>
      <c r="DH329" s="766">
        <v>328</v>
      </c>
      <c r="DI329" s="767" t="str">
        <f t="shared" si="82"/>
        <v>-</v>
      </c>
      <c r="DJ329" s="767" t="s">
        <v>43</v>
      </c>
      <c r="DK329" s="768">
        <f>+Scoresheet!BF426</f>
        <v>0</v>
      </c>
      <c r="DL329" s="769">
        <f t="shared" si="77"/>
        <v>0</v>
      </c>
      <c r="DN329" s="762">
        <v>328</v>
      </c>
      <c r="DO329" s="763" t="str">
        <f t="shared" si="83"/>
        <v>-</v>
      </c>
      <c r="DP329" s="763" t="s">
        <v>43</v>
      </c>
      <c r="DQ329" s="429">
        <f t="shared" si="78"/>
        <v>0</v>
      </c>
    </row>
    <row r="330" spans="8:121">
      <c r="H330" s="463">
        <v>329</v>
      </c>
      <c r="I330" s="313" t="s">
        <v>362</v>
      </c>
      <c r="J330" s="313" t="s">
        <v>43</v>
      </c>
      <c r="K330" s="475">
        <v>0</v>
      </c>
      <c r="L330" s="473"/>
      <c r="M330" s="463">
        <v>329</v>
      </c>
      <c r="N330" s="313" t="s">
        <v>410</v>
      </c>
      <c r="O330" s="313" t="s">
        <v>45</v>
      </c>
      <c r="P330" s="465">
        <v>2</v>
      </c>
      <c r="Q330" s="671">
        <v>0</v>
      </c>
      <c r="R330" s="10"/>
      <c r="S330" s="463">
        <v>329</v>
      </c>
      <c r="T330" s="313" t="s">
        <v>407</v>
      </c>
      <c r="U330" s="313" t="s">
        <v>50</v>
      </c>
      <c r="V330" s="465">
        <v>0</v>
      </c>
      <c r="W330" s="475">
        <v>0</v>
      </c>
      <c r="X330" s="10"/>
      <c r="Y330" s="463">
        <v>329</v>
      </c>
      <c r="Z330" s="324" t="s">
        <v>280</v>
      </c>
      <c r="AA330" s="324" t="s">
        <v>45</v>
      </c>
      <c r="AB330" s="468">
        <v>0</v>
      </c>
      <c r="AC330" s="478">
        <v>0</v>
      </c>
      <c r="AD330" s="10"/>
      <c r="AE330" s="463">
        <v>329</v>
      </c>
      <c r="AF330" s="324" t="s">
        <v>410</v>
      </c>
      <c r="AG330" s="324" t="s">
        <v>45</v>
      </c>
      <c r="AH330" s="468">
        <v>0</v>
      </c>
      <c r="AI330" s="478">
        <v>0</v>
      </c>
      <c r="AK330" s="463">
        <v>329</v>
      </c>
      <c r="AL330" s="313" t="s">
        <v>407</v>
      </c>
      <c r="AM330" s="313" t="s">
        <v>50</v>
      </c>
      <c r="AN330" s="337">
        <v>0</v>
      </c>
      <c r="AO330" s="475">
        <v>0</v>
      </c>
      <c r="AP330" s="10"/>
      <c r="AQ330" s="463">
        <v>329</v>
      </c>
      <c r="AR330" s="313" t="s">
        <v>280</v>
      </c>
      <c r="AS330" s="313" t="s">
        <v>45</v>
      </c>
      <c r="AT330" s="475">
        <v>0</v>
      </c>
      <c r="AU330" s="473"/>
      <c r="AV330" s="10"/>
      <c r="CE330" s="781">
        <v>329</v>
      </c>
      <c r="CF330" s="782" t="str">
        <f t="shared" si="70"/>
        <v>-</v>
      </c>
      <c r="CG330" s="782" t="s">
        <v>43</v>
      </c>
      <c r="CH330" s="783">
        <f t="shared" si="71"/>
        <v>0</v>
      </c>
      <c r="CJ330" s="418">
        <v>329</v>
      </c>
      <c r="CK330" s="419" t="str">
        <f t="shared" si="72"/>
        <v>-</v>
      </c>
      <c r="CL330" s="419" t="s">
        <v>43</v>
      </c>
      <c r="CM330" s="421">
        <f>+Scoresheet!J427</f>
        <v>0</v>
      </c>
      <c r="CN330" s="420">
        <f t="shared" si="73"/>
        <v>0</v>
      </c>
      <c r="CP330" s="750">
        <v>329</v>
      </c>
      <c r="CQ330" s="751" t="str">
        <f t="shared" si="79"/>
        <v>-</v>
      </c>
      <c r="CR330" s="751" t="s">
        <v>43</v>
      </c>
      <c r="CS330" s="756">
        <f>+Scoresheet!AH427</f>
        <v>0</v>
      </c>
      <c r="CT330" s="752">
        <f t="shared" si="74"/>
        <v>0</v>
      </c>
      <c r="CV330" s="762">
        <v>329</v>
      </c>
      <c r="CW330" s="763" t="str">
        <f t="shared" si="80"/>
        <v>-</v>
      </c>
      <c r="CX330" s="763" t="s">
        <v>43</v>
      </c>
      <c r="CY330" s="787">
        <f>+Scoresheet!AP427</f>
        <v>0</v>
      </c>
      <c r="CZ330" s="429">
        <f t="shared" si="75"/>
        <v>0</v>
      </c>
      <c r="DB330" s="418">
        <v>329</v>
      </c>
      <c r="DC330" s="419" t="str">
        <f t="shared" si="81"/>
        <v>-</v>
      </c>
      <c r="DD330" s="419" t="s">
        <v>43</v>
      </c>
      <c r="DE330" s="421">
        <f>+Scoresheet!AX427</f>
        <v>0</v>
      </c>
      <c r="DF330" s="420">
        <f t="shared" si="76"/>
        <v>0</v>
      </c>
      <c r="DH330" s="766">
        <v>329</v>
      </c>
      <c r="DI330" s="767" t="str">
        <f t="shared" si="82"/>
        <v>-</v>
      </c>
      <c r="DJ330" s="767" t="s">
        <v>43</v>
      </c>
      <c r="DK330" s="768">
        <f>+Scoresheet!BF427</f>
        <v>0</v>
      </c>
      <c r="DL330" s="769">
        <f t="shared" si="77"/>
        <v>0</v>
      </c>
      <c r="DN330" s="762">
        <v>329</v>
      </c>
      <c r="DO330" s="763" t="str">
        <f t="shared" si="83"/>
        <v>-</v>
      </c>
      <c r="DP330" s="763" t="s">
        <v>43</v>
      </c>
      <c r="DQ330" s="429">
        <f t="shared" si="78"/>
        <v>0</v>
      </c>
    </row>
    <row r="331" spans="8:121" ht="15.75" thickBot="1">
      <c r="H331" s="464">
        <v>330</v>
      </c>
      <c r="I331" s="898" t="s">
        <v>407</v>
      </c>
      <c r="J331" s="898" t="s">
        <v>50</v>
      </c>
      <c r="K331" s="900">
        <v>0</v>
      </c>
      <c r="L331" s="473"/>
      <c r="M331" s="464">
        <v>330</v>
      </c>
      <c r="N331" s="898" t="s">
        <v>407</v>
      </c>
      <c r="O331" s="898" t="s">
        <v>50</v>
      </c>
      <c r="P331" s="899">
        <v>5</v>
      </c>
      <c r="Q331" s="672">
        <v>0</v>
      </c>
      <c r="R331" s="10"/>
      <c r="S331" s="464">
        <v>330</v>
      </c>
      <c r="T331" s="898" t="s">
        <v>306</v>
      </c>
      <c r="U331" s="898" t="s">
        <v>49</v>
      </c>
      <c r="V331" s="899">
        <v>0</v>
      </c>
      <c r="W331" s="900">
        <v>0</v>
      </c>
      <c r="X331" s="10"/>
      <c r="Y331" s="464">
        <v>330</v>
      </c>
      <c r="Z331" s="898" t="s">
        <v>407</v>
      </c>
      <c r="AA331" s="898" t="s">
        <v>50</v>
      </c>
      <c r="AB331" s="899">
        <v>0</v>
      </c>
      <c r="AC331" s="900">
        <v>0</v>
      </c>
      <c r="AD331" s="10"/>
      <c r="AE331" s="464">
        <v>330</v>
      </c>
      <c r="AF331" s="898" t="s">
        <v>407</v>
      </c>
      <c r="AG331" s="898" t="s">
        <v>50</v>
      </c>
      <c r="AH331" s="899">
        <v>0</v>
      </c>
      <c r="AI331" s="900">
        <v>0</v>
      </c>
      <c r="AK331" s="464">
        <v>330</v>
      </c>
      <c r="AL331" s="898" t="s">
        <v>306</v>
      </c>
      <c r="AM331" s="898" t="s">
        <v>49</v>
      </c>
      <c r="AN331" s="901">
        <v>0</v>
      </c>
      <c r="AO331" s="900">
        <v>0</v>
      </c>
      <c r="AP331" s="10"/>
      <c r="AQ331" s="464">
        <v>330</v>
      </c>
      <c r="AR331" s="898" t="s">
        <v>407</v>
      </c>
      <c r="AS331" s="898" t="s">
        <v>50</v>
      </c>
      <c r="AT331" s="900">
        <v>0</v>
      </c>
      <c r="AU331" s="473"/>
      <c r="AV331" s="10"/>
      <c r="CE331" s="784">
        <v>330</v>
      </c>
      <c r="CF331" s="785" t="str">
        <f t="shared" si="70"/>
        <v>-</v>
      </c>
      <c r="CG331" s="785" t="s">
        <v>43</v>
      </c>
      <c r="CH331" s="786">
        <f t="shared" si="71"/>
        <v>0</v>
      </c>
      <c r="CJ331" s="422">
        <v>330</v>
      </c>
      <c r="CK331" s="423" t="str">
        <f t="shared" si="72"/>
        <v>-</v>
      </c>
      <c r="CL331" s="423" t="s">
        <v>43</v>
      </c>
      <c r="CM331" s="424">
        <f>+Scoresheet!J428</f>
        <v>0</v>
      </c>
      <c r="CN331" s="425">
        <f t="shared" si="73"/>
        <v>0</v>
      </c>
      <c r="CP331" s="753">
        <v>330</v>
      </c>
      <c r="CQ331" s="754" t="str">
        <f t="shared" si="79"/>
        <v>-</v>
      </c>
      <c r="CR331" s="754" t="s">
        <v>43</v>
      </c>
      <c r="CS331" s="757">
        <f>+Scoresheet!AH428</f>
        <v>0</v>
      </c>
      <c r="CT331" s="755">
        <f t="shared" si="74"/>
        <v>0</v>
      </c>
      <c r="CV331" s="764">
        <v>330</v>
      </c>
      <c r="CW331" s="765" t="str">
        <f t="shared" si="80"/>
        <v>-</v>
      </c>
      <c r="CX331" s="765" t="s">
        <v>43</v>
      </c>
      <c r="CY331" s="788">
        <f>+Scoresheet!AP428</f>
        <v>0</v>
      </c>
      <c r="CZ331" s="430">
        <f t="shared" si="75"/>
        <v>0</v>
      </c>
      <c r="DB331" s="422">
        <v>330</v>
      </c>
      <c r="DC331" s="423" t="str">
        <f t="shared" si="81"/>
        <v>-</v>
      </c>
      <c r="DD331" s="423" t="s">
        <v>43</v>
      </c>
      <c r="DE331" s="424">
        <f>+Scoresheet!AX428</f>
        <v>0</v>
      </c>
      <c r="DF331" s="425">
        <f t="shared" si="76"/>
        <v>0</v>
      </c>
      <c r="DH331" s="770">
        <v>330</v>
      </c>
      <c r="DI331" s="771" t="str">
        <f t="shared" si="82"/>
        <v>-</v>
      </c>
      <c r="DJ331" s="771" t="s">
        <v>43</v>
      </c>
      <c r="DK331" s="772">
        <f>+Scoresheet!BF428</f>
        <v>0</v>
      </c>
      <c r="DL331" s="773">
        <f t="shared" si="77"/>
        <v>0</v>
      </c>
      <c r="DN331" s="764">
        <v>330</v>
      </c>
      <c r="DO331" s="765" t="str">
        <f t="shared" si="83"/>
        <v>-</v>
      </c>
      <c r="DP331" s="765" t="s">
        <v>43</v>
      </c>
      <c r="DQ331" s="430">
        <f t="shared" si="78"/>
        <v>0</v>
      </c>
    </row>
    <row r="332" spans="8:121">
      <c r="AK332" s="10"/>
      <c r="AP332" s="10"/>
    </row>
    <row r="333" spans="8:121">
      <c r="AK333" s="10"/>
      <c r="AP333" s="10"/>
    </row>
    <row r="334" spans="8:121">
      <c r="AK334" s="10"/>
      <c r="AP334" s="10"/>
    </row>
    <row r="335" spans="8:121">
      <c r="AK335" s="10"/>
      <c r="AP335" s="10"/>
    </row>
    <row r="336" spans="8:121">
      <c r="AK336" s="10"/>
      <c r="AP336" s="10"/>
    </row>
    <row r="337" spans="37:42">
      <c r="AK337" s="10"/>
      <c r="AP337" s="10"/>
    </row>
    <row r="338" spans="37:42">
      <c r="AK338" s="10"/>
      <c r="AP338" s="10"/>
    </row>
    <row r="339" spans="37:42">
      <c r="AK339" s="10"/>
      <c r="AP339" s="10"/>
    </row>
    <row r="340" spans="37:42">
      <c r="AK340" s="10"/>
      <c r="AP340" s="10"/>
    </row>
    <row r="341" spans="37:42">
      <c r="AK341" s="10"/>
      <c r="AP341" s="10"/>
    </row>
    <row r="342" spans="37:42">
      <c r="AK342" s="10"/>
      <c r="AP342" s="10"/>
    </row>
    <row r="343" spans="37:42">
      <c r="AK343" s="10"/>
      <c r="AP343" s="10"/>
    </row>
    <row r="344" spans="37:42">
      <c r="AK344" s="10"/>
      <c r="AP344" s="10"/>
    </row>
    <row r="345" spans="37:42">
      <c r="AK345" s="10"/>
      <c r="AP345" s="10"/>
    </row>
    <row r="346" spans="37:42">
      <c r="AK346" s="10"/>
      <c r="AP346" s="10"/>
    </row>
    <row r="347" spans="37:42">
      <c r="AK347" s="10"/>
      <c r="AP347" s="10"/>
    </row>
    <row r="348" spans="37:42">
      <c r="AK348" s="10"/>
      <c r="AP348" s="10"/>
    </row>
    <row r="349" spans="37:42">
      <c r="AK349" s="10"/>
      <c r="AP349" s="10"/>
    </row>
    <row r="350" spans="37:42">
      <c r="AK350" s="10"/>
      <c r="AP350" s="10"/>
    </row>
    <row r="351" spans="37:42">
      <c r="AK351" s="10"/>
      <c r="AP351" s="10"/>
    </row>
    <row r="352" spans="37:42">
      <c r="AK352" s="10"/>
      <c r="AP352" s="10"/>
    </row>
    <row r="353" spans="37:42">
      <c r="AK353" s="10"/>
      <c r="AP353" s="10"/>
    </row>
    <row r="354" spans="37:42">
      <c r="AK354" s="10"/>
      <c r="AP354" s="10"/>
    </row>
    <row r="355" spans="37:42">
      <c r="AK355" s="10"/>
      <c r="AP355" s="10"/>
    </row>
    <row r="356" spans="37:42">
      <c r="AK356" s="10"/>
      <c r="AP356" s="10"/>
    </row>
    <row r="357" spans="37:42">
      <c r="AK357" s="10"/>
      <c r="AP357" s="10"/>
    </row>
    <row r="358" spans="37:42">
      <c r="AK358" s="10"/>
      <c r="AP358" s="10"/>
    </row>
    <row r="359" spans="37:42">
      <c r="AK359" s="10"/>
      <c r="AP359" s="10"/>
    </row>
    <row r="360" spans="37:42">
      <c r="AK360" s="10"/>
      <c r="AP360" s="10"/>
    </row>
    <row r="361" spans="37:42">
      <c r="AK361" s="10"/>
      <c r="AP361" s="10"/>
    </row>
    <row r="362" spans="37:42">
      <c r="AK362" s="10"/>
      <c r="AP362" s="10"/>
    </row>
    <row r="363" spans="37:42">
      <c r="AK363" s="10"/>
      <c r="AP363" s="10"/>
    </row>
    <row r="364" spans="37:42">
      <c r="AK364" s="10"/>
      <c r="AP364" s="10"/>
    </row>
    <row r="365" spans="37:42">
      <c r="AK365" s="10"/>
      <c r="AP365" s="10"/>
    </row>
    <row r="366" spans="37:42">
      <c r="AK366" s="10"/>
      <c r="AP366" s="10"/>
    </row>
    <row r="367" spans="37:42">
      <c r="AK367" s="10"/>
      <c r="AP367" s="10"/>
    </row>
    <row r="368" spans="37:42">
      <c r="AK368" s="10"/>
      <c r="AP368" s="10"/>
    </row>
    <row r="369" spans="37:42">
      <c r="AK369" s="10"/>
      <c r="AP369" s="10"/>
    </row>
    <row r="370" spans="37:42">
      <c r="AK370" s="10"/>
      <c r="AP370" s="10"/>
    </row>
    <row r="371" spans="37:42">
      <c r="AK371" s="10"/>
      <c r="AP371" s="10"/>
    </row>
    <row r="372" spans="37:42">
      <c r="AK372" s="10"/>
      <c r="AP372" s="10"/>
    </row>
    <row r="373" spans="37:42">
      <c r="AK373" s="10"/>
      <c r="AP373" s="10"/>
    </row>
    <row r="374" spans="37:42">
      <c r="AK374" s="10"/>
      <c r="AP374" s="10"/>
    </row>
    <row r="375" spans="37:42">
      <c r="AK375" s="10"/>
      <c r="AP375" s="10"/>
    </row>
    <row r="376" spans="37:42">
      <c r="AK376" s="10"/>
      <c r="AP376" s="10"/>
    </row>
    <row r="377" spans="37:42">
      <c r="AK377" s="10"/>
      <c r="AP377" s="10"/>
    </row>
    <row r="378" spans="37:42">
      <c r="AK378" s="10"/>
      <c r="AP378" s="10"/>
    </row>
    <row r="379" spans="37:42">
      <c r="AK379" s="10"/>
      <c r="AP379" s="10"/>
    </row>
    <row r="380" spans="37:42">
      <c r="AK380" s="10"/>
      <c r="AP380" s="10"/>
    </row>
    <row r="381" spans="37:42">
      <c r="AK381" s="10"/>
      <c r="AP381" s="10"/>
    </row>
    <row r="382" spans="37:42">
      <c r="AK382" s="10"/>
      <c r="AP382" s="10"/>
    </row>
    <row r="383" spans="37:42">
      <c r="AK383" s="10"/>
      <c r="AP383" s="10"/>
    </row>
    <row r="384" spans="37:42">
      <c r="AK384" s="10"/>
      <c r="AP384" s="10"/>
    </row>
    <row r="385" spans="23:84">
      <c r="AK385" s="10"/>
      <c r="AP385" s="10"/>
    </row>
    <row r="386" spans="23:84">
      <c r="AK386" s="10"/>
      <c r="AP386" s="10"/>
    </row>
    <row r="387" spans="23:84">
      <c r="AK387" s="10"/>
      <c r="AP387" s="10"/>
    </row>
    <row r="388" spans="23:84">
      <c r="AK388" s="10"/>
      <c r="AP388" s="10"/>
    </row>
    <row r="389" spans="23:84">
      <c r="AK389" s="10"/>
      <c r="AP389" s="10"/>
    </row>
    <row r="390" spans="23:84">
      <c r="AK390" s="10"/>
      <c r="AP390" s="10"/>
    </row>
    <row r="391" spans="23:84">
      <c r="AK391" s="10"/>
      <c r="AP391" s="10"/>
    </row>
    <row r="392" spans="23:84">
      <c r="AK392" s="10"/>
      <c r="AP392" s="10"/>
    </row>
    <row r="393" spans="23:84">
      <c r="AK393" s="10"/>
      <c r="AP393" s="10"/>
    </row>
    <row r="394" spans="23:84">
      <c r="AK394" s="10"/>
      <c r="AP394" s="10"/>
    </row>
    <row r="395" spans="23:84">
      <c r="AK395" s="10"/>
      <c r="AP395" s="10"/>
    </row>
    <row r="396" spans="23:84">
      <c r="AK396" s="10"/>
      <c r="AP396" s="10"/>
    </row>
    <row r="397" spans="23:84">
      <c r="AK397" s="10"/>
      <c r="AP397" s="10"/>
    </row>
    <row r="398" spans="23:84">
      <c r="AK398" s="10"/>
      <c r="AP398" s="10"/>
    </row>
    <row r="399" spans="23:84">
      <c r="AK399" s="10"/>
      <c r="AP399" s="10"/>
    </row>
    <row r="400" spans="23:84" ht="15.75" hidden="1" thickBot="1">
      <c r="W400" s="325"/>
      <c r="X400" s="326" t="str">
        <f>+Scoresheet!B5</f>
        <v>FUDEDA</v>
      </c>
      <c r="Y400" s="327"/>
      <c r="Z400" s="328"/>
      <c r="AA400" s="328"/>
      <c r="AB400" s="328"/>
      <c r="AC400" s="328"/>
      <c r="AD400" s="328"/>
      <c r="AE400" s="328"/>
      <c r="AF400" s="329"/>
      <c r="AG400" s="330"/>
      <c r="AH400" s="330"/>
      <c r="AI400" s="330"/>
      <c r="AJ400" s="330"/>
      <c r="AK400" s="330"/>
      <c r="AL400" s="330"/>
      <c r="AM400" s="330"/>
      <c r="AN400" s="330"/>
      <c r="AO400" s="330"/>
      <c r="AP400" s="330"/>
      <c r="AQ400" s="330"/>
      <c r="AR400" s="330"/>
      <c r="AS400" s="330"/>
      <c r="AT400" s="330"/>
      <c r="AU400" s="330"/>
      <c r="AV400" s="330"/>
      <c r="AW400" s="330"/>
      <c r="AX400" s="330"/>
      <c r="AY400" s="330"/>
      <c r="AZ400" s="330"/>
      <c r="BA400" s="330"/>
      <c r="BB400" s="330"/>
      <c r="BC400" s="330"/>
      <c r="BD400" s="330"/>
      <c r="BE400" s="330"/>
      <c r="BF400" s="330"/>
      <c r="BG400" s="330"/>
      <c r="BH400" s="330"/>
      <c r="BI400" s="330"/>
      <c r="BJ400" s="330"/>
      <c r="BK400" s="330"/>
      <c r="BL400" s="330"/>
      <c r="BM400" s="195"/>
      <c r="BN400" s="291"/>
      <c r="BO400" s="291"/>
      <c r="BP400" s="291"/>
      <c r="BQ400" s="291"/>
      <c r="BR400" s="291"/>
      <c r="BS400" s="291"/>
      <c r="BT400" s="291"/>
      <c r="BU400" s="291"/>
      <c r="BV400" s="291"/>
      <c r="BW400" s="291"/>
      <c r="BX400" s="291"/>
      <c r="BY400" s="291"/>
      <c r="BZ400" s="291"/>
      <c r="CA400" s="291"/>
      <c r="CB400" s="291"/>
      <c r="CC400" s="291"/>
      <c r="CD400" s="291"/>
      <c r="CE400" s="291"/>
      <c r="CF400" s="291"/>
    </row>
    <row r="401" spans="23:84" ht="15.75" hidden="1" thickBot="1">
      <c r="W401" s="331"/>
      <c r="X401" s="1120" t="s">
        <v>1</v>
      </c>
      <c r="Y401" s="1098" t="s">
        <v>2</v>
      </c>
      <c r="Z401" s="1099"/>
      <c r="AA401" s="1099"/>
      <c r="AB401" s="1099"/>
      <c r="AC401" s="332"/>
      <c r="AD401" s="332"/>
      <c r="AE401" s="332"/>
      <c r="AF401" s="333"/>
      <c r="AG401" s="1098" t="s">
        <v>5</v>
      </c>
      <c r="AH401" s="1099"/>
      <c r="AI401" s="1099"/>
      <c r="AJ401" s="1099"/>
      <c r="AK401" s="334"/>
      <c r="AL401" s="334"/>
      <c r="AM401" s="334"/>
      <c r="AN401" s="335"/>
      <c r="AO401" s="1098" t="s">
        <v>129</v>
      </c>
      <c r="AP401" s="1099"/>
      <c r="AQ401" s="1099"/>
      <c r="AR401" s="1099"/>
      <c r="AS401" s="334"/>
      <c r="AT401" s="334"/>
      <c r="AU401" s="334"/>
      <c r="AV401" s="335"/>
      <c r="AX401" s="1098" t="s">
        <v>7</v>
      </c>
      <c r="AY401" s="1099"/>
      <c r="AZ401" s="1099"/>
      <c r="BA401" s="1099"/>
      <c r="BB401" s="334"/>
      <c r="BC401" s="334"/>
      <c r="BD401" s="334"/>
      <c r="BE401" s="335"/>
      <c r="BF401" s="1098" t="s">
        <v>6</v>
      </c>
      <c r="BG401" s="1099"/>
      <c r="BH401" s="1099"/>
      <c r="BI401" s="1099"/>
      <c r="BJ401" s="334"/>
      <c r="BK401" s="334"/>
      <c r="BL401" s="334"/>
      <c r="BM401" s="334"/>
      <c r="BN401" s="479" t="s">
        <v>213</v>
      </c>
      <c r="BO401" s="479" t="s">
        <v>214</v>
      </c>
      <c r="BP401" s="505" t="s">
        <v>216</v>
      </c>
      <c r="BQ401" s="1098" t="s">
        <v>70</v>
      </c>
      <c r="BR401" s="1099"/>
      <c r="BS401" s="1099"/>
      <c r="BT401" s="1099"/>
      <c r="BU401" s="334"/>
      <c r="BV401" s="334"/>
      <c r="BW401" s="334"/>
      <c r="BX401" s="334"/>
      <c r="BY401" s="1098" t="s">
        <v>217</v>
      </c>
      <c r="BZ401" s="1099"/>
      <c r="CA401" s="1099"/>
      <c r="CB401" s="1099"/>
      <c r="CC401" s="334"/>
      <c r="CD401" s="334"/>
      <c r="CE401" s="334"/>
      <c r="CF401" s="334"/>
    </row>
    <row r="402" spans="23:84" ht="15.75" hidden="1" customHeight="1" thickBot="1">
      <c r="W402" s="336"/>
      <c r="X402" s="1121"/>
      <c r="Y402" s="121">
        <v>8</v>
      </c>
      <c r="Z402" s="299">
        <v>10</v>
      </c>
      <c r="AA402" s="299">
        <v>13</v>
      </c>
      <c r="AB402" s="299">
        <v>16</v>
      </c>
      <c r="AC402" s="299">
        <v>17</v>
      </c>
      <c r="AD402" s="299"/>
      <c r="AE402" s="300"/>
      <c r="AF402" s="1032" t="s">
        <v>8</v>
      </c>
      <c r="AG402" s="70">
        <v>8</v>
      </c>
      <c r="AH402" s="71">
        <v>10</v>
      </c>
      <c r="AI402" s="71">
        <v>13</v>
      </c>
      <c r="AJ402" s="71">
        <v>16</v>
      </c>
      <c r="AK402" s="71">
        <v>17</v>
      </c>
      <c r="AL402" s="71"/>
      <c r="AM402" s="223"/>
      <c r="AN402" s="1032" t="s">
        <v>8</v>
      </c>
      <c r="AO402" s="70">
        <v>8</v>
      </c>
      <c r="AP402" s="71">
        <v>10</v>
      </c>
      <c r="AQ402" s="71">
        <v>13</v>
      </c>
      <c r="AR402" s="71">
        <v>16</v>
      </c>
      <c r="AS402" s="71">
        <v>17</v>
      </c>
      <c r="AT402" s="71"/>
      <c r="AU402" s="223"/>
      <c r="AV402" s="1032" t="s">
        <v>8</v>
      </c>
      <c r="AX402" s="70">
        <v>8</v>
      </c>
      <c r="AY402" s="71">
        <v>10</v>
      </c>
      <c r="AZ402" s="71">
        <v>13</v>
      </c>
      <c r="BA402" s="71">
        <v>16</v>
      </c>
      <c r="BB402" s="71">
        <v>17</v>
      </c>
      <c r="BC402" s="71"/>
      <c r="BD402" s="223"/>
      <c r="BE402" s="1032" t="s">
        <v>8</v>
      </c>
      <c r="BF402" s="70">
        <v>8</v>
      </c>
      <c r="BG402" s="71">
        <v>10</v>
      </c>
      <c r="BH402" s="71">
        <v>13</v>
      </c>
      <c r="BI402" s="71">
        <v>16</v>
      </c>
      <c r="BJ402" s="71">
        <v>17</v>
      </c>
      <c r="BK402" s="71"/>
      <c r="BL402" s="223"/>
      <c r="BM402" s="1032" t="s">
        <v>8</v>
      </c>
      <c r="BN402" s="1095" t="s">
        <v>96</v>
      </c>
      <c r="BO402" s="1095" t="s">
        <v>96</v>
      </c>
      <c r="BP402" s="1096" t="s">
        <v>96</v>
      </c>
      <c r="BQ402" s="508">
        <v>8</v>
      </c>
      <c r="BR402" s="507">
        <v>10</v>
      </c>
      <c r="BS402" s="507">
        <v>13</v>
      </c>
      <c r="BT402" s="507">
        <v>16</v>
      </c>
      <c r="BU402" s="507">
        <v>17</v>
      </c>
      <c r="BV402" s="507"/>
      <c r="BW402" s="507"/>
      <c r="BX402" s="1032" t="s">
        <v>8</v>
      </c>
      <c r="BY402" s="508">
        <v>8</v>
      </c>
      <c r="BZ402" s="507">
        <v>10</v>
      </c>
      <c r="CA402" s="507">
        <v>13</v>
      </c>
      <c r="CB402" s="507">
        <v>16</v>
      </c>
      <c r="CC402" s="507">
        <v>17</v>
      </c>
      <c r="CD402" s="507"/>
      <c r="CE402" s="507"/>
      <c r="CF402" s="1032" t="s">
        <v>8</v>
      </c>
    </row>
    <row r="403" spans="23:84" ht="65.25" hidden="1" thickBot="1">
      <c r="W403" s="20" t="s">
        <v>9</v>
      </c>
      <c r="X403" s="73" t="s">
        <v>10</v>
      </c>
      <c r="Y403" s="221" t="s">
        <v>11</v>
      </c>
      <c r="Z403" s="301" t="s">
        <v>12</v>
      </c>
      <c r="AA403" s="302" t="s">
        <v>13</v>
      </c>
      <c r="AB403" s="303" t="s">
        <v>14</v>
      </c>
      <c r="AC403" s="304" t="s">
        <v>15</v>
      </c>
      <c r="AD403" s="305"/>
      <c r="AE403" s="306"/>
      <c r="AF403" s="1033"/>
      <c r="AG403" s="221" t="s">
        <v>11</v>
      </c>
      <c r="AH403" s="116" t="s">
        <v>12</v>
      </c>
      <c r="AI403" s="119" t="s">
        <v>13</v>
      </c>
      <c r="AJ403" s="120" t="s">
        <v>14</v>
      </c>
      <c r="AK403" s="114" t="s">
        <v>15</v>
      </c>
      <c r="AL403" s="234"/>
      <c r="AM403" s="235"/>
      <c r="AN403" s="1033"/>
      <c r="AO403" s="221" t="s">
        <v>11</v>
      </c>
      <c r="AP403" s="116" t="s">
        <v>12</v>
      </c>
      <c r="AQ403" s="119" t="s">
        <v>13</v>
      </c>
      <c r="AR403" s="120" t="s">
        <v>14</v>
      </c>
      <c r="AS403" s="114" t="s">
        <v>15</v>
      </c>
      <c r="AT403" s="234"/>
      <c r="AU403" s="235"/>
      <c r="AV403" s="1033"/>
      <c r="AX403" s="221" t="s">
        <v>11</v>
      </c>
      <c r="AY403" s="116" t="s">
        <v>12</v>
      </c>
      <c r="AZ403" s="119" t="s">
        <v>13</v>
      </c>
      <c r="BA403" s="120" t="s">
        <v>14</v>
      </c>
      <c r="BB403" s="114" t="s">
        <v>15</v>
      </c>
      <c r="BC403" s="234"/>
      <c r="BD403" s="235"/>
      <c r="BE403" s="1033"/>
      <c r="BF403" s="221" t="s">
        <v>11</v>
      </c>
      <c r="BG403" s="116" t="s">
        <v>12</v>
      </c>
      <c r="BH403" s="119" t="s">
        <v>13</v>
      </c>
      <c r="BI403" s="120" t="s">
        <v>14</v>
      </c>
      <c r="BJ403" s="114" t="s">
        <v>15</v>
      </c>
      <c r="BK403" s="234"/>
      <c r="BL403" s="235"/>
      <c r="BM403" s="1033"/>
      <c r="BN403" s="1033">
        <f>COUNT(Y404:AE404)</f>
        <v>6</v>
      </c>
      <c r="BO403" s="1033">
        <f>COUNT(Z404:AF404)</f>
        <v>6</v>
      </c>
      <c r="BP403" s="1097">
        <f>COUNT(AA404:AG404)</f>
        <v>7</v>
      </c>
      <c r="BQ403" s="509" t="s">
        <v>11</v>
      </c>
      <c r="BR403" s="510" t="s">
        <v>12</v>
      </c>
      <c r="BS403" s="511" t="s">
        <v>13</v>
      </c>
      <c r="BT403" s="512" t="s">
        <v>14</v>
      </c>
      <c r="BU403" s="513" t="s">
        <v>15</v>
      </c>
      <c r="BV403" s="514"/>
      <c r="BW403" s="514"/>
      <c r="BX403" s="1033"/>
      <c r="BY403" s="509" t="s">
        <v>11</v>
      </c>
      <c r="BZ403" s="510" t="s">
        <v>12</v>
      </c>
      <c r="CA403" s="511" t="s">
        <v>13</v>
      </c>
      <c r="CB403" s="512" t="s">
        <v>14</v>
      </c>
      <c r="CC403" s="513" t="s">
        <v>15</v>
      </c>
      <c r="CD403" s="514"/>
      <c r="CE403" s="514"/>
      <c r="CF403" s="1033"/>
    </row>
    <row r="404" spans="23:84" hidden="1">
      <c r="W404" s="139">
        <v>1</v>
      </c>
      <c r="X404" s="292" t="str">
        <f>+Scoresheet!B9</f>
        <v>UPENDRA RAVAL [F]</v>
      </c>
      <c r="Y404" s="293">
        <f>VLOOKUP(Scoresheet!C9,'Caps &amp; Points'!$DT$2:$DU$103,2,FALSE)</f>
        <v>8.5</v>
      </c>
      <c r="Z404" s="307" t="str">
        <f>VLOOKUP(Scoresheet!D9,'Caps &amp; Points'!$DT$2:$DU$103,2,FALSE)</f>
        <v>-</v>
      </c>
      <c r="AA404" s="307">
        <f>VLOOKUP(Scoresheet!E9,'Caps &amp; Points'!$DT$2:$DU$103,2,FALSE)</f>
        <v>1.4</v>
      </c>
      <c r="AB404" s="307">
        <f>VLOOKUP(Scoresheet!F9,'Caps &amp; Points'!$DT$2:$DU$103,2,FALSE)</f>
        <v>1.1000000000000001</v>
      </c>
      <c r="AC404" s="307">
        <f>VLOOKUP(Scoresheet!G9,'Caps &amp; Points'!$DT$2:$DU$103,2,FALSE)</f>
        <v>2.1</v>
      </c>
      <c r="AD404" s="307">
        <f>VLOOKUP(Scoresheet!H9,'Caps &amp; Points'!$DT$2:$DU$103,2,FALSE)</f>
        <v>1.7</v>
      </c>
      <c r="AE404" s="308">
        <f>VLOOKUP(Scoresheet!I9,'Caps &amp; Points'!$DT$2:$DU$103,2,FALSE)</f>
        <v>1.6</v>
      </c>
      <c r="AF404" s="82">
        <f>SUM(Y404:AE404)</f>
        <v>16.399999999999999</v>
      </c>
      <c r="AG404" s="80">
        <f>VLOOKUP(Scoresheet!AA9,'Caps &amp; Points'!$DW$2:$DX$11,2,FALSE)</f>
        <v>3</v>
      </c>
      <c r="AH404" s="81" t="str">
        <f>VLOOKUP(Scoresheet!AB9,'Caps &amp; Points'!$DW$2:$DX$11,2,FALSE)</f>
        <v>-</v>
      </c>
      <c r="AI404" s="81">
        <f>VLOOKUP(Scoresheet!AC9,'Caps &amp; Points'!$DW$2:$DX$11,2,FALSE)</f>
        <v>12</v>
      </c>
      <c r="AJ404" s="81">
        <f>VLOOKUP(Scoresheet!AD9,'Caps &amp; Points'!$DW$2:$DX$11,2,FALSE)</f>
        <v>3</v>
      </c>
      <c r="AK404" s="81">
        <f>VLOOKUP(Scoresheet!AE9,'Caps &amp; Points'!$DW$2:$DX$11,2,FALSE)</f>
        <v>3</v>
      </c>
      <c r="AL404" s="81">
        <f>VLOOKUP(Scoresheet!AF9,'Caps &amp; Points'!$DW$2:$DX$11,2,FALSE)</f>
        <v>1</v>
      </c>
      <c r="AM404" s="222">
        <f>VLOOKUP(Scoresheet!AG9,'Caps &amp; Points'!$DW$2:$DX$11,2,FALSE)</f>
        <v>5</v>
      </c>
      <c r="AN404" s="82">
        <f>SUM(AG404:AM404)</f>
        <v>27</v>
      </c>
      <c r="AO404" s="80" t="str">
        <f>VLOOKUP(Scoresheet!AY9,'Caps &amp; Points'!$EF$2:$EG$13,2,FALSE)</f>
        <v>-</v>
      </c>
      <c r="AP404" s="81" t="str">
        <f>VLOOKUP(Scoresheet!AZ9,'Caps &amp; Points'!$EF$2:$EG$13,2,FALSE)</f>
        <v>-</v>
      </c>
      <c r="AQ404" s="81" t="str">
        <f>VLOOKUP(Scoresheet!BA9,'Caps &amp; Points'!$EF$2:$EG$13,2,FALSE)</f>
        <v>-</v>
      </c>
      <c r="AR404" s="81" t="str">
        <f>VLOOKUP(Scoresheet!BB9,'Caps &amp; Points'!$EF$2:$EG$13,2,FALSE)</f>
        <v>-</v>
      </c>
      <c r="AS404" s="81" t="str">
        <f>VLOOKUP(Scoresheet!BC9,'Caps &amp; Points'!$EF$2:$EG$13,2,FALSE)</f>
        <v>-</v>
      </c>
      <c r="AT404" s="81" t="str">
        <f>VLOOKUP(Scoresheet!BD9,'Caps &amp; Points'!$EF$2:$EG$13,2,FALSE)</f>
        <v>-</v>
      </c>
      <c r="AU404" s="222" t="str">
        <f>VLOOKUP(Scoresheet!BE9,'Caps &amp; Points'!$EF$2:$EG$13,2,FALSE)</f>
        <v>-</v>
      </c>
      <c r="AV404" s="82">
        <f>SUM(AO404:AU404)</f>
        <v>0</v>
      </c>
      <c r="AX404" s="80">
        <f>VLOOKUP(Scoresheet!AQ9,'Caps &amp; Points'!$EC$2:$ED$21,2,FALSE)</f>
        <v>0.5</v>
      </c>
      <c r="AY404" s="80" t="str">
        <f>VLOOKUP(Scoresheet!AR9,'Caps &amp; Points'!$EC$2:$ED$21,2,FALSE)</f>
        <v>-</v>
      </c>
      <c r="AZ404" s="80" t="str">
        <f>VLOOKUP(Scoresheet!AS9,'Caps &amp; Points'!$EC$2:$ED$21,2,FALSE)</f>
        <v>-</v>
      </c>
      <c r="BA404" s="80" t="str">
        <f>VLOOKUP(Scoresheet!AT9,'Caps &amp; Points'!$EC$2:$ED$21,2,FALSE)</f>
        <v>-</v>
      </c>
      <c r="BB404" s="80" t="str">
        <f>VLOOKUP(Scoresheet!AU9,'Caps &amp; Points'!$EC$2:$ED$21,2,FALSE)</f>
        <v>-</v>
      </c>
      <c r="BC404" s="80" t="str">
        <f>VLOOKUP(Scoresheet!AV9,'Caps &amp; Points'!$EC$2:$ED$21,2,FALSE)</f>
        <v>-</v>
      </c>
      <c r="BD404" s="80" t="str">
        <f>VLOOKUP(Scoresheet!AW9,'Caps &amp; Points'!$EC$2:$ED$21,2,FALSE)</f>
        <v>-</v>
      </c>
      <c r="BE404" s="82">
        <f>SUM(AX404:BD404)</f>
        <v>0.5</v>
      </c>
      <c r="BF404" s="80" t="str">
        <f>VLOOKUP(Scoresheet!AI9,'Caps &amp; Points'!$DZ$2:$EA$40,2,FALSE)</f>
        <v>-</v>
      </c>
      <c r="BG404" s="81" t="str">
        <f>VLOOKUP(Scoresheet!AJ9,'Caps &amp; Points'!$DZ$2:$EA$40,2,FALSE)</f>
        <v>-</v>
      </c>
      <c r="BH404" s="81" t="str">
        <f>VLOOKUP(Scoresheet!AK9,'Caps &amp; Points'!$DZ$2:$EA$40,2,FALSE)</f>
        <v>-</v>
      </c>
      <c r="BI404" s="81" t="str">
        <f>VLOOKUP(Scoresheet!AL9,'Caps &amp; Points'!$DZ$2:$EA$40,2,FALSE)</f>
        <v>-</v>
      </c>
      <c r="BJ404" s="81" t="str">
        <f>VLOOKUP(Scoresheet!AM9,'Caps &amp; Points'!$DZ$2:$EA$40,2,FALSE)</f>
        <v>-</v>
      </c>
      <c r="BK404" s="81" t="str">
        <f>VLOOKUP(Scoresheet!AN9,'Caps &amp; Points'!$DZ$2:$EA$40,2,FALSE)</f>
        <v>-</v>
      </c>
      <c r="BL404" s="222" t="str">
        <f>VLOOKUP(Scoresheet!AO9,'Caps &amp; Points'!$DZ$2:$EA$40,2,FALSE)</f>
        <v>-</v>
      </c>
      <c r="BM404" s="82">
        <f>SUM(BF404:BL404)</f>
        <v>0</v>
      </c>
      <c r="BN404" s="82">
        <f t="shared" ref="BN404:BN467" si="84">COUNT(Y404:AE404)</f>
        <v>6</v>
      </c>
      <c r="BO404" s="82">
        <f>COUNT(BQ404:BW404)</f>
        <v>6</v>
      </c>
      <c r="BP404" s="82"/>
      <c r="BQ404" s="80">
        <f>+Scoresheet!BG9</f>
        <v>4</v>
      </c>
      <c r="BR404" s="81" t="str">
        <f>+Scoresheet!BH9</f>
        <v>-</v>
      </c>
      <c r="BS404" s="81">
        <f>+Scoresheet!BI9</f>
        <v>3.4</v>
      </c>
      <c r="BT404" s="81">
        <f>+Scoresheet!BJ9</f>
        <v>4</v>
      </c>
      <c r="BU404" s="81">
        <f>+Scoresheet!BK9</f>
        <v>3.1</v>
      </c>
      <c r="BV404" s="81">
        <f>+Scoresheet!BL9</f>
        <v>4</v>
      </c>
      <c r="BW404" s="222">
        <f>+Scoresheet!BM9</f>
        <v>4</v>
      </c>
      <c r="BX404" s="506">
        <f>+Scoresheet!BN9</f>
        <v>22.5</v>
      </c>
      <c r="BY404" s="80">
        <f>+Scoresheet!BO9</f>
        <v>22</v>
      </c>
      <c r="BZ404" s="81" t="str">
        <f>+Scoresheet!BP9</f>
        <v>-</v>
      </c>
      <c r="CA404" s="81">
        <f>+Scoresheet!BQ9</f>
        <v>17</v>
      </c>
      <c r="CB404" s="81">
        <f>+Scoresheet!BR9</f>
        <v>33</v>
      </c>
      <c r="CC404" s="81">
        <f>+Scoresheet!BS9</f>
        <v>11</v>
      </c>
      <c r="CD404" s="81">
        <f>+Scoresheet!BT9</f>
        <v>32</v>
      </c>
      <c r="CE404" s="222">
        <f>+Scoresheet!BU9</f>
        <v>16</v>
      </c>
      <c r="CF404" s="506">
        <f>+Scoresheet!BV9</f>
        <v>131</v>
      </c>
    </row>
    <row r="405" spans="23:84" hidden="1">
      <c r="W405" s="294">
        <v>2</v>
      </c>
      <c r="X405" s="295" t="str">
        <f>+Scoresheet!B10</f>
        <v>HARDIK RAVAL [F]</v>
      </c>
      <c r="Y405" s="296">
        <f>VLOOKUP(Scoresheet!C10,'Caps &amp; Points'!$DT$2:$DU$103,2,FALSE)</f>
        <v>3.4</v>
      </c>
      <c r="Z405" s="309">
        <f>VLOOKUP(Scoresheet!D10,'Caps &amp; Points'!$DT$2:$DU$103,2,FALSE)</f>
        <v>2.2999999999999998</v>
      </c>
      <c r="AA405" s="309">
        <f>VLOOKUP(Scoresheet!E10,'Caps &amp; Points'!$DT$2:$DU$103,2,FALSE)</f>
        <v>0</v>
      </c>
      <c r="AB405" s="309">
        <f>VLOOKUP(Scoresheet!F10,'Caps &amp; Points'!$DT$2:$DU$103,2,FALSE)</f>
        <v>1</v>
      </c>
      <c r="AC405" s="309">
        <f>VLOOKUP(Scoresheet!G10,'Caps &amp; Points'!$DT$2:$DU$103,2,FALSE)</f>
        <v>0</v>
      </c>
      <c r="AD405" s="309">
        <f>VLOOKUP(Scoresheet!H10,'Caps &amp; Points'!$DT$2:$DU$103,2,FALSE)</f>
        <v>1.3</v>
      </c>
      <c r="AE405" s="310">
        <f>VLOOKUP(Scoresheet!I10,'Caps &amp; Points'!$DT$2:$DU$103,2,FALSE)</f>
        <v>0</v>
      </c>
      <c r="AF405" s="90">
        <f t="shared" ref="AF405:AF433" si="85">SUM(Y405:AE405)</f>
        <v>7.9999999999999991</v>
      </c>
      <c r="AG405" s="87" t="str">
        <f>VLOOKUP(Scoresheet!AA10,'Caps &amp; Points'!$DW$2:$DX$11,2,FALSE)</f>
        <v>-</v>
      </c>
      <c r="AH405" s="88" t="str">
        <f>VLOOKUP(Scoresheet!AB10,'Caps &amp; Points'!$DW$2:$DX$11,2,FALSE)</f>
        <v>-</v>
      </c>
      <c r="AI405" s="88" t="str">
        <f>VLOOKUP(Scoresheet!AC10,'Caps &amp; Points'!$DW$2:$DX$11,2,FALSE)</f>
        <v>-</v>
      </c>
      <c r="AJ405" s="88" t="str">
        <f>VLOOKUP(Scoresheet!AD10,'Caps &amp; Points'!$DW$2:$DX$11,2,FALSE)</f>
        <v>-</v>
      </c>
      <c r="AK405" s="88" t="str">
        <f>VLOOKUP(Scoresheet!AE10,'Caps &amp; Points'!$DW$2:$DX$11,2,FALSE)</f>
        <v>-</v>
      </c>
      <c r="AL405" s="88" t="str">
        <f>VLOOKUP(Scoresheet!AF10,'Caps &amp; Points'!$DW$2:$DX$11,2,FALSE)</f>
        <v>-</v>
      </c>
      <c r="AM405" s="89" t="str">
        <f>VLOOKUP(Scoresheet!AG10,'Caps &amp; Points'!$DW$2:$DX$11,2,FALSE)</f>
        <v>-</v>
      </c>
      <c r="AN405" s="90">
        <f t="shared" ref="AN405:AN433" si="86">SUM(AG405:AM405)</f>
        <v>0</v>
      </c>
      <c r="AO405" s="87" t="str">
        <f>VLOOKUP(Scoresheet!AY10,'Caps &amp; Points'!$EF$2:$EG$13,2,FALSE)</f>
        <v>-</v>
      </c>
      <c r="AP405" s="88" t="str">
        <f>VLOOKUP(Scoresheet!AZ10,'Caps &amp; Points'!$EF$2:$EG$13,2,FALSE)</f>
        <v>-</v>
      </c>
      <c r="AQ405" s="88" t="str">
        <f>VLOOKUP(Scoresheet!BA10,'Caps &amp; Points'!$EF$2:$EG$13,2,FALSE)</f>
        <v>-</v>
      </c>
      <c r="AR405" s="88" t="str">
        <f>VLOOKUP(Scoresheet!BB10,'Caps &amp; Points'!$EF$2:$EG$13,2,FALSE)</f>
        <v>-</v>
      </c>
      <c r="AS405" s="88" t="str">
        <f>VLOOKUP(Scoresheet!BC10,'Caps &amp; Points'!$EF$2:$EG$13,2,FALSE)</f>
        <v>-</v>
      </c>
      <c r="AT405" s="88" t="str">
        <f>VLOOKUP(Scoresheet!BD10,'Caps &amp; Points'!$EF$2:$EG$13,2,FALSE)</f>
        <v>-</v>
      </c>
      <c r="AU405" s="89" t="str">
        <f>VLOOKUP(Scoresheet!BE10,'Caps &amp; Points'!$EF$2:$EG$13,2,FALSE)</f>
        <v>-</v>
      </c>
      <c r="AV405" s="90">
        <f t="shared" ref="AV405:AV433" si="87">SUM(AO405:AU405)</f>
        <v>0</v>
      </c>
      <c r="AX405" s="80" t="str">
        <f>VLOOKUP(Scoresheet!AQ10,'Caps &amp; Points'!$EC$2:$ED$21,2,FALSE)</f>
        <v>-</v>
      </c>
      <c r="AY405" s="80" t="str">
        <f>VLOOKUP(Scoresheet!AR10,'Caps &amp; Points'!$EC$2:$ED$21,2,FALSE)</f>
        <v>-</v>
      </c>
      <c r="AZ405" s="80" t="str">
        <f>VLOOKUP(Scoresheet!AS10,'Caps &amp; Points'!$EC$2:$ED$21,2,FALSE)</f>
        <v>-</v>
      </c>
      <c r="BA405" s="80" t="str">
        <f>VLOOKUP(Scoresheet!AT10,'Caps &amp; Points'!$EC$2:$ED$21,2,FALSE)</f>
        <v>-</v>
      </c>
      <c r="BB405" s="80" t="str">
        <f>VLOOKUP(Scoresheet!AU10,'Caps &amp; Points'!$EC$2:$ED$21,2,FALSE)</f>
        <v>-</v>
      </c>
      <c r="BC405" s="80" t="str">
        <f>VLOOKUP(Scoresheet!AV10,'Caps &amp; Points'!$EC$2:$ED$21,2,FALSE)</f>
        <v>-</v>
      </c>
      <c r="BD405" s="80" t="str">
        <f>VLOOKUP(Scoresheet!AW10,'Caps &amp; Points'!$EC$2:$ED$21,2,FALSE)</f>
        <v>-</v>
      </c>
      <c r="BE405" s="90">
        <f t="shared" ref="BE405:BE433" si="88">SUM(AX405:BD405)</f>
        <v>0</v>
      </c>
      <c r="BF405" s="87" t="str">
        <f>VLOOKUP(Scoresheet!AI10,'Caps &amp; Points'!$DZ$2:$EA$40,2,FALSE)</f>
        <v>-</v>
      </c>
      <c r="BG405" s="88" t="str">
        <f>VLOOKUP(Scoresheet!AJ10,'Caps &amp; Points'!$DZ$2:$EA$40,2,FALSE)</f>
        <v>-</v>
      </c>
      <c r="BH405" s="88">
        <f>VLOOKUP(Scoresheet!AK10,'Caps &amp; Points'!$DZ$2:$EA$40,2,FALSE)</f>
        <v>0.5</v>
      </c>
      <c r="BI405" s="88" t="str">
        <f>VLOOKUP(Scoresheet!AL10,'Caps &amp; Points'!$DZ$2:$EA$40,2,FALSE)</f>
        <v>-</v>
      </c>
      <c r="BJ405" s="88" t="str">
        <f>VLOOKUP(Scoresheet!AM10,'Caps &amp; Points'!$DZ$2:$EA$40,2,FALSE)</f>
        <v>-</v>
      </c>
      <c r="BK405" s="88">
        <f>VLOOKUP(Scoresheet!AN10,'Caps &amp; Points'!$DZ$2:$EA$40,2,FALSE)</f>
        <v>0.5</v>
      </c>
      <c r="BL405" s="89">
        <f>VLOOKUP(Scoresheet!AO10,'Caps &amp; Points'!$DZ$2:$EA$40,2,FALSE)</f>
        <v>0.5</v>
      </c>
      <c r="BM405" s="90">
        <f t="shared" ref="BM405:BM433" si="89">SUM(BF405:BL405)</f>
        <v>1.5</v>
      </c>
      <c r="BN405" s="90">
        <f t="shared" si="84"/>
        <v>7</v>
      </c>
      <c r="BO405" s="90">
        <f t="shared" ref="BO405:BO468" si="90">COUNT(AG405:AM405)</f>
        <v>0</v>
      </c>
      <c r="BP405" s="90"/>
      <c r="BQ405" s="80" t="str">
        <f>+Scoresheet!BG10</f>
        <v>-</v>
      </c>
      <c r="BR405" s="81" t="str">
        <f>+Scoresheet!BH10</f>
        <v>-</v>
      </c>
      <c r="BS405" s="81" t="str">
        <f>+Scoresheet!BI10</f>
        <v>-</v>
      </c>
      <c r="BT405" s="81" t="str">
        <f>+Scoresheet!BJ10</f>
        <v>-</v>
      </c>
      <c r="BU405" s="81" t="str">
        <f>+Scoresheet!BK10</f>
        <v>-</v>
      </c>
      <c r="BV405" s="81" t="str">
        <f>+Scoresheet!BL10</f>
        <v>-</v>
      </c>
      <c r="BW405" s="222" t="str">
        <f>+Scoresheet!BM10</f>
        <v>-</v>
      </c>
      <c r="BX405" s="506">
        <f>+Scoresheet!BN10</f>
        <v>0</v>
      </c>
      <c r="BY405" s="80" t="str">
        <f>+Scoresheet!BO10</f>
        <v>-</v>
      </c>
      <c r="BZ405" s="81" t="str">
        <f>+Scoresheet!BP10</f>
        <v>-</v>
      </c>
      <c r="CA405" s="81" t="str">
        <f>+Scoresheet!BQ10</f>
        <v>-</v>
      </c>
      <c r="CB405" s="81" t="str">
        <f>+Scoresheet!BR10</f>
        <v>-</v>
      </c>
      <c r="CC405" s="81" t="str">
        <f>+Scoresheet!BS10</f>
        <v>-</v>
      </c>
      <c r="CD405" s="81" t="str">
        <f>+Scoresheet!BT10</f>
        <v>-</v>
      </c>
      <c r="CE405" s="222" t="str">
        <f>+Scoresheet!BU10</f>
        <v>-</v>
      </c>
      <c r="CF405" s="506">
        <f>+Scoresheet!BV10</f>
        <v>0</v>
      </c>
    </row>
    <row r="406" spans="23:84" hidden="1">
      <c r="W406" s="139">
        <v>3</v>
      </c>
      <c r="X406" s="295" t="str">
        <f>+Scoresheet!B11</f>
        <v>SANJAY RAVAL [F]</v>
      </c>
      <c r="Y406" s="296">
        <f>VLOOKUP(Scoresheet!C11,'Caps &amp; Points'!$DT$2:$DU$103,2,FALSE)</f>
        <v>0</v>
      </c>
      <c r="Z406" s="309">
        <f>VLOOKUP(Scoresheet!D11,'Caps &amp; Points'!$DT$2:$DU$103,2,FALSE)</f>
        <v>2.4</v>
      </c>
      <c r="AA406" s="309">
        <f>VLOOKUP(Scoresheet!E11,'Caps &amp; Points'!$DT$2:$DU$103,2,FALSE)</f>
        <v>4.0999999999999996</v>
      </c>
      <c r="AB406" s="309">
        <f>VLOOKUP(Scoresheet!F11,'Caps &amp; Points'!$DT$2:$DU$103,2,FALSE)</f>
        <v>1.6</v>
      </c>
      <c r="AC406" s="309">
        <f>VLOOKUP(Scoresheet!G11,'Caps &amp; Points'!$DT$2:$DU$103,2,FALSE)</f>
        <v>0</v>
      </c>
      <c r="AD406" s="309">
        <f>VLOOKUP(Scoresheet!H11,'Caps &amp; Points'!$DT$2:$DU$103,2,FALSE)</f>
        <v>0</v>
      </c>
      <c r="AE406" s="310">
        <f>VLOOKUP(Scoresheet!I11,'Caps &amp; Points'!$DT$2:$DU$103,2,FALSE)</f>
        <v>0</v>
      </c>
      <c r="AF406" s="90">
        <f t="shared" si="85"/>
        <v>8.1</v>
      </c>
      <c r="AG406" s="87">
        <f>VLOOKUP(Scoresheet!AA11,'Caps &amp; Points'!$DW$2:$DX$11,2,FALSE)</f>
        <v>0</v>
      </c>
      <c r="AH406" s="88">
        <f>VLOOKUP(Scoresheet!AB11,'Caps &amp; Points'!$DW$2:$DX$11,2,FALSE)</f>
        <v>5</v>
      </c>
      <c r="AI406" s="88">
        <f>VLOOKUP(Scoresheet!AC11,'Caps &amp; Points'!$DW$2:$DX$11,2,FALSE)</f>
        <v>0</v>
      </c>
      <c r="AJ406" s="88">
        <f>VLOOKUP(Scoresheet!AD11,'Caps &amp; Points'!$DW$2:$DX$11,2,FALSE)</f>
        <v>1</v>
      </c>
      <c r="AK406" s="88">
        <f>VLOOKUP(Scoresheet!AE11,'Caps &amp; Points'!$DW$2:$DX$11,2,FALSE)</f>
        <v>5</v>
      </c>
      <c r="AL406" s="88">
        <f>VLOOKUP(Scoresheet!AF11,'Caps &amp; Points'!$DW$2:$DX$11,2,FALSE)</f>
        <v>1</v>
      </c>
      <c r="AM406" s="89">
        <f>VLOOKUP(Scoresheet!AG11,'Caps &amp; Points'!$DW$2:$DX$11,2,FALSE)</f>
        <v>5</v>
      </c>
      <c r="AN406" s="90">
        <f t="shared" si="86"/>
        <v>17</v>
      </c>
      <c r="AO406" s="87" t="str">
        <f>VLOOKUP(Scoresheet!AY11,'Caps &amp; Points'!$EF$2:$EG$13,2,FALSE)</f>
        <v>-</v>
      </c>
      <c r="AP406" s="88" t="str">
        <f>VLOOKUP(Scoresheet!AZ11,'Caps &amp; Points'!$EF$2:$EG$13,2,FALSE)</f>
        <v>-</v>
      </c>
      <c r="AQ406" s="88" t="str">
        <f>VLOOKUP(Scoresheet!BA11,'Caps &amp; Points'!$EF$2:$EG$13,2,FALSE)</f>
        <v>-</v>
      </c>
      <c r="AR406" s="88" t="str">
        <f>VLOOKUP(Scoresheet!BB11,'Caps &amp; Points'!$EF$2:$EG$13,2,FALSE)</f>
        <v>-</v>
      </c>
      <c r="AS406" s="88" t="str">
        <f>VLOOKUP(Scoresheet!BC11,'Caps &amp; Points'!$EF$2:$EG$13,2,FALSE)</f>
        <v>-</v>
      </c>
      <c r="AT406" s="88" t="str">
        <f>VLOOKUP(Scoresheet!BD11,'Caps &amp; Points'!$EF$2:$EG$13,2,FALSE)</f>
        <v>-</v>
      </c>
      <c r="AU406" s="89" t="str">
        <f>VLOOKUP(Scoresheet!BE11,'Caps &amp; Points'!$EF$2:$EG$13,2,FALSE)</f>
        <v>-</v>
      </c>
      <c r="AV406" s="90">
        <f t="shared" si="87"/>
        <v>0</v>
      </c>
      <c r="AX406" s="80" t="str">
        <f>VLOOKUP(Scoresheet!AQ11,'Caps &amp; Points'!$EC$2:$ED$21,2,FALSE)</f>
        <v>-</v>
      </c>
      <c r="AY406" s="80" t="str">
        <f>VLOOKUP(Scoresheet!AR11,'Caps &amp; Points'!$EC$2:$ED$21,2,FALSE)</f>
        <v>-</v>
      </c>
      <c r="AZ406" s="80" t="str">
        <f>VLOOKUP(Scoresheet!AS11,'Caps &amp; Points'!$EC$2:$ED$21,2,FALSE)</f>
        <v>-</v>
      </c>
      <c r="BA406" s="80" t="str">
        <f>VLOOKUP(Scoresheet!AT11,'Caps &amp; Points'!$EC$2:$ED$21,2,FALSE)</f>
        <v>-</v>
      </c>
      <c r="BB406" s="80" t="str">
        <f>VLOOKUP(Scoresheet!AU11,'Caps &amp; Points'!$EC$2:$ED$21,2,FALSE)</f>
        <v>-</v>
      </c>
      <c r="BC406" s="80" t="str">
        <f>VLOOKUP(Scoresheet!AV11,'Caps &amp; Points'!$EC$2:$ED$21,2,FALSE)</f>
        <v>-</v>
      </c>
      <c r="BD406" s="80" t="str">
        <f>VLOOKUP(Scoresheet!AW11,'Caps &amp; Points'!$EC$2:$ED$21,2,FALSE)</f>
        <v>-</v>
      </c>
      <c r="BE406" s="90">
        <f t="shared" si="88"/>
        <v>0</v>
      </c>
      <c r="BF406" s="87">
        <f>VLOOKUP(Scoresheet!AI11,'Caps &amp; Points'!$DZ$2:$EA$40,2,FALSE)</f>
        <v>0.5</v>
      </c>
      <c r="BG406" s="88" t="str">
        <f>VLOOKUP(Scoresheet!AJ11,'Caps &amp; Points'!$DZ$2:$EA$40,2,FALSE)</f>
        <v>-</v>
      </c>
      <c r="BH406" s="88" t="str">
        <f>VLOOKUP(Scoresheet!AK11,'Caps &amp; Points'!$DZ$2:$EA$40,2,FALSE)</f>
        <v>-</v>
      </c>
      <c r="BI406" s="88" t="str">
        <f>VLOOKUP(Scoresheet!AL11,'Caps &amp; Points'!$DZ$2:$EA$40,2,FALSE)</f>
        <v>-</v>
      </c>
      <c r="BJ406" s="88" t="str">
        <f>VLOOKUP(Scoresheet!AM11,'Caps &amp; Points'!$DZ$2:$EA$40,2,FALSE)</f>
        <v>-</v>
      </c>
      <c r="BK406" s="88">
        <f>VLOOKUP(Scoresheet!AN11,'Caps &amp; Points'!$DZ$2:$EA$40,2,FALSE)</f>
        <v>1</v>
      </c>
      <c r="BL406" s="89" t="str">
        <f>VLOOKUP(Scoresheet!AO11,'Caps &amp; Points'!$DZ$2:$EA$40,2,FALSE)</f>
        <v>-</v>
      </c>
      <c r="BM406" s="90">
        <f t="shared" si="89"/>
        <v>1.5</v>
      </c>
      <c r="BN406" s="90">
        <f t="shared" si="84"/>
        <v>7</v>
      </c>
      <c r="BO406" s="90">
        <f t="shared" si="90"/>
        <v>7</v>
      </c>
      <c r="BP406" s="90"/>
      <c r="BQ406" s="80">
        <f>+Scoresheet!BG11</f>
        <v>4</v>
      </c>
      <c r="BR406" s="81">
        <f>+Scoresheet!BH11</f>
        <v>4</v>
      </c>
      <c r="BS406" s="81">
        <f>+Scoresheet!BI11</f>
        <v>2</v>
      </c>
      <c r="BT406" s="81">
        <f>+Scoresheet!BJ11</f>
        <v>4</v>
      </c>
      <c r="BU406" s="81">
        <f>+Scoresheet!BK11</f>
        <v>4</v>
      </c>
      <c r="BV406" s="81">
        <f>+Scoresheet!BL11</f>
        <v>4</v>
      </c>
      <c r="BW406" s="222">
        <f>+Scoresheet!BM11</f>
        <v>4</v>
      </c>
      <c r="BX406" s="506">
        <f>+Scoresheet!BN11</f>
        <v>26</v>
      </c>
      <c r="BY406" s="80">
        <f>+Scoresheet!BO11</f>
        <v>26</v>
      </c>
      <c r="BZ406" s="81">
        <f>+Scoresheet!BP11</f>
        <v>11</v>
      </c>
      <c r="CA406" s="81">
        <f>+Scoresheet!BQ11</f>
        <v>13</v>
      </c>
      <c r="CB406" s="81">
        <f>+Scoresheet!BR11</f>
        <v>22</v>
      </c>
      <c r="CC406" s="81">
        <f>+Scoresheet!BS11</f>
        <v>9</v>
      </c>
      <c r="CD406" s="81">
        <f>+Scoresheet!BT11</f>
        <v>20</v>
      </c>
      <c r="CE406" s="222">
        <f>+Scoresheet!BU11</f>
        <v>17</v>
      </c>
      <c r="CF406" s="506">
        <f>+Scoresheet!BV11</f>
        <v>118</v>
      </c>
    </row>
    <row r="407" spans="23:84" hidden="1">
      <c r="W407" s="294">
        <v>4</v>
      </c>
      <c r="X407" s="295" t="str">
        <f>+Scoresheet!B12</f>
        <v>MILAN RAVAL [F]</v>
      </c>
      <c r="Y407" s="296">
        <f>VLOOKUP(Scoresheet!C12,'Caps &amp; Points'!$DT$2:$DU$103,2,FALSE)</f>
        <v>0</v>
      </c>
      <c r="Z407" s="309" t="str">
        <f>VLOOKUP(Scoresheet!D12,'Caps &amp; Points'!$DT$2:$DU$103,2,FALSE)</f>
        <v>-</v>
      </c>
      <c r="AA407" s="309">
        <f>VLOOKUP(Scoresheet!E12,'Caps &amp; Points'!$DT$2:$DU$103,2,FALSE)</f>
        <v>0</v>
      </c>
      <c r="AB407" s="309">
        <f>VLOOKUP(Scoresheet!F12,'Caps &amp; Points'!$DT$2:$DU$103,2,FALSE)</f>
        <v>0</v>
      </c>
      <c r="AC407" s="309" t="str">
        <f>VLOOKUP(Scoresheet!G12,'Caps &amp; Points'!$DT$2:$DU$103,2,FALSE)</f>
        <v>-</v>
      </c>
      <c r="AD407" s="309">
        <f>VLOOKUP(Scoresheet!H12,'Caps &amp; Points'!$DT$2:$DU$103,2,FALSE)</f>
        <v>1.8</v>
      </c>
      <c r="AE407" s="310">
        <f>VLOOKUP(Scoresheet!I12,'Caps &amp; Points'!$DT$2:$DU$103,2,FALSE)</f>
        <v>1</v>
      </c>
      <c r="AF407" s="90">
        <f t="shared" si="85"/>
        <v>2.8</v>
      </c>
      <c r="AG407" s="87" t="str">
        <f>VLOOKUP(Scoresheet!AA12,'Caps &amp; Points'!$DW$2:$DX$11,2,FALSE)</f>
        <v>-</v>
      </c>
      <c r="AH407" s="88" t="str">
        <f>VLOOKUP(Scoresheet!AB12,'Caps &amp; Points'!$DW$2:$DX$11,2,FALSE)</f>
        <v>-</v>
      </c>
      <c r="AI407" s="88" t="str">
        <f>VLOOKUP(Scoresheet!AC12,'Caps &amp; Points'!$DW$2:$DX$11,2,FALSE)</f>
        <v>-</v>
      </c>
      <c r="AJ407" s="88" t="str">
        <f>VLOOKUP(Scoresheet!AD12,'Caps &amp; Points'!$DW$2:$DX$11,2,FALSE)</f>
        <v>-</v>
      </c>
      <c r="AK407" s="88" t="str">
        <f>VLOOKUP(Scoresheet!AE12,'Caps &amp; Points'!$DW$2:$DX$11,2,FALSE)</f>
        <v>-</v>
      </c>
      <c r="AL407" s="88" t="str">
        <f>VLOOKUP(Scoresheet!AF12,'Caps &amp; Points'!$DW$2:$DX$11,2,FALSE)</f>
        <v>-</v>
      </c>
      <c r="AM407" s="89" t="str">
        <f>VLOOKUP(Scoresheet!AG12,'Caps &amp; Points'!$DW$2:$DX$11,2,FALSE)</f>
        <v>-</v>
      </c>
      <c r="AN407" s="90">
        <f t="shared" si="86"/>
        <v>0</v>
      </c>
      <c r="AO407" s="87" t="str">
        <f>VLOOKUP(Scoresheet!AY12,'Caps &amp; Points'!$EF$2:$EG$13,2,FALSE)</f>
        <v>-</v>
      </c>
      <c r="AP407" s="88" t="str">
        <f>VLOOKUP(Scoresheet!AZ12,'Caps &amp; Points'!$EF$2:$EG$13,2,FALSE)</f>
        <v>-</v>
      </c>
      <c r="AQ407" s="88" t="str">
        <f>VLOOKUP(Scoresheet!BA12,'Caps &amp; Points'!$EF$2:$EG$13,2,FALSE)</f>
        <v>-</v>
      </c>
      <c r="AR407" s="88" t="str">
        <f>VLOOKUP(Scoresheet!BB12,'Caps &amp; Points'!$EF$2:$EG$13,2,FALSE)</f>
        <v>-</v>
      </c>
      <c r="AS407" s="88" t="str">
        <f>VLOOKUP(Scoresheet!BC12,'Caps &amp; Points'!$EF$2:$EG$13,2,FALSE)</f>
        <v>-</v>
      </c>
      <c r="AT407" s="88" t="str">
        <f>VLOOKUP(Scoresheet!BD12,'Caps &amp; Points'!$EF$2:$EG$13,2,FALSE)</f>
        <v>-</v>
      </c>
      <c r="AU407" s="89" t="str">
        <f>VLOOKUP(Scoresheet!BE12,'Caps &amp; Points'!$EF$2:$EG$13,2,FALSE)</f>
        <v>-</v>
      </c>
      <c r="AV407" s="90">
        <f t="shared" si="87"/>
        <v>0</v>
      </c>
      <c r="AX407" s="80" t="str">
        <f>VLOOKUP(Scoresheet!AQ12,'Caps &amp; Points'!$EC$2:$ED$21,2,FALSE)</f>
        <v>-</v>
      </c>
      <c r="AY407" s="80" t="str">
        <f>VLOOKUP(Scoresheet!AR12,'Caps &amp; Points'!$EC$2:$ED$21,2,FALSE)</f>
        <v>-</v>
      </c>
      <c r="AZ407" s="80" t="str">
        <f>VLOOKUP(Scoresheet!AS12,'Caps &amp; Points'!$EC$2:$ED$21,2,FALSE)</f>
        <v>-</v>
      </c>
      <c r="BA407" s="80" t="str">
        <f>VLOOKUP(Scoresheet!AT12,'Caps &amp; Points'!$EC$2:$ED$21,2,FALSE)</f>
        <v>-</v>
      </c>
      <c r="BB407" s="80" t="str">
        <f>VLOOKUP(Scoresheet!AU12,'Caps &amp; Points'!$EC$2:$ED$21,2,FALSE)</f>
        <v>-</v>
      </c>
      <c r="BC407" s="80" t="str">
        <f>VLOOKUP(Scoresheet!AV12,'Caps &amp; Points'!$EC$2:$ED$21,2,FALSE)</f>
        <v>-</v>
      </c>
      <c r="BD407" s="80" t="str">
        <f>VLOOKUP(Scoresheet!AW12,'Caps &amp; Points'!$EC$2:$ED$21,2,FALSE)</f>
        <v>-</v>
      </c>
      <c r="BE407" s="90">
        <f t="shared" si="88"/>
        <v>0</v>
      </c>
      <c r="BF407" s="87">
        <f>VLOOKUP(Scoresheet!AI12,'Caps &amp; Points'!$DZ$2:$EA$40,2,FALSE)</f>
        <v>1</v>
      </c>
      <c r="BG407" s="88" t="str">
        <f>VLOOKUP(Scoresheet!AJ12,'Caps &amp; Points'!$DZ$2:$EA$40,2,FALSE)</f>
        <v>-</v>
      </c>
      <c r="BH407" s="88" t="str">
        <f>VLOOKUP(Scoresheet!AK12,'Caps &amp; Points'!$DZ$2:$EA$40,2,FALSE)</f>
        <v>-</v>
      </c>
      <c r="BI407" s="88" t="str">
        <f>VLOOKUP(Scoresheet!AL12,'Caps &amp; Points'!$DZ$2:$EA$40,2,FALSE)</f>
        <v>-</v>
      </c>
      <c r="BJ407" s="88">
        <f>VLOOKUP(Scoresheet!AM12,'Caps &amp; Points'!$DZ$2:$EA$40,2,FALSE)</f>
        <v>0.5</v>
      </c>
      <c r="BK407" s="88">
        <f>VLOOKUP(Scoresheet!AN12,'Caps &amp; Points'!$DZ$2:$EA$40,2,FALSE)</f>
        <v>0.5</v>
      </c>
      <c r="BL407" s="89" t="str">
        <f>VLOOKUP(Scoresheet!AO12,'Caps &amp; Points'!$DZ$2:$EA$40,2,FALSE)</f>
        <v>-</v>
      </c>
      <c r="BM407" s="90">
        <f t="shared" si="89"/>
        <v>2</v>
      </c>
      <c r="BN407" s="90">
        <f t="shared" si="84"/>
        <v>5</v>
      </c>
      <c r="BO407" s="90">
        <f t="shared" si="90"/>
        <v>0</v>
      </c>
      <c r="BP407" s="90"/>
      <c r="BQ407" s="80" t="str">
        <f>+Scoresheet!BG12</f>
        <v>-</v>
      </c>
      <c r="BR407" s="81" t="str">
        <f>+Scoresheet!BH12</f>
        <v>-</v>
      </c>
      <c r="BS407" s="81" t="str">
        <f>+Scoresheet!BI12</f>
        <v>-</v>
      </c>
      <c r="BT407" s="81" t="str">
        <f>+Scoresheet!BJ12</f>
        <v>-</v>
      </c>
      <c r="BU407" s="81" t="str">
        <f>+Scoresheet!BK12</f>
        <v>-</v>
      </c>
      <c r="BV407" s="81" t="str">
        <f>+Scoresheet!BL12</f>
        <v>-</v>
      </c>
      <c r="BW407" s="222" t="str">
        <f>+Scoresheet!BM12</f>
        <v>-</v>
      </c>
      <c r="BX407" s="506">
        <f>+Scoresheet!BN12</f>
        <v>0</v>
      </c>
      <c r="BY407" s="80" t="str">
        <f>+Scoresheet!BO12</f>
        <v>-</v>
      </c>
      <c r="BZ407" s="81" t="str">
        <f>+Scoresheet!BP12</f>
        <v>-</v>
      </c>
      <c r="CA407" s="81" t="str">
        <f>+Scoresheet!BQ12</f>
        <v>-</v>
      </c>
      <c r="CB407" s="81" t="str">
        <f>+Scoresheet!BR12</f>
        <v>-</v>
      </c>
      <c r="CC407" s="81" t="str">
        <f>+Scoresheet!BS12</f>
        <v>-</v>
      </c>
      <c r="CD407" s="81" t="str">
        <f>+Scoresheet!BT12</f>
        <v>-</v>
      </c>
      <c r="CE407" s="222" t="str">
        <f>+Scoresheet!BU12</f>
        <v>-</v>
      </c>
      <c r="CF407" s="506">
        <f>+Scoresheet!BV12</f>
        <v>0</v>
      </c>
    </row>
    <row r="408" spans="23:84" hidden="1">
      <c r="W408" s="139">
        <v>5</v>
      </c>
      <c r="X408" s="295" t="str">
        <f>+Scoresheet!B13</f>
        <v>NIKHIL RAVAL [F]</v>
      </c>
      <c r="Y408" s="296" t="str">
        <f>VLOOKUP(Scoresheet!C13,'Caps &amp; Points'!$DT$2:$DU$103,2,FALSE)</f>
        <v>-</v>
      </c>
      <c r="Z408" s="309">
        <f>VLOOKUP(Scoresheet!D13,'Caps &amp; Points'!$DT$2:$DU$103,2,FALSE)</f>
        <v>0</v>
      </c>
      <c r="AA408" s="309">
        <f>VLOOKUP(Scoresheet!E13,'Caps &amp; Points'!$DT$2:$DU$103,2,FALSE)</f>
        <v>4.2</v>
      </c>
      <c r="AB408" s="309">
        <f>VLOOKUP(Scoresheet!F13,'Caps &amp; Points'!$DT$2:$DU$103,2,FALSE)</f>
        <v>0</v>
      </c>
      <c r="AC408" s="309">
        <f>VLOOKUP(Scoresheet!G13,'Caps &amp; Points'!$DT$2:$DU$103,2,FALSE)</f>
        <v>0</v>
      </c>
      <c r="AD408" s="309">
        <f>VLOOKUP(Scoresheet!H13,'Caps &amp; Points'!$DT$2:$DU$103,2,FALSE)</f>
        <v>0</v>
      </c>
      <c r="AE408" s="310">
        <f>VLOOKUP(Scoresheet!I13,'Caps &amp; Points'!$DT$2:$DU$103,2,FALSE)</f>
        <v>1.4</v>
      </c>
      <c r="AF408" s="90">
        <f t="shared" si="85"/>
        <v>5.6</v>
      </c>
      <c r="AG408" s="87">
        <f>VLOOKUP(Scoresheet!AA13,'Caps &amp; Points'!$DW$2:$DX$11,2,FALSE)</f>
        <v>0</v>
      </c>
      <c r="AH408" s="88">
        <f>VLOOKUP(Scoresheet!AB13,'Caps &amp; Points'!$DW$2:$DX$11,2,FALSE)</f>
        <v>0</v>
      </c>
      <c r="AI408" s="88">
        <f>VLOOKUP(Scoresheet!AC13,'Caps &amp; Points'!$DW$2:$DX$11,2,FALSE)</f>
        <v>0</v>
      </c>
      <c r="AJ408" s="88" t="str">
        <f>VLOOKUP(Scoresheet!AD13,'Caps &amp; Points'!$DW$2:$DX$11,2,FALSE)</f>
        <v>-</v>
      </c>
      <c r="AK408" s="88" t="str">
        <f>VLOOKUP(Scoresheet!AE13,'Caps &amp; Points'!$DW$2:$DX$11,2,FALSE)</f>
        <v>-</v>
      </c>
      <c r="AL408" s="88" t="str">
        <f>VLOOKUP(Scoresheet!AF13,'Caps &amp; Points'!$DW$2:$DX$11,2,FALSE)</f>
        <v>-</v>
      </c>
      <c r="AM408" s="89" t="str">
        <f>VLOOKUP(Scoresheet!AG13,'Caps &amp; Points'!$DW$2:$DX$11,2,FALSE)</f>
        <v>-</v>
      </c>
      <c r="AN408" s="90">
        <f t="shared" si="86"/>
        <v>0</v>
      </c>
      <c r="AO408" s="87" t="str">
        <f>VLOOKUP(Scoresheet!AY13,'Caps &amp; Points'!$EF$2:$EG$13,2,FALSE)</f>
        <v>-</v>
      </c>
      <c r="AP408" s="88" t="str">
        <f>VLOOKUP(Scoresheet!AZ13,'Caps &amp; Points'!$EF$2:$EG$13,2,FALSE)</f>
        <v>-</v>
      </c>
      <c r="AQ408" s="88" t="str">
        <f>VLOOKUP(Scoresheet!BA13,'Caps &amp; Points'!$EF$2:$EG$13,2,FALSE)</f>
        <v>-</v>
      </c>
      <c r="AR408" s="88" t="str">
        <f>VLOOKUP(Scoresheet!BB13,'Caps &amp; Points'!$EF$2:$EG$13,2,FALSE)</f>
        <v>-</v>
      </c>
      <c r="AS408" s="88" t="str">
        <f>VLOOKUP(Scoresheet!BC13,'Caps &amp; Points'!$EF$2:$EG$13,2,FALSE)</f>
        <v>-</v>
      </c>
      <c r="AT408" s="88" t="str">
        <f>VLOOKUP(Scoresheet!BD13,'Caps &amp; Points'!$EF$2:$EG$13,2,FALSE)</f>
        <v>-</v>
      </c>
      <c r="AU408" s="89" t="str">
        <f>VLOOKUP(Scoresheet!BE13,'Caps &amp; Points'!$EF$2:$EG$13,2,FALSE)</f>
        <v>-</v>
      </c>
      <c r="AV408" s="90">
        <f t="shared" si="87"/>
        <v>0</v>
      </c>
      <c r="AX408" s="80" t="str">
        <f>VLOOKUP(Scoresheet!AQ13,'Caps &amp; Points'!$EC$2:$ED$21,2,FALSE)</f>
        <v>-</v>
      </c>
      <c r="AY408" s="80" t="str">
        <f>VLOOKUP(Scoresheet!AR13,'Caps &amp; Points'!$EC$2:$ED$21,2,FALSE)</f>
        <v>-</v>
      </c>
      <c r="AZ408" s="80" t="str">
        <f>VLOOKUP(Scoresheet!AS13,'Caps &amp; Points'!$EC$2:$ED$21,2,FALSE)</f>
        <v>-</v>
      </c>
      <c r="BA408" s="80" t="str">
        <f>VLOOKUP(Scoresheet!AT13,'Caps &amp; Points'!$EC$2:$ED$21,2,FALSE)</f>
        <v>-</v>
      </c>
      <c r="BB408" s="80" t="str">
        <f>VLOOKUP(Scoresheet!AU13,'Caps &amp; Points'!$EC$2:$ED$21,2,FALSE)</f>
        <v>-</v>
      </c>
      <c r="BC408" s="80" t="str">
        <f>VLOOKUP(Scoresheet!AV13,'Caps &amp; Points'!$EC$2:$ED$21,2,FALSE)</f>
        <v>-</v>
      </c>
      <c r="BD408" s="80" t="str">
        <f>VLOOKUP(Scoresheet!AW13,'Caps &amp; Points'!$EC$2:$ED$21,2,FALSE)</f>
        <v>-</v>
      </c>
      <c r="BE408" s="90">
        <f t="shared" si="88"/>
        <v>0</v>
      </c>
      <c r="BF408" s="87" t="str">
        <f>VLOOKUP(Scoresheet!AI13,'Caps &amp; Points'!$DZ$2:$EA$40,2,FALSE)</f>
        <v>-</v>
      </c>
      <c r="BG408" s="88">
        <f>VLOOKUP(Scoresheet!AJ13,'Caps &amp; Points'!$DZ$2:$EA$40,2,FALSE)</f>
        <v>0.5</v>
      </c>
      <c r="BH408" s="88">
        <f>VLOOKUP(Scoresheet!AK13,'Caps &amp; Points'!$DZ$2:$EA$40,2,FALSE)</f>
        <v>0.5</v>
      </c>
      <c r="BI408" s="88" t="str">
        <f>VLOOKUP(Scoresheet!AL13,'Caps &amp; Points'!$DZ$2:$EA$40,2,FALSE)</f>
        <v>-</v>
      </c>
      <c r="BJ408" s="88">
        <f>VLOOKUP(Scoresheet!AM13,'Caps &amp; Points'!$DZ$2:$EA$40,2,FALSE)</f>
        <v>0.5</v>
      </c>
      <c r="BK408" s="88" t="str">
        <f>VLOOKUP(Scoresheet!AN13,'Caps &amp; Points'!$DZ$2:$EA$40,2,FALSE)</f>
        <v>-</v>
      </c>
      <c r="BL408" s="89" t="str">
        <f>VLOOKUP(Scoresheet!AO13,'Caps &amp; Points'!$DZ$2:$EA$40,2,FALSE)</f>
        <v>-</v>
      </c>
      <c r="BM408" s="90">
        <f t="shared" si="89"/>
        <v>1.5</v>
      </c>
      <c r="BN408" s="90">
        <f t="shared" si="84"/>
        <v>6</v>
      </c>
      <c r="BO408" s="90">
        <f t="shared" si="90"/>
        <v>3</v>
      </c>
      <c r="BP408" s="90"/>
      <c r="BQ408" s="80">
        <f>+Scoresheet!BG13</f>
        <v>2</v>
      </c>
      <c r="BR408" s="81">
        <f>+Scoresheet!BH13</f>
        <v>2</v>
      </c>
      <c r="BS408" s="81">
        <f>+Scoresheet!BI13</f>
        <v>1</v>
      </c>
      <c r="BT408" s="81" t="str">
        <f>+Scoresheet!BJ13</f>
        <v>-</v>
      </c>
      <c r="BU408" s="81" t="str">
        <f>+Scoresheet!BK13</f>
        <v>-</v>
      </c>
      <c r="BV408" s="81" t="str">
        <f>+Scoresheet!BL13</f>
        <v>-</v>
      </c>
      <c r="BW408" s="222" t="str">
        <f>+Scoresheet!BM13</f>
        <v>-</v>
      </c>
      <c r="BX408" s="506">
        <f>+Scoresheet!BN13</f>
        <v>5</v>
      </c>
      <c r="BY408" s="80">
        <f>+Scoresheet!BO13</f>
        <v>10</v>
      </c>
      <c r="BZ408" s="81">
        <f>+Scoresheet!BP13</f>
        <v>10</v>
      </c>
      <c r="CA408" s="81">
        <f>+Scoresheet!BQ13</f>
        <v>11</v>
      </c>
      <c r="CB408" s="81" t="str">
        <f>+Scoresheet!BR13</f>
        <v>-</v>
      </c>
      <c r="CC408" s="81" t="str">
        <f>+Scoresheet!BS13</f>
        <v>-</v>
      </c>
      <c r="CD408" s="81" t="str">
        <f>+Scoresheet!BT13</f>
        <v>-</v>
      </c>
      <c r="CE408" s="222" t="str">
        <f>+Scoresheet!BU13</f>
        <v>-</v>
      </c>
      <c r="CF408" s="506">
        <f>+Scoresheet!BV13</f>
        <v>31</v>
      </c>
    </row>
    <row r="409" spans="23:84" hidden="1">
      <c r="W409" s="294">
        <v>6</v>
      </c>
      <c r="X409" s="295" t="str">
        <f>+Scoresheet!B14</f>
        <v>PARAS RAVAL [F]</v>
      </c>
      <c r="Y409" s="296" t="str">
        <f>VLOOKUP(Scoresheet!C14,'Caps &amp; Points'!$DT$2:$DU$103,2,FALSE)</f>
        <v>-</v>
      </c>
      <c r="Z409" s="309" t="str">
        <f>VLOOKUP(Scoresheet!D14,'Caps &amp; Points'!$DT$2:$DU$103,2,FALSE)</f>
        <v>-</v>
      </c>
      <c r="AA409" s="309">
        <f>VLOOKUP(Scoresheet!E14,'Caps &amp; Points'!$DT$2:$DU$103,2,FALSE)</f>
        <v>0</v>
      </c>
      <c r="AB409" s="309">
        <f>VLOOKUP(Scoresheet!F14,'Caps &amp; Points'!$DT$2:$DU$103,2,FALSE)</f>
        <v>1.2</v>
      </c>
      <c r="AC409" s="309">
        <f>VLOOKUP(Scoresheet!G14,'Caps &amp; Points'!$DT$2:$DU$103,2,FALSE)</f>
        <v>0</v>
      </c>
      <c r="AD409" s="309">
        <f>VLOOKUP(Scoresheet!H14,'Caps &amp; Points'!$DT$2:$DU$103,2,FALSE)</f>
        <v>1.5</v>
      </c>
      <c r="AE409" s="310">
        <f>VLOOKUP(Scoresheet!I14,'Caps &amp; Points'!$DT$2:$DU$103,2,FALSE)</f>
        <v>1</v>
      </c>
      <c r="AF409" s="90">
        <f t="shared" si="85"/>
        <v>3.7</v>
      </c>
      <c r="AG409" s="87">
        <f>VLOOKUP(Scoresheet!AA14,'Caps &amp; Points'!$DW$2:$DX$11,2,FALSE)</f>
        <v>3</v>
      </c>
      <c r="AH409" s="88">
        <f>VLOOKUP(Scoresheet!AB14,'Caps &amp; Points'!$DW$2:$DX$11,2,FALSE)</f>
        <v>0</v>
      </c>
      <c r="AI409" s="88">
        <f>VLOOKUP(Scoresheet!AC14,'Caps &amp; Points'!$DW$2:$DX$11,2,FALSE)</f>
        <v>1</v>
      </c>
      <c r="AJ409" s="88">
        <f>VLOOKUP(Scoresheet!AD14,'Caps &amp; Points'!$DW$2:$DX$11,2,FALSE)</f>
        <v>0</v>
      </c>
      <c r="AK409" s="88">
        <f>VLOOKUP(Scoresheet!AE14,'Caps &amp; Points'!$DW$2:$DX$11,2,FALSE)</f>
        <v>3</v>
      </c>
      <c r="AL409" s="88">
        <f>VLOOKUP(Scoresheet!AF14,'Caps &amp; Points'!$DW$2:$DX$11,2,FALSE)</f>
        <v>5</v>
      </c>
      <c r="AM409" s="89">
        <f>VLOOKUP(Scoresheet!AG14,'Caps &amp; Points'!$DW$2:$DX$11,2,FALSE)</f>
        <v>1</v>
      </c>
      <c r="AN409" s="90">
        <f t="shared" si="86"/>
        <v>13</v>
      </c>
      <c r="AO409" s="87" t="str">
        <f>VLOOKUP(Scoresheet!AY14,'Caps &amp; Points'!$EF$2:$EG$13,2,FALSE)</f>
        <v>-</v>
      </c>
      <c r="AP409" s="88" t="str">
        <f>VLOOKUP(Scoresheet!AZ14,'Caps &amp; Points'!$EF$2:$EG$13,2,FALSE)</f>
        <v>-</v>
      </c>
      <c r="AQ409" s="88" t="str">
        <f>VLOOKUP(Scoresheet!BA14,'Caps &amp; Points'!$EF$2:$EG$13,2,FALSE)</f>
        <v>-</v>
      </c>
      <c r="AR409" s="88" t="str">
        <f>VLOOKUP(Scoresheet!BB14,'Caps &amp; Points'!$EF$2:$EG$13,2,FALSE)</f>
        <v>-</v>
      </c>
      <c r="AS409" s="88" t="str">
        <f>VLOOKUP(Scoresheet!BC14,'Caps &amp; Points'!$EF$2:$EG$13,2,FALSE)</f>
        <v>-</v>
      </c>
      <c r="AT409" s="88" t="str">
        <f>VLOOKUP(Scoresheet!BD14,'Caps &amp; Points'!$EF$2:$EG$13,2,FALSE)</f>
        <v>-</v>
      </c>
      <c r="AU409" s="89" t="str">
        <f>VLOOKUP(Scoresheet!BE14,'Caps &amp; Points'!$EF$2:$EG$13,2,FALSE)</f>
        <v>-</v>
      </c>
      <c r="AV409" s="90">
        <f t="shared" si="87"/>
        <v>0</v>
      </c>
      <c r="AX409" s="80">
        <f>VLOOKUP(Scoresheet!AQ14,'Caps &amp; Points'!$EC$2:$ED$21,2,FALSE)</f>
        <v>0.5</v>
      </c>
      <c r="AY409" s="80" t="str">
        <f>VLOOKUP(Scoresheet!AR14,'Caps &amp; Points'!$EC$2:$ED$21,2,FALSE)</f>
        <v>-</v>
      </c>
      <c r="AZ409" s="80" t="str">
        <f>VLOOKUP(Scoresheet!AS14,'Caps &amp; Points'!$EC$2:$ED$21,2,FALSE)</f>
        <v>-</v>
      </c>
      <c r="BA409" s="80" t="str">
        <f>VLOOKUP(Scoresheet!AT14,'Caps &amp; Points'!$EC$2:$ED$21,2,FALSE)</f>
        <v>-</v>
      </c>
      <c r="BB409" s="80" t="str">
        <f>VLOOKUP(Scoresheet!AU14,'Caps &amp; Points'!$EC$2:$ED$21,2,FALSE)</f>
        <v>-</v>
      </c>
      <c r="BC409" s="80" t="str">
        <f>VLOOKUP(Scoresheet!AV14,'Caps &amp; Points'!$EC$2:$ED$21,2,FALSE)</f>
        <v>-</v>
      </c>
      <c r="BD409" s="80" t="str">
        <f>VLOOKUP(Scoresheet!AW14,'Caps &amp; Points'!$EC$2:$ED$21,2,FALSE)</f>
        <v>-</v>
      </c>
      <c r="BE409" s="90">
        <f t="shared" si="88"/>
        <v>0.5</v>
      </c>
      <c r="BF409" s="87" t="str">
        <f>VLOOKUP(Scoresheet!AI14,'Caps &amp; Points'!$DZ$2:$EA$40,2,FALSE)</f>
        <v>-</v>
      </c>
      <c r="BG409" s="88" t="str">
        <f>VLOOKUP(Scoresheet!AJ14,'Caps &amp; Points'!$DZ$2:$EA$40,2,FALSE)</f>
        <v>-</v>
      </c>
      <c r="BH409" s="88">
        <f>VLOOKUP(Scoresheet!AK14,'Caps &amp; Points'!$DZ$2:$EA$40,2,FALSE)</f>
        <v>0.5</v>
      </c>
      <c r="BI409" s="88" t="str">
        <f>VLOOKUP(Scoresheet!AL14,'Caps &amp; Points'!$DZ$2:$EA$40,2,FALSE)</f>
        <v>-</v>
      </c>
      <c r="BJ409" s="88" t="str">
        <f>VLOOKUP(Scoresheet!AM14,'Caps &amp; Points'!$DZ$2:$EA$40,2,FALSE)</f>
        <v>-</v>
      </c>
      <c r="BK409" s="88" t="str">
        <f>VLOOKUP(Scoresheet!AN14,'Caps &amp; Points'!$DZ$2:$EA$40,2,FALSE)</f>
        <v>-</v>
      </c>
      <c r="BL409" s="89">
        <f>VLOOKUP(Scoresheet!AO14,'Caps &amp; Points'!$DZ$2:$EA$40,2,FALSE)</f>
        <v>0.5</v>
      </c>
      <c r="BM409" s="90">
        <f t="shared" si="89"/>
        <v>1</v>
      </c>
      <c r="BN409" s="90">
        <f t="shared" si="84"/>
        <v>5</v>
      </c>
      <c r="BO409" s="90">
        <f t="shared" si="90"/>
        <v>7</v>
      </c>
      <c r="BP409" s="90"/>
      <c r="BQ409" s="80">
        <f>+Scoresheet!BG14</f>
        <v>4</v>
      </c>
      <c r="BR409" s="81">
        <f>+Scoresheet!BH14</f>
        <v>4</v>
      </c>
      <c r="BS409" s="81">
        <f>+Scoresheet!BI14</f>
        <v>2</v>
      </c>
      <c r="BT409" s="81">
        <f>+Scoresheet!BJ14</f>
        <v>4</v>
      </c>
      <c r="BU409" s="81">
        <f>+Scoresheet!BK14</f>
        <v>3</v>
      </c>
      <c r="BV409" s="81">
        <f>+Scoresheet!BL14</f>
        <v>4</v>
      </c>
      <c r="BW409" s="222">
        <f>+Scoresheet!BM14</f>
        <v>3</v>
      </c>
      <c r="BX409" s="506">
        <f>+Scoresheet!BN14</f>
        <v>24</v>
      </c>
      <c r="BY409" s="80">
        <f>+Scoresheet!BO14</f>
        <v>15</v>
      </c>
      <c r="BZ409" s="81">
        <f>+Scoresheet!BP14</f>
        <v>7</v>
      </c>
      <c r="CA409" s="81">
        <f>+Scoresheet!BQ14</f>
        <v>5</v>
      </c>
      <c r="CB409" s="81">
        <f>+Scoresheet!BR14</f>
        <v>23</v>
      </c>
      <c r="CC409" s="81">
        <f>+Scoresheet!BS14</f>
        <v>6</v>
      </c>
      <c r="CD409" s="81">
        <f>+Scoresheet!BT14</f>
        <v>17</v>
      </c>
      <c r="CE409" s="222">
        <f>+Scoresheet!BU14</f>
        <v>13</v>
      </c>
      <c r="CF409" s="506">
        <f>+Scoresheet!BV14</f>
        <v>86</v>
      </c>
    </row>
    <row r="410" spans="23:84" hidden="1">
      <c r="W410" s="139">
        <v>7</v>
      </c>
      <c r="X410" s="295" t="str">
        <f>+Scoresheet!B15</f>
        <v>VISHAL RAVAL [F]</v>
      </c>
      <c r="Y410" s="296" t="str">
        <f>VLOOKUP(Scoresheet!C15,'Caps &amp; Points'!$DT$2:$DU$103,2,FALSE)</f>
        <v>-</v>
      </c>
      <c r="Z410" s="309" t="str">
        <f>VLOOKUP(Scoresheet!D15,'Caps &amp; Points'!$DT$2:$DU$103,2,FALSE)</f>
        <v>-</v>
      </c>
      <c r="AA410" s="309" t="str">
        <f>VLOOKUP(Scoresheet!E15,'Caps &amp; Points'!$DT$2:$DU$103,2,FALSE)</f>
        <v>-</v>
      </c>
      <c r="AB410" s="309">
        <f>VLOOKUP(Scoresheet!F15,'Caps &amp; Points'!$DT$2:$DU$103,2,FALSE)</f>
        <v>0</v>
      </c>
      <c r="AC410" s="309" t="str">
        <f>VLOOKUP(Scoresheet!G15,'Caps &amp; Points'!$DT$2:$DU$103,2,FALSE)</f>
        <v>-</v>
      </c>
      <c r="AD410" s="309" t="str">
        <f>VLOOKUP(Scoresheet!H15,'Caps &amp; Points'!$DT$2:$DU$103,2,FALSE)</f>
        <v>-</v>
      </c>
      <c r="AE410" s="310" t="str">
        <f>VLOOKUP(Scoresheet!I15,'Caps &amp; Points'!$DT$2:$DU$103,2,FALSE)</f>
        <v>-</v>
      </c>
      <c r="AF410" s="90">
        <f t="shared" si="85"/>
        <v>0</v>
      </c>
      <c r="AG410" s="87">
        <f>VLOOKUP(Scoresheet!AA15,'Caps &amp; Points'!$DW$2:$DX$11,2,FALSE)</f>
        <v>1</v>
      </c>
      <c r="AH410" s="88">
        <f>VLOOKUP(Scoresheet!AB15,'Caps &amp; Points'!$DW$2:$DX$11,2,FALSE)</f>
        <v>3</v>
      </c>
      <c r="AI410" s="88">
        <f>VLOOKUP(Scoresheet!AC15,'Caps &amp; Points'!$DW$2:$DX$11,2,FALSE)</f>
        <v>3</v>
      </c>
      <c r="AJ410" s="88">
        <f>VLOOKUP(Scoresheet!AD15,'Caps &amp; Points'!$DW$2:$DX$11,2,FALSE)</f>
        <v>0</v>
      </c>
      <c r="AK410" s="88">
        <f>VLOOKUP(Scoresheet!AE15,'Caps &amp; Points'!$DW$2:$DX$11,2,FALSE)</f>
        <v>3</v>
      </c>
      <c r="AL410" s="88">
        <f>VLOOKUP(Scoresheet!AF15,'Caps &amp; Points'!$DW$2:$DX$11,2,FALSE)</f>
        <v>7</v>
      </c>
      <c r="AM410" s="89">
        <f>VLOOKUP(Scoresheet!AG15,'Caps &amp; Points'!$DW$2:$DX$11,2,FALSE)</f>
        <v>3</v>
      </c>
      <c r="AN410" s="90">
        <f t="shared" si="86"/>
        <v>20</v>
      </c>
      <c r="AO410" s="87" t="str">
        <f>VLOOKUP(Scoresheet!AY15,'Caps &amp; Points'!$EF$2:$EG$13,2,FALSE)</f>
        <v>-</v>
      </c>
      <c r="AP410" s="88" t="str">
        <f>VLOOKUP(Scoresheet!AZ15,'Caps &amp; Points'!$EF$2:$EG$13,2,FALSE)</f>
        <v>-</v>
      </c>
      <c r="AQ410" s="88" t="str">
        <f>VLOOKUP(Scoresheet!BA15,'Caps &amp; Points'!$EF$2:$EG$13,2,FALSE)</f>
        <v>-</v>
      </c>
      <c r="AR410" s="88" t="str">
        <f>VLOOKUP(Scoresheet!BB15,'Caps &amp; Points'!$EF$2:$EG$13,2,FALSE)</f>
        <v>-</v>
      </c>
      <c r="AS410" s="88" t="str">
        <f>VLOOKUP(Scoresheet!BC15,'Caps &amp; Points'!$EF$2:$EG$13,2,FALSE)</f>
        <v>-</v>
      </c>
      <c r="AT410" s="88" t="str">
        <f>VLOOKUP(Scoresheet!BD15,'Caps &amp; Points'!$EF$2:$EG$13,2,FALSE)</f>
        <v>-</v>
      </c>
      <c r="AU410" s="89" t="str">
        <f>VLOOKUP(Scoresheet!BE15,'Caps &amp; Points'!$EF$2:$EG$13,2,FALSE)</f>
        <v>-</v>
      </c>
      <c r="AV410" s="90">
        <f t="shared" si="87"/>
        <v>0</v>
      </c>
      <c r="AX410" s="80" t="str">
        <f>VLOOKUP(Scoresheet!AQ15,'Caps &amp; Points'!$EC$2:$ED$21,2,FALSE)</f>
        <v>-</v>
      </c>
      <c r="AY410" s="80" t="str">
        <f>VLOOKUP(Scoresheet!AR15,'Caps &amp; Points'!$EC$2:$ED$21,2,FALSE)</f>
        <v>-</v>
      </c>
      <c r="AZ410" s="80" t="str">
        <f>VLOOKUP(Scoresheet!AS15,'Caps &amp; Points'!$EC$2:$ED$21,2,FALSE)</f>
        <v>-</v>
      </c>
      <c r="BA410" s="80" t="str">
        <f>VLOOKUP(Scoresheet!AT15,'Caps &amp; Points'!$EC$2:$ED$21,2,FALSE)</f>
        <v>-</v>
      </c>
      <c r="BB410" s="80" t="str">
        <f>VLOOKUP(Scoresheet!AU15,'Caps &amp; Points'!$EC$2:$ED$21,2,FALSE)</f>
        <v>-</v>
      </c>
      <c r="BC410" s="80" t="str">
        <f>VLOOKUP(Scoresheet!AV15,'Caps &amp; Points'!$EC$2:$ED$21,2,FALSE)</f>
        <v>-</v>
      </c>
      <c r="BD410" s="80" t="str">
        <f>VLOOKUP(Scoresheet!AW15,'Caps &amp; Points'!$EC$2:$ED$21,2,FALSE)</f>
        <v>-</v>
      </c>
      <c r="BE410" s="90">
        <f t="shared" si="88"/>
        <v>0</v>
      </c>
      <c r="BF410" s="87" t="str">
        <f>VLOOKUP(Scoresheet!AI15,'Caps &amp; Points'!$DZ$2:$EA$40,2,FALSE)</f>
        <v>-</v>
      </c>
      <c r="BG410" s="88" t="str">
        <f>VLOOKUP(Scoresheet!AJ15,'Caps &amp; Points'!$DZ$2:$EA$40,2,FALSE)</f>
        <v>-</v>
      </c>
      <c r="BH410" s="88" t="str">
        <f>VLOOKUP(Scoresheet!AK15,'Caps &amp; Points'!$DZ$2:$EA$40,2,FALSE)</f>
        <v>-</v>
      </c>
      <c r="BI410" s="88" t="str">
        <f>VLOOKUP(Scoresheet!AL15,'Caps &amp; Points'!$DZ$2:$EA$40,2,FALSE)</f>
        <v>-</v>
      </c>
      <c r="BJ410" s="88" t="str">
        <f>VLOOKUP(Scoresheet!AM15,'Caps &amp; Points'!$DZ$2:$EA$40,2,FALSE)</f>
        <v>-</v>
      </c>
      <c r="BK410" s="88" t="str">
        <f>VLOOKUP(Scoresheet!AN15,'Caps &amp; Points'!$DZ$2:$EA$40,2,FALSE)</f>
        <v>-</v>
      </c>
      <c r="BL410" s="89" t="str">
        <f>VLOOKUP(Scoresheet!AO15,'Caps &amp; Points'!$DZ$2:$EA$40,2,FALSE)</f>
        <v>-</v>
      </c>
      <c r="BM410" s="90">
        <f t="shared" si="89"/>
        <v>0</v>
      </c>
      <c r="BN410" s="90">
        <f t="shared" si="84"/>
        <v>1</v>
      </c>
      <c r="BO410" s="90">
        <f t="shared" si="90"/>
        <v>7</v>
      </c>
      <c r="BP410" s="90"/>
      <c r="BQ410" s="80">
        <f>+Scoresheet!BG15</f>
        <v>2</v>
      </c>
      <c r="BR410" s="81">
        <f>+Scoresheet!BH15</f>
        <v>4</v>
      </c>
      <c r="BS410" s="81">
        <f>+Scoresheet!BI15</f>
        <v>2</v>
      </c>
      <c r="BT410" s="81">
        <f>+Scoresheet!BJ15</f>
        <v>4</v>
      </c>
      <c r="BU410" s="81">
        <f>+Scoresheet!BK15</f>
        <v>4</v>
      </c>
      <c r="BV410" s="81">
        <f>+Scoresheet!BL15</f>
        <v>4</v>
      </c>
      <c r="BW410" s="222">
        <f>+Scoresheet!BM15</f>
        <v>4</v>
      </c>
      <c r="BX410" s="506">
        <f>+Scoresheet!BN15</f>
        <v>24</v>
      </c>
      <c r="BY410" s="80">
        <f>+Scoresheet!BO15</f>
        <v>11</v>
      </c>
      <c r="BZ410" s="81">
        <f>+Scoresheet!BP15</f>
        <v>19</v>
      </c>
      <c r="CA410" s="81">
        <f>+Scoresheet!BQ15</f>
        <v>7</v>
      </c>
      <c r="CB410" s="81">
        <f>+Scoresheet!BR15</f>
        <v>17</v>
      </c>
      <c r="CC410" s="81">
        <f>+Scoresheet!BS15</f>
        <v>7</v>
      </c>
      <c r="CD410" s="81">
        <f>+Scoresheet!BT15</f>
        <v>30</v>
      </c>
      <c r="CE410" s="222">
        <f>+Scoresheet!BU15</f>
        <v>23</v>
      </c>
      <c r="CF410" s="506">
        <f>+Scoresheet!BV15</f>
        <v>114</v>
      </c>
    </row>
    <row r="411" spans="23:84" hidden="1">
      <c r="W411" s="294">
        <v>8</v>
      </c>
      <c r="X411" s="295" t="str">
        <f>+Scoresheet!B16</f>
        <v>MANISH RAVAL [F]</v>
      </c>
      <c r="Y411" s="296" t="str">
        <f>VLOOKUP(Scoresheet!C16,'Caps &amp; Points'!$DT$2:$DU$103,2,FALSE)</f>
        <v>-</v>
      </c>
      <c r="Z411" s="309">
        <f>VLOOKUP(Scoresheet!D16,'Caps &amp; Points'!$DT$2:$DU$103,2,FALSE)</f>
        <v>0</v>
      </c>
      <c r="AA411" s="309">
        <f>VLOOKUP(Scoresheet!E16,'Caps &amp; Points'!$DT$2:$DU$103,2,FALSE)</f>
        <v>4.5</v>
      </c>
      <c r="AB411" s="309">
        <f>VLOOKUP(Scoresheet!F16,'Caps &amp; Points'!$DT$2:$DU$103,2,FALSE)</f>
        <v>0</v>
      </c>
      <c r="AC411" s="309">
        <f>VLOOKUP(Scoresheet!G16,'Caps &amp; Points'!$DT$2:$DU$103,2,FALSE)</f>
        <v>0</v>
      </c>
      <c r="AD411" s="309">
        <f>VLOOKUP(Scoresheet!H16,'Caps &amp; Points'!$DT$2:$DU$103,2,FALSE)</f>
        <v>0</v>
      </c>
      <c r="AE411" s="310">
        <f>VLOOKUP(Scoresheet!I16,'Caps &amp; Points'!$DT$2:$DU$103,2,FALSE)</f>
        <v>2.1</v>
      </c>
      <c r="AF411" s="90">
        <f t="shared" si="85"/>
        <v>6.6</v>
      </c>
      <c r="AG411" s="87">
        <f>VLOOKUP(Scoresheet!AA16,'Caps &amp; Points'!$DW$2:$DX$11,2,FALSE)</f>
        <v>0</v>
      </c>
      <c r="AH411" s="88">
        <f>VLOOKUP(Scoresheet!AB16,'Caps &amp; Points'!$DW$2:$DX$11,2,FALSE)</f>
        <v>7</v>
      </c>
      <c r="AI411" s="88">
        <f>VLOOKUP(Scoresheet!AC16,'Caps &amp; Points'!$DW$2:$DX$11,2,FALSE)</f>
        <v>1</v>
      </c>
      <c r="AJ411" s="88">
        <f>VLOOKUP(Scoresheet!AD16,'Caps &amp; Points'!$DW$2:$DX$11,2,FALSE)</f>
        <v>10</v>
      </c>
      <c r="AK411" s="88">
        <f>VLOOKUP(Scoresheet!AE16,'Caps &amp; Points'!$DW$2:$DX$11,2,FALSE)</f>
        <v>0</v>
      </c>
      <c r="AL411" s="88">
        <f>VLOOKUP(Scoresheet!AF16,'Caps &amp; Points'!$DW$2:$DX$11,2,FALSE)</f>
        <v>1</v>
      </c>
      <c r="AM411" s="89">
        <f>VLOOKUP(Scoresheet!AG16,'Caps &amp; Points'!$DW$2:$DX$11,2,FALSE)</f>
        <v>1</v>
      </c>
      <c r="AN411" s="90">
        <f t="shared" si="86"/>
        <v>20</v>
      </c>
      <c r="AO411" s="87" t="str">
        <f>VLOOKUP(Scoresheet!AY16,'Caps &amp; Points'!$EF$2:$EG$13,2,FALSE)</f>
        <v>-</v>
      </c>
      <c r="AP411" s="88" t="str">
        <f>VLOOKUP(Scoresheet!AZ16,'Caps &amp; Points'!$EF$2:$EG$13,2,FALSE)</f>
        <v>-</v>
      </c>
      <c r="AQ411" s="88" t="str">
        <f>VLOOKUP(Scoresheet!BA16,'Caps &amp; Points'!$EF$2:$EG$13,2,FALSE)</f>
        <v>-</v>
      </c>
      <c r="AR411" s="88" t="str">
        <f>VLOOKUP(Scoresheet!BB16,'Caps &amp; Points'!$EF$2:$EG$13,2,FALSE)</f>
        <v>-</v>
      </c>
      <c r="AS411" s="88" t="str">
        <f>VLOOKUP(Scoresheet!BC16,'Caps &amp; Points'!$EF$2:$EG$13,2,FALSE)</f>
        <v>-</v>
      </c>
      <c r="AT411" s="88" t="str">
        <f>VLOOKUP(Scoresheet!BD16,'Caps &amp; Points'!$EF$2:$EG$13,2,FALSE)</f>
        <v>-</v>
      </c>
      <c r="AU411" s="89" t="str">
        <f>VLOOKUP(Scoresheet!BE16,'Caps &amp; Points'!$EF$2:$EG$13,2,FALSE)</f>
        <v>-</v>
      </c>
      <c r="AV411" s="90">
        <f t="shared" si="87"/>
        <v>0</v>
      </c>
      <c r="AX411" s="80">
        <f>VLOOKUP(Scoresheet!AQ16,'Caps &amp; Points'!$EC$2:$ED$21,2,FALSE)</f>
        <v>1</v>
      </c>
      <c r="AY411" s="80" t="str">
        <f>VLOOKUP(Scoresheet!AR16,'Caps &amp; Points'!$EC$2:$ED$21,2,FALSE)</f>
        <v>-</v>
      </c>
      <c r="AZ411" s="80" t="str">
        <f>VLOOKUP(Scoresheet!AS16,'Caps &amp; Points'!$EC$2:$ED$21,2,FALSE)</f>
        <v>-</v>
      </c>
      <c r="BA411" s="80" t="str">
        <f>VLOOKUP(Scoresheet!AT16,'Caps &amp; Points'!$EC$2:$ED$21,2,FALSE)</f>
        <v>-</v>
      </c>
      <c r="BB411" s="80" t="str">
        <f>VLOOKUP(Scoresheet!AU16,'Caps &amp; Points'!$EC$2:$ED$21,2,FALSE)</f>
        <v>-</v>
      </c>
      <c r="BC411" s="80" t="str">
        <f>VLOOKUP(Scoresheet!AV16,'Caps &amp; Points'!$EC$2:$ED$21,2,FALSE)</f>
        <v>-</v>
      </c>
      <c r="BD411" s="80" t="str">
        <f>VLOOKUP(Scoresheet!AW16,'Caps &amp; Points'!$EC$2:$ED$21,2,FALSE)</f>
        <v>-</v>
      </c>
      <c r="BE411" s="90">
        <f t="shared" si="88"/>
        <v>1</v>
      </c>
      <c r="BF411" s="87" t="str">
        <f>VLOOKUP(Scoresheet!AI16,'Caps &amp; Points'!$DZ$2:$EA$40,2,FALSE)</f>
        <v>-</v>
      </c>
      <c r="BG411" s="88" t="str">
        <f>VLOOKUP(Scoresheet!AJ16,'Caps &amp; Points'!$DZ$2:$EA$40,2,FALSE)</f>
        <v>-</v>
      </c>
      <c r="BH411" s="88" t="str">
        <f>VLOOKUP(Scoresheet!AK16,'Caps &amp; Points'!$DZ$2:$EA$40,2,FALSE)</f>
        <v>-</v>
      </c>
      <c r="BI411" s="88">
        <f>VLOOKUP(Scoresheet!AL16,'Caps &amp; Points'!$DZ$2:$EA$40,2,FALSE)</f>
        <v>0.5</v>
      </c>
      <c r="BJ411" s="88">
        <f>VLOOKUP(Scoresheet!AM16,'Caps &amp; Points'!$DZ$2:$EA$40,2,FALSE)</f>
        <v>0.5</v>
      </c>
      <c r="BK411" s="88" t="str">
        <f>VLOOKUP(Scoresheet!AN16,'Caps &amp; Points'!$DZ$2:$EA$40,2,FALSE)</f>
        <v>-</v>
      </c>
      <c r="BL411" s="89" t="str">
        <f>VLOOKUP(Scoresheet!AO16,'Caps &amp; Points'!$DZ$2:$EA$40,2,FALSE)</f>
        <v>-</v>
      </c>
      <c r="BM411" s="90">
        <f t="shared" si="89"/>
        <v>1</v>
      </c>
      <c r="BN411" s="90">
        <f t="shared" si="84"/>
        <v>6</v>
      </c>
      <c r="BO411" s="90">
        <f t="shared" si="90"/>
        <v>7</v>
      </c>
      <c r="BP411" s="90"/>
      <c r="BQ411" s="80">
        <f>+Scoresheet!BG16</f>
        <v>4</v>
      </c>
      <c r="BR411" s="81">
        <f>+Scoresheet!BH16</f>
        <v>4</v>
      </c>
      <c r="BS411" s="81">
        <f>+Scoresheet!BI16</f>
        <v>3</v>
      </c>
      <c r="BT411" s="81">
        <f>+Scoresheet!BJ16</f>
        <v>4</v>
      </c>
      <c r="BU411" s="81">
        <f>+Scoresheet!BK16</f>
        <v>2</v>
      </c>
      <c r="BV411" s="81">
        <f>+Scoresheet!BL16</f>
        <v>3.1</v>
      </c>
      <c r="BW411" s="222">
        <f>+Scoresheet!BM16</f>
        <v>2.1</v>
      </c>
      <c r="BX411" s="506">
        <f>+Scoresheet!BN16</f>
        <v>22.200000000000003</v>
      </c>
      <c r="BY411" s="80">
        <f>+Scoresheet!BO16</f>
        <v>26</v>
      </c>
      <c r="BZ411" s="81">
        <f>+Scoresheet!BP16</f>
        <v>3</v>
      </c>
      <c r="CA411" s="81">
        <f>+Scoresheet!BQ16</f>
        <v>17</v>
      </c>
      <c r="CB411" s="81">
        <f>+Scoresheet!BR16</f>
        <v>14</v>
      </c>
      <c r="CC411" s="81">
        <f>+Scoresheet!BS16</f>
        <v>13</v>
      </c>
      <c r="CD411" s="81">
        <f>+Scoresheet!BT16</f>
        <v>23</v>
      </c>
      <c r="CE411" s="222">
        <f>+Scoresheet!BU16</f>
        <v>8</v>
      </c>
      <c r="CF411" s="506">
        <f>+Scoresheet!BV16</f>
        <v>104</v>
      </c>
    </row>
    <row r="412" spans="23:84" hidden="1">
      <c r="W412" s="139">
        <v>9</v>
      </c>
      <c r="X412" s="295" t="str">
        <f>+Scoresheet!B17</f>
        <v>KUNAL MEHTA [F]</v>
      </c>
      <c r="Y412" s="296" t="str">
        <f>VLOOKUP(Scoresheet!C17,'Caps &amp; Points'!$DT$2:$DU$103,2,FALSE)</f>
        <v>-</v>
      </c>
      <c r="Z412" s="309" t="str">
        <f>VLOOKUP(Scoresheet!D17,'Caps &amp; Points'!$DT$2:$DU$103,2,FALSE)</f>
        <v>-</v>
      </c>
      <c r="AA412" s="309" t="str">
        <f>VLOOKUP(Scoresheet!E17,'Caps &amp; Points'!$DT$2:$DU$103,2,FALSE)</f>
        <v>-</v>
      </c>
      <c r="AB412" s="309">
        <f>VLOOKUP(Scoresheet!F17,'Caps &amp; Points'!$DT$2:$DU$103,2,FALSE)</f>
        <v>0</v>
      </c>
      <c r="AC412" s="309" t="str">
        <f>VLOOKUP(Scoresheet!G17,'Caps &amp; Points'!$DT$2:$DU$103,2,FALSE)</f>
        <v>-</v>
      </c>
      <c r="AD412" s="309">
        <f>VLOOKUP(Scoresheet!H17,'Caps &amp; Points'!$DT$2:$DU$103,2,FALSE)</f>
        <v>0</v>
      </c>
      <c r="AE412" s="310" t="str">
        <f>VLOOKUP(Scoresheet!I17,'Caps &amp; Points'!$DT$2:$DU$103,2,FALSE)</f>
        <v>-</v>
      </c>
      <c r="AF412" s="90">
        <f t="shared" si="85"/>
        <v>0</v>
      </c>
      <c r="AG412" s="87" t="str">
        <f>VLOOKUP(Scoresheet!AA17,'Caps &amp; Points'!$DW$2:$DX$11,2,FALSE)</f>
        <v>-</v>
      </c>
      <c r="AH412" s="88">
        <f>VLOOKUP(Scoresheet!AB17,'Caps &amp; Points'!$DW$2:$DX$11,2,FALSE)</f>
        <v>0</v>
      </c>
      <c r="AI412" s="88" t="str">
        <f>VLOOKUP(Scoresheet!AC17,'Caps &amp; Points'!$DW$2:$DX$11,2,FALSE)</f>
        <v>-</v>
      </c>
      <c r="AJ412" s="88" t="str">
        <f>VLOOKUP(Scoresheet!AD17,'Caps &amp; Points'!$DW$2:$DX$11,2,FALSE)</f>
        <v>-</v>
      </c>
      <c r="AK412" s="88" t="str">
        <f>VLOOKUP(Scoresheet!AE17,'Caps &amp; Points'!$DW$2:$DX$11,2,FALSE)</f>
        <v>-</v>
      </c>
      <c r="AL412" s="88" t="str">
        <f>VLOOKUP(Scoresheet!AF17,'Caps &amp; Points'!$DW$2:$DX$11,2,FALSE)</f>
        <v>-</v>
      </c>
      <c r="AM412" s="89" t="str">
        <f>VLOOKUP(Scoresheet!AG17,'Caps &amp; Points'!$DW$2:$DX$11,2,FALSE)</f>
        <v>-</v>
      </c>
      <c r="AN412" s="90">
        <f t="shared" si="86"/>
        <v>0</v>
      </c>
      <c r="AO412" s="87" t="str">
        <f>VLOOKUP(Scoresheet!AY17,'Caps &amp; Points'!$EF$2:$EG$13,2,FALSE)</f>
        <v>-</v>
      </c>
      <c r="AP412" s="88" t="str">
        <f>VLOOKUP(Scoresheet!AZ17,'Caps &amp; Points'!$EF$2:$EG$13,2,FALSE)</f>
        <v>-</v>
      </c>
      <c r="AQ412" s="88" t="str">
        <f>VLOOKUP(Scoresheet!BA17,'Caps &amp; Points'!$EF$2:$EG$13,2,FALSE)</f>
        <v>-</v>
      </c>
      <c r="AR412" s="88" t="str">
        <f>VLOOKUP(Scoresheet!BB17,'Caps &amp; Points'!$EF$2:$EG$13,2,FALSE)</f>
        <v>-</v>
      </c>
      <c r="AS412" s="88" t="str">
        <f>VLOOKUP(Scoresheet!BC17,'Caps &amp; Points'!$EF$2:$EG$13,2,FALSE)</f>
        <v>-</v>
      </c>
      <c r="AT412" s="88" t="str">
        <f>VLOOKUP(Scoresheet!BD17,'Caps &amp; Points'!$EF$2:$EG$13,2,FALSE)</f>
        <v>-</v>
      </c>
      <c r="AU412" s="89" t="str">
        <f>VLOOKUP(Scoresheet!BE17,'Caps &amp; Points'!$EF$2:$EG$13,2,FALSE)</f>
        <v>-</v>
      </c>
      <c r="AV412" s="90">
        <f t="shared" si="87"/>
        <v>0</v>
      </c>
      <c r="AX412" s="80" t="str">
        <f>VLOOKUP(Scoresheet!AQ17,'Caps &amp; Points'!$EC$2:$ED$21,2,FALSE)</f>
        <v>-</v>
      </c>
      <c r="AY412" s="80" t="str">
        <f>VLOOKUP(Scoresheet!AR17,'Caps &amp; Points'!$EC$2:$ED$21,2,FALSE)</f>
        <v>-</v>
      </c>
      <c r="AZ412" s="80" t="str">
        <f>VLOOKUP(Scoresheet!AS17,'Caps &amp; Points'!$EC$2:$ED$21,2,FALSE)</f>
        <v>-</v>
      </c>
      <c r="BA412" s="80" t="str">
        <f>VLOOKUP(Scoresheet!AT17,'Caps &amp; Points'!$EC$2:$ED$21,2,FALSE)</f>
        <v>-</v>
      </c>
      <c r="BB412" s="80">
        <f>VLOOKUP(Scoresheet!AU17,'Caps &amp; Points'!$EC$2:$ED$21,2,FALSE)</f>
        <v>0.5</v>
      </c>
      <c r="BC412" s="80" t="str">
        <f>VLOOKUP(Scoresheet!AV17,'Caps &amp; Points'!$EC$2:$ED$21,2,FALSE)</f>
        <v>-</v>
      </c>
      <c r="BD412" s="80" t="str">
        <f>VLOOKUP(Scoresheet!AW17,'Caps &amp; Points'!$EC$2:$ED$21,2,FALSE)</f>
        <v>-</v>
      </c>
      <c r="BE412" s="90">
        <f t="shared" si="88"/>
        <v>0.5</v>
      </c>
      <c r="BF412" s="87">
        <f>VLOOKUP(Scoresheet!AI17,'Caps &amp; Points'!$DZ$2:$EA$40,2,FALSE)</f>
        <v>0.5</v>
      </c>
      <c r="BG412" s="88" t="str">
        <f>VLOOKUP(Scoresheet!AJ17,'Caps &amp; Points'!$DZ$2:$EA$40,2,FALSE)</f>
        <v>-</v>
      </c>
      <c r="BH412" s="88">
        <f>VLOOKUP(Scoresheet!AK17,'Caps &amp; Points'!$DZ$2:$EA$40,2,FALSE)</f>
        <v>0.5</v>
      </c>
      <c r="BI412" s="88" t="str">
        <f>VLOOKUP(Scoresheet!AL17,'Caps &amp; Points'!$DZ$2:$EA$40,2,FALSE)</f>
        <v>-</v>
      </c>
      <c r="BJ412" s="88" t="str">
        <f>VLOOKUP(Scoresheet!AM17,'Caps &amp; Points'!$DZ$2:$EA$40,2,FALSE)</f>
        <v>-</v>
      </c>
      <c r="BK412" s="88" t="str">
        <f>VLOOKUP(Scoresheet!AN17,'Caps &amp; Points'!$DZ$2:$EA$40,2,FALSE)</f>
        <v>-</v>
      </c>
      <c r="BL412" s="89" t="str">
        <f>VLOOKUP(Scoresheet!AO17,'Caps &amp; Points'!$DZ$2:$EA$40,2,FALSE)</f>
        <v>-</v>
      </c>
      <c r="BM412" s="90">
        <f t="shared" si="89"/>
        <v>1</v>
      </c>
      <c r="BN412" s="90">
        <f t="shared" si="84"/>
        <v>2</v>
      </c>
      <c r="BO412" s="90">
        <f t="shared" si="90"/>
        <v>1</v>
      </c>
      <c r="BP412" s="90"/>
      <c r="BQ412" s="80" t="str">
        <f>+Scoresheet!BG17</f>
        <v>-</v>
      </c>
      <c r="BR412" s="81">
        <f>+Scoresheet!BH17</f>
        <v>2</v>
      </c>
      <c r="BS412" s="81" t="str">
        <f>+Scoresheet!BI17</f>
        <v>-</v>
      </c>
      <c r="BT412" s="81" t="str">
        <f>+Scoresheet!BJ17</f>
        <v>-</v>
      </c>
      <c r="BU412" s="81" t="str">
        <f>+Scoresheet!BK17</f>
        <v>-</v>
      </c>
      <c r="BV412" s="81" t="str">
        <f>+Scoresheet!BL17</f>
        <v>-</v>
      </c>
      <c r="BW412" s="222" t="str">
        <f>+Scoresheet!BM17</f>
        <v>-</v>
      </c>
      <c r="BX412" s="506">
        <f>+Scoresheet!BN17</f>
        <v>2</v>
      </c>
      <c r="BY412" s="80" t="str">
        <f>+Scoresheet!BO17</f>
        <v>-</v>
      </c>
      <c r="BZ412" s="81">
        <f>+Scoresheet!BP17</f>
        <v>11</v>
      </c>
      <c r="CA412" s="81" t="str">
        <f>+Scoresheet!BQ17</f>
        <v>-</v>
      </c>
      <c r="CB412" s="81" t="str">
        <f>+Scoresheet!BR17</f>
        <v>-</v>
      </c>
      <c r="CC412" s="81" t="str">
        <f>+Scoresheet!BS17</f>
        <v>-</v>
      </c>
      <c r="CD412" s="81" t="str">
        <f>+Scoresheet!BT17</f>
        <v>-</v>
      </c>
      <c r="CE412" s="222" t="str">
        <f>+Scoresheet!BU17</f>
        <v>-</v>
      </c>
      <c r="CF412" s="506">
        <f>+Scoresheet!BV17</f>
        <v>11</v>
      </c>
    </row>
    <row r="413" spans="23:84" hidden="1">
      <c r="W413" s="294">
        <v>10</v>
      </c>
      <c r="X413" s="295" t="str">
        <f>+Scoresheet!B18</f>
        <v>MANISH MEHTA [F]</v>
      </c>
      <c r="Y413" s="296" t="str">
        <f>VLOOKUP(Scoresheet!C18,'Caps &amp; Points'!$DT$2:$DU$103,2,FALSE)</f>
        <v>-</v>
      </c>
      <c r="Z413" s="309" t="str">
        <f>VLOOKUP(Scoresheet!D18,'Caps &amp; Points'!$DT$2:$DU$103,2,FALSE)</f>
        <v>-</v>
      </c>
      <c r="AA413" s="309" t="str">
        <f>VLOOKUP(Scoresheet!E18,'Caps &amp; Points'!$DT$2:$DU$103,2,FALSE)</f>
        <v>-</v>
      </c>
      <c r="AB413" s="309" t="str">
        <f>VLOOKUP(Scoresheet!F18,'Caps &amp; Points'!$DT$2:$DU$103,2,FALSE)</f>
        <v>-</v>
      </c>
      <c r="AC413" s="309" t="str">
        <f>VLOOKUP(Scoresheet!G18,'Caps &amp; Points'!$DT$2:$DU$103,2,FALSE)</f>
        <v>-</v>
      </c>
      <c r="AD413" s="309" t="str">
        <f>VLOOKUP(Scoresheet!H18,'Caps &amp; Points'!$DT$2:$DU$103,2,FALSE)</f>
        <v>-</v>
      </c>
      <c r="AE413" s="310" t="str">
        <f>VLOOKUP(Scoresheet!I18,'Caps &amp; Points'!$DT$2:$DU$103,2,FALSE)</f>
        <v>-</v>
      </c>
      <c r="AF413" s="90">
        <f t="shared" si="85"/>
        <v>0</v>
      </c>
      <c r="AG413" s="87" t="str">
        <f>VLOOKUP(Scoresheet!AA18,'Caps &amp; Points'!$DW$2:$DX$11,2,FALSE)</f>
        <v>-</v>
      </c>
      <c r="AH413" s="88" t="str">
        <f>VLOOKUP(Scoresheet!AB18,'Caps &amp; Points'!$DW$2:$DX$11,2,FALSE)</f>
        <v>-</v>
      </c>
      <c r="AI413" s="88" t="str">
        <f>VLOOKUP(Scoresheet!AC18,'Caps &amp; Points'!$DW$2:$DX$11,2,FALSE)</f>
        <v>-</v>
      </c>
      <c r="AJ413" s="88" t="str">
        <f>VLOOKUP(Scoresheet!AD18,'Caps &amp; Points'!$DW$2:$DX$11,2,FALSE)</f>
        <v>-</v>
      </c>
      <c r="AK413" s="88" t="str">
        <f>VLOOKUP(Scoresheet!AE18,'Caps &amp; Points'!$DW$2:$DX$11,2,FALSE)</f>
        <v>-</v>
      </c>
      <c r="AL413" s="88" t="str">
        <f>VLOOKUP(Scoresheet!AF18,'Caps &amp; Points'!$DW$2:$DX$11,2,FALSE)</f>
        <v>-</v>
      </c>
      <c r="AM413" s="89" t="str">
        <f>VLOOKUP(Scoresheet!AG18,'Caps &amp; Points'!$DW$2:$DX$11,2,FALSE)</f>
        <v>-</v>
      </c>
      <c r="AN413" s="90">
        <f t="shared" si="86"/>
        <v>0</v>
      </c>
      <c r="AO413" s="87" t="str">
        <f>VLOOKUP(Scoresheet!AY18,'Caps &amp; Points'!$EF$2:$EG$13,2,FALSE)</f>
        <v>-</v>
      </c>
      <c r="AP413" s="88" t="str">
        <f>VLOOKUP(Scoresheet!AZ18,'Caps &amp; Points'!$EF$2:$EG$13,2,FALSE)</f>
        <v>-</v>
      </c>
      <c r="AQ413" s="88" t="str">
        <f>VLOOKUP(Scoresheet!BA18,'Caps &amp; Points'!$EF$2:$EG$13,2,FALSE)</f>
        <v>-</v>
      </c>
      <c r="AR413" s="88" t="str">
        <f>VLOOKUP(Scoresheet!BB18,'Caps &amp; Points'!$EF$2:$EG$13,2,FALSE)</f>
        <v>-</v>
      </c>
      <c r="AS413" s="88" t="str">
        <f>VLOOKUP(Scoresheet!BC18,'Caps &amp; Points'!$EF$2:$EG$13,2,FALSE)</f>
        <v>-</v>
      </c>
      <c r="AT413" s="88" t="str">
        <f>VLOOKUP(Scoresheet!BD18,'Caps &amp; Points'!$EF$2:$EG$13,2,FALSE)</f>
        <v>-</v>
      </c>
      <c r="AU413" s="89" t="str">
        <f>VLOOKUP(Scoresheet!BE18,'Caps &amp; Points'!$EF$2:$EG$13,2,FALSE)</f>
        <v>-</v>
      </c>
      <c r="AV413" s="90">
        <f t="shared" si="87"/>
        <v>0</v>
      </c>
      <c r="AX413" s="80" t="str">
        <f>VLOOKUP(Scoresheet!AQ18,'Caps &amp; Points'!$EC$2:$ED$21,2,FALSE)</f>
        <v>-</v>
      </c>
      <c r="AY413" s="80" t="str">
        <f>VLOOKUP(Scoresheet!AR18,'Caps &amp; Points'!$EC$2:$ED$21,2,FALSE)</f>
        <v>-</v>
      </c>
      <c r="AZ413" s="80" t="str">
        <f>VLOOKUP(Scoresheet!AS18,'Caps &amp; Points'!$EC$2:$ED$21,2,FALSE)</f>
        <v>-</v>
      </c>
      <c r="BA413" s="80" t="str">
        <f>VLOOKUP(Scoresheet!AT18,'Caps &amp; Points'!$EC$2:$ED$21,2,FALSE)</f>
        <v>-</v>
      </c>
      <c r="BB413" s="80" t="str">
        <f>VLOOKUP(Scoresheet!AU18,'Caps &amp; Points'!$EC$2:$ED$21,2,FALSE)</f>
        <v>-</v>
      </c>
      <c r="BC413" s="80" t="str">
        <f>VLOOKUP(Scoresheet!AV18,'Caps &amp; Points'!$EC$2:$ED$21,2,FALSE)</f>
        <v>-</v>
      </c>
      <c r="BD413" s="80" t="str">
        <f>VLOOKUP(Scoresheet!AW18,'Caps &amp; Points'!$EC$2:$ED$21,2,FALSE)</f>
        <v>-</v>
      </c>
      <c r="BE413" s="90">
        <f t="shared" si="88"/>
        <v>0</v>
      </c>
      <c r="BF413" s="87" t="str">
        <f>VLOOKUP(Scoresheet!AI18,'Caps &amp; Points'!$DZ$2:$EA$40,2,FALSE)</f>
        <v>-</v>
      </c>
      <c r="BG413" s="88">
        <f>VLOOKUP(Scoresheet!AJ18,'Caps &amp; Points'!$DZ$2:$EA$40,2,FALSE)</f>
        <v>0.5</v>
      </c>
      <c r="BH413" s="88" t="str">
        <f>VLOOKUP(Scoresheet!AK18,'Caps &amp; Points'!$DZ$2:$EA$40,2,FALSE)</f>
        <v>-</v>
      </c>
      <c r="BI413" s="88" t="str">
        <f>VLOOKUP(Scoresheet!AL18,'Caps &amp; Points'!$DZ$2:$EA$40,2,FALSE)</f>
        <v>-</v>
      </c>
      <c r="BJ413" s="88" t="str">
        <f>VLOOKUP(Scoresheet!AM18,'Caps &amp; Points'!$DZ$2:$EA$40,2,FALSE)</f>
        <v>-</v>
      </c>
      <c r="BK413" s="88" t="str">
        <f>VLOOKUP(Scoresheet!AN18,'Caps &amp; Points'!$DZ$2:$EA$40,2,FALSE)</f>
        <v>-</v>
      </c>
      <c r="BL413" s="89" t="str">
        <f>VLOOKUP(Scoresheet!AO18,'Caps &amp; Points'!$DZ$2:$EA$40,2,FALSE)</f>
        <v>-</v>
      </c>
      <c r="BM413" s="90">
        <f t="shared" si="89"/>
        <v>0.5</v>
      </c>
      <c r="BN413" s="90">
        <f t="shared" si="84"/>
        <v>0</v>
      </c>
      <c r="BO413" s="90">
        <f t="shared" si="90"/>
        <v>0</v>
      </c>
      <c r="BP413" s="90"/>
      <c r="BQ413" s="80" t="str">
        <f>+Scoresheet!BG18</f>
        <v>-</v>
      </c>
      <c r="BR413" s="81" t="str">
        <f>+Scoresheet!BH18</f>
        <v>-</v>
      </c>
      <c r="BS413" s="81" t="str">
        <f>+Scoresheet!BI18</f>
        <v>-</v>
      </c>
      <c r="BT413" s="81" t="str">
        <f>+Scoresheet!BJ18</f>
        <v>-</v>
      </c>
      <c r="BU413" s="81" t="str">
        <f>+Scoresheet!BK18</f>
        <v>-</v>
      </c>
      <c r="BV413" s="81" t="str">
        <f>+Scoresheet!BL18</f>
        <v>-</v>
      </c>
      <c r="BW413" s="222" t="str">
        <f>+Scoresheet!BM18</f>
        <v>-</v>
      </c>
      <c r="BX413" s="506">
        <f>+Scoresheet!BN18</f>
        <v>0</v>
      </c>
      <c r="BY413" s="80" t="str">
        <f>+Scoresheet!BO18</f>
        <v>-</v>
      </c>
      <c r="BZ413" s="81" t="str">
        <f>+Scoresheet!BP18</f>
        <v>-</v>
      </c>
      <c r="CA413" s="81" t="str">
        <f>+Scoresheet!BQ18</f>
        <v>-</v>
      </c>
      <c r="CB413" s="81" t="str">
        <f>+Scoresheet!BR18</f>
        <v>-</v>
      </c>
      <c r="CC413" s="81" t="str">
        <f>+Scoresheet!BS18</f>
        <v>-</v>
      </c>
      <c r="CD413" s="81" t="str">
        <f>+Scoresheet!BT18</f>
        <v>-</v>
      </c>
      <c r="CE413" s="222" t="str">
        <f>+Scoresheet!BU18</f>
        <v>-</v>
      </c>
      <c r="CF413" s="506">
        <f>+Scoresheet!BV18</f>
        <v>0</v>
      </c>
    </row>
    <row r="414" spans="23:84" hidden="1">
      <c r="W414" s="139">
        <v>11</v>
      </c>
      <c r="X414" s="295" t="str">
        <f>+Scoresheet!B19</f>
        <v>YASH MEHTA</v>
      </c>
      <c r="Y414" s="296" t="str">
        <f>VLOOKUP(Scoresheet!C19,'Caps &amp; Points'!$DT$2:$DU$103,2,FALSE)</f>
        <v>-</v>
      </c>
      <c r="Z414" s="309" t="str">
        <f>VLOOKUP(Scoresheet!D19,'Caps &amp; Points'!$DT$2:$DU$103,2,FALSE)</f>
        <v>-</v>
      </c>
      <c r="AA414" s="309">
        <f>VLOOKUP(Scoresheet!E19,'Caps &amp; Points'!$DT$2:$DU$103,2,FALSE)</f>
        <v>0</v>
      </c>
      <c r="AB414" s="309">
        <f>VLOOKUP(Scoresheet!F19,'Caps &amp; Points'!$DT$2:$DU$103,2,FALSE)</f>
        <v>0</v>
      </c>
      <c r="AC414" s="309">
        <f>VLOOKUP(Scoresheet!G19,'Caps &amp; Points'!$DT$2:$DU$103,2,FALSE)</f>
        <v>0</v>
      </c>
      <c r="AD414" s="309" t="str">
        <f>VLOOKUP(Scoresheet!H19,'Caps &amp; Points'!$DT$2:$DU$103,2,FALSE)</f>
        <v>-</v>
      </c>
      <c r="AE414" s="310" t="str">
        <f>VLOOKUP(Scoresheet!I19,'Caps &amp; Points'!$DT$2:$DU$103,2,FALSE)</f>
        <v>-</v>
      </c>
      <c r="AF414" s="90">
        <f t="shared" si="85"/>
        <v>0</v>
      </c>
      <c r="AG414" s="87" t="str">
        <f>VLOOKUP(Scoresheet!AA19,'Caps &amp; Points'!$DW$2:$DX$11,2,FALSE)</f>
        <v>-</v>
      </c>
      <c r="AH414" s="88" t="str">
        <f>VLOOKUP(Scoresheet!AB19,'Caps &amp; Points'!$DW$2:$DX$11,2,FALSE)</f>
        <v>-</v>
      </c>
      <c r="AI414" s="88" t="str">
        <f>VLOOKUP(Scoresheet!AC19,'Caps &amp; Points'!$DW$2:$DX$11,2,FALSE)</f>
        <v>-</v>
      </c>
      <c r="AJ414" s="88" t="str">
        <f>VLOOKUP(Scoresheet!AD19,'Caps &amp; Points'!$DW$2:$DX$11,2,FALSE)</f>
        <v>-</v>
      </c>
      <c r="AK414" s="88" t="str">
        <f>VLOOKUP(Scoresheet!AE19,'Caps &amp; Points'!$DW$2:$DX$11,2,FALSE)</f>
        <v>-</v>
      </c>
      <c r="AL414" s="88" t="str">
        <f>VLOOKUP(Scoresheet!AF19,'Caps &amp; Points'!$DW$2:$DX$11,2,FALSE)</f>
        <v>-</v>
      </c>
      <c r="AM414" s="89" t="str">
        <f>VLOOKUP(Scoresheet!AG19,'Caps &amp; Points'!$DW$2:$DX$11,2,FALSE)</f>
        <v>-</v>
      </c>
      <c r="AN414" s="90">
        <f t="shared" si="86"/>
        <v>0</v>
      </c>
      <c r="AO414" s="87" t="str">
        <f>VLOOKUP(Scoresheet!AY19,'Caps &amp; Points'!$EF$2:$EG$13,2,FALSE)</f>
        <v>-</v>
      </c>
      <c r="AP414" s="88" t="str">
        <f>VLOOKUP(Scoresheet!AZ19,'Caps &amp; Points'!$EF$2:$EG$13,2,FALSE)</f>
        <v>-</v>
      </c>
      <c r="AQ414" s="88" t="str">
        <f>VLOOKUP(Scoresheet!BA19,'Caps &amp; Points'!$EF$2:$EG$13,2,FALSE)</f>
        <v>-</v>
      </c>
      <c r="AR414" s="88" t="str">
        <f>VLOOKUP(Scoresheet!BB19,'Caps &amp; Points'!$EF$2:$EG$13,2,FALSE)</f>
        <v>-</v>
      </c>
      <c r="AS414" s="88" t="str">
        <f>VLOOKUP(Scoresheet!BC19,'Caps &amp; Points'!$EF$2:$EG$13,2,FALSE)</f>
        <v>-</v>
      </c>
      <c r="AT414" s="88" t="str">
        <f>VLOOKUP(Scoresheet!BD19,'Caps &amp; Points'!$EF$2:$EG$13,2,FALSE)</f>
        <v>-</v>
      </c>
      <c r="AU414" s="89" t="str">
        <f>VLOOKUP(Scoresheet!BE19,'Caps &amp; Points'!$EF$2:$EG$13,2,FALSE)</f>
        <v>-</v>
      </c>
      <c r="AV414" s="90">
        <f t="shared" si="87"/>
        <v>0</v>
      </c>
      <c r="AX414" s="80" t="str">
        <f>VLOOKUP(Scoresheet!AQ19,'Caps &amp; Points'!$EC$2:$ED$21,2,FALSE)</f>
        <v>-</v>
      </c>
      <c r="AY414" s="80" t="str">
        <f>VLOOKUP(Scoresheet!AR19,'Caps &amp; Points'!$EC$2:$ED$21,2,FALSE)</f>
        <v>-</v>
      </c>
      <c r="AZ414" s="80" t="str">
        <f>VLOOKUP(Scoresheet!AS19,'Caps &amp; Points'!$EC$2:$ED$21,2,FALSE)</f>
        <v>-</v>
      </c>
      <c r="BA414" s="80" t="str">
        <f>VLOOKUP(Scoresheet!AT19,'Caps &amp; Points'!$EC$2:$ED$21,2,FALSE)</f>
        <v>-</v>
      </c>
      <c r="BB414" s="80" t="str">
        <f>VLOOKUP(Scoresheet!AU19,'Caps &amp; Points'!$EC$2:$ED$21,2,FALSE)</f>
        <v>-</v>
      </c>
      <c r="BC414" s="80" t="str">
        <f>VLOOKUP(Scoresheet!AV19,'Caps &amp; Points'!$EC$2:$ED$21,2,FALSE)</f>
        <v>-</v>
      </c>
      <c r="BD414" s="80" t="str">
        <f>VLOOKUP(Scoresheet!AW19,'Caps &amp; Points'!$EC$2:$ED$21,2,FALSE)</f>
        <v>-</v>
      </c>
      <c r="BE414" s="90">
        <f t="shared" si="88"/>
        <v>0</v>
      </c>
      <c r="BF414" s="87" t="str">
        <f>VLOOKUP(Scoresheet!AI19,'Caps &amp; Points'!$DZ$2:$EA$40,2,FALSE)</f>
        <v>-</v>
      </c>
      <c r="BG414" s="88" t="str">
        <f>VLOOKUP(Scoresheet!AJ19,'Caps &amp; Points'!$DZ$2:$EA$40,2,FALSE)</f>
        <v>-</v>
      </c>
      <c r="BH414" s="88">
        <f>VLOOKUP(Scoresheet!AK19,'Caps &amp; Points'!$DZ$2:$EA$40,2,FALSE)</f>
        <v>0.5</v>
      </c>
      <c r="BI414" s="88" t="str">
        <f>VLOOKUP(Scoresheet!AL19,'Caps &amp; Points'!$DZ$2:$EA$40,2,FALSE)</f>
        <v>-</v>
      </c>
      <c r="BJ414" s="88" t="str">
        <f>VLOOKUP(Scoresheet!AM19,'Caps &amp; Points'!$DZ$2:$EA$40,2,FALSE)</f>
        <v>-</v>
      </c>
      <c r="BK414" s="88" t="str">
        <f>VLOOKUP(Scoresheet!AN19,'Caps &amp; Points'!$DZ$2:$EA$40,2,FALSE)</f>
        <v>-</v>
      </c>
      <c r="BL414" s="89" t="str">
        <f>VLOOKUP(Scoresheet!AO19,'Caps &amp; Points'!$DZ$2:$EA$40,2,FALSE)</f>
        <v>-</v>
      </c>
      <c r="BM414" s="90">
        <f t="shared" si="89"/>
        <v>0.5</v>
      </c>
      <c r="BN414" s="90">
        <f t="shared" si="84"/>
        <v>3</v>
      </c>
      <c r="BO414" s="90">
        <f t="shared" si="90"/>
        <v>0</v>
      </c>
      <c r="BP414" s="90"/>
      <c r="BQ414" s="80" t="str">
        <f>+Scoresheet!BG19</f>
        <v>-</v>
      </c>
      <c r="BR414" s="81" t="str">
        <f>+Scoresheet!BH19</f>
        <v>-</v>
      </c>
      <c r="BS414" s="81" t="str">
        <f>+Scoresheet!BI19</f>
        <v>-</v>
      </c>
      <c r="BT414" s="81" t="str">
        <f>+Scoresheet!BJ19</f>
        <v>-</v>
      </c>
      <c r="BU414" s="81" t="str">
        <f>+Scoresheet!BK19</f>
        <v>-</v>
      </c>
      <c r="BV414" s="81" t="str">
        <f>+Scoresheet!BL19</f>
        <v>-</v>
      </c>
      <c r="BW414" s="222" t="str">
        <f>+Scoresheet!BM19</f>
        <v>-</v>
      </c>
      <c r="BX414" s="506">
        <f>+Scoresheet!BN19</f>
        <v>0</v>
      </c>
      <c r="BY414" s="80" t="str">
        <f>+Scoresheet!BO19</f>
        <v>-</v>
      </c>
      <c r="BZ414" s="81" t="str">
        <f>+Scoresheet!BP19</f>
        <v>-</v>
      </c>
      <c r="CA414" s="81" t="str">
        <f>+Scoresheet!BQ19</f>
        <v>-</v>
      </c>
      <c r="CB414" s="81" t="str">
        <f>+Scoresheet!BR19</f>
        <v>-</v>
      </c>
      <c r="CC414" s="81" t="str">
        <f>+Scoresheet!BS19</f>
        <v>-</v>
      </c>
      <c r="CD414" s="81" t="str">
        <f>+Scoresheet!BT19</f>
        <v>-</v>
      </c>
      <c r="CE414" s="222" t="str">
        <f>+Scoresheet!BU19</f>
        <v>-</v>
      </c>
      <c r="CF414" s="506">
        <f>+Scoresheet!BV19</f>
        <v>0</v>
      </c>
    </row>
    <row r="415" spans="23:84" hidden="1">
      <c r="W415" s="294">
        <v>12</v>
      </c>
      <c r="X415" s="295" t="str">
        <f>+Scoresheet!B20</f>
        <v>TEJAS RAVAL</v>
      </c>
      <c r="Y415" s="296" t="str">
        <f>VLOOKUP(Scoresheet!C20,'Caps &amp; Points'!$DT$2:$DU$103,2,FALSE)</f>
        <v>-</v>
      </c>
      <c r="Z415" s="309" t="str">
        <f>VLOOKUP(Scoresheet!D20,'Caps &amp; Points'!$DT$2:$DU$103,2,FALSE)</f>
        <v>-</v>
      </c>
      <c r="AA415" s="309">
        <f>VLOOKUP(Scoresheet!E20,'Caps &amp; Points'!$DT$2:$DU$103,2,FALSE)</f>
        <v>0</v>
      </c>
      <c r="AB415" s="309" t="str">
        <f>VLOOKUP(Scoresheet!F20,'Caps &amp; Points'!$DT$2:$DU$103,2,FALSE)</f>
        <v>-</v>
      </c>
      <c r="AC415" s="309" t="str">
        <f>VLOOKUP(Scoresheet!G20,'Caps &amp; Points'!$DT$2:$DU$103,2,FALSE)</f>
        <v>-</v>
      </c>
      <c r="AD415" s="309">
        <f>VLOOKUP(Scoresheet!H20,'Caps &amp; Points'!$DT$2:$DU$103,2,FALSE)</f>
        <v>2.1</v>
      </c>
      <c r="AE415" s="310">
        <f>VLOOKUP(Scoresheet!I20,'Caps &amp; Points'!$DT$2:$DU$103,2,FALSE)</f>
        <v>0</v>
      </c>
      <c r="AF415" s="90">
        <f t="shared" si="85"/>
        <v>2.1</v>
      </c>
      <c r="AG415" s="87" t="str">
        <f>VLOOKUP(Scoresheet!AA20,'Caps &amp; Points'!$DW$2:$DX$11,2,FALSE)</f>
        <v>-</v>
      </c>
      <c r="AH415" s="88" t="str">
        <f>VLOOKUP(Scoresheet!AB20,'Caps &amp; Points'!$DW$2:$DX$11,2,FALSE)</f>
        <v>-</v>
      </c>
      <c r="AI415" s="88" t="str">
        <f>VLOOKUP(Scoresheet!AC20,'Caps &amp; Points'!$DW$2:$DX$11,2,FALSE)</f>
        <v>-</v>
      </c>
      <c r="AJ415" s="88" t="str">
        <f>VLOOKUP(Scoresheet!AD20,'Caps &amp; Points'!$DW$2:$DX$11,2,FALSE)</f>
        <v>-</v>
      </c>
      <c r="AK415" s="88" t="str">
        <f>VLOOKUP(Scoresheet!AE20,'Caps &amp; Points'!$DW$2:$DX$11,2,FALSE)</f>
        <v>-</v>
      </c>
      <c r="AL415" s="88" t="str">
        <f>VLOOKUP(Scoresheet!AF20,'Caps &amp; Points'!$DW$2:$DX$11,2,FALSE)</f>
        <v>-</v>
      </c>
      <c r="AM415" s="89" t="str">
        <f>VLOOKUP(Scoresheet!AG20,'Caps &amp; Points'!$DW$2:$DX$11,2,FALSE)</f>
        <v>-</v>
      </c>
      <c r="AN415" s="90">
        <f t="shared" si="86"/>
        <v>0</v>
      </c>
      <c r="AO415" s="87" t="str">
        <f>VLOOKUP(Scoresheet!AY20,'Caps &amp; Points'!$EF$2:$EG$13,2,FALSE)</f>
        <v>-</v>
      </c>
      <c r="AP415" s="88" t="str">
        <f>VLOOKUP(Scoresheet!AZ20,'Caps &amp; Points'!$EF$2:$EG$13,2,FALSE)</f>
        <v>-</v>
      </c>
      <c r="AQ415" s="88" t="str">
        <f>VLOOKUP(Scoresheet!BA20,'Caps &amp; Points'!$EF$2:$EG$13,2,FALSE)</f>
        <v>-</v>
      </c>
      <c r="AR415" s="88" t="str">
        <f>VLOOKUP(Scoresheet!BB20,'Caps &amp; Points'!$EF$2:$EG$13,2,FALSE)</f>
        <v>-</v>
      </c>
      <c r="AS415" s="88" t="str">
        <f>VLOOKUP(Scoresheet!BC20,'Caps &amp; Points'!$EF$2:$EG$13,2,FALSE)</f>
        <v>-</v>
      </c>
      <c r="AT415" s="88" t="str">
        <f>VLOOKUP(Scoresheet!BD20,'Caps &amp; Points'!$EF$2:$EG$13,2,FALSE)</f>
        <v>-</v>
      </c>
      <c r="AU415" s="89" t="str">
        <f>VLOOKUP(Scoresheet!BE20,'Caps &amp; Points'!$EF$2:$EG$13,2,FALSE)</f>
        <v>-</v>
      </c>
      <c r="AV415" s="90">
        <f t="shared" si="87"/>
        <v>0</v>
      </c>
      <c r="AX415" s="80" t="str">
        <f>VLOOKUP(Scoresheet!AQ20,'Caps &amp; Points'!$EC$2:$ED$21,2,FALSE)</f>
        <v>-</v>
      </c>
      <c r="AY415" s="80" t="str">
        <f>VLOOKUP(Scoresheet!AR20,'Caps &amp; Points'!$EC$2:$ED$21,2,FALSE)</f>
        <v>-</v>
      </c>
      <c r="AZ415" s="80" t="str">
        <f>VLOOKUP(Scoresheet!AS20,'Caps &amp; Points'!$EC$2:$ED$21,2,FALSE)</f>
        <v>-</v>
      </c>
      <c r="BA415" s="80" t="str">
        <f>VLOOKUP(Scoresheet!AT20,'Caps &amp; Points'!$EC$2:$ED$21,2,FALSE)</f>
        <v>-</v>
      </c>
      <c r="BB415" s="80" t="str">
        <f>VLOOKUP(Scoresheet!AU20,'Caps &amp; Points'!$EC$2:$ED$21,2,FALSE)</f>
        <v>-</v>
      </c>
      <c r="BC415" s="80" t="str">
        <f>VLOOKUP(Scoresheet!AV20,'Caps &amp; Points'!$EC$2:$ED$21,2,FALSE)</f>
        <v>-</v>
      </c>
      <c r="BD415" s="80" t="str">
        <f>VLOOKUP(Scoresheet!AW20,'Caps &amp; Points'!$EC$2:$ED$21,2,FALSE)</f>
        <v>-</v>
      </c>
      <c r="BE415" s="90">
        <f t="shared" si="88"/>
        <v>0</v>
      </c>
      <c r="BF415" s="87" t="str">
        <f>VLOOKUP(Scoresheet!AI20,'Caps &amp; Points'!$DZ$2:$EA$40,2,FALSE)</f>
        <v>-</v>
      </c>
      <c r="BG415" s="88" t="str">
        <f>VLOOKUP(Scoresheet!AJ20,'Caps &amp; Points'!$DZ$2:$EA$40,2,FALSE)</f>
        <v>-</v>
      </c>
      <c r="BH415" s="88">
        <f>VLOOKUP(Scoresheet!AK20,'Caps &amp; Points'!$DZ$2:$EA$40,2,FALSE)</f>
        <v>0.5</v>
      </c>
      <c r="BI415" s="88" t="str">
        <f>VLOOKUP(Scoresheet!AL20,'Caps &amp; Points'!$DZ$2:$EA$40,2,FALSE)</f>
        <v>-</v>
      </c>
      <c r="BJ415" s="88" t="str">
        <f>VLOOKUP(Scoresheet!AM20,'Caps &amp; Points'!$DZ$2:$EA$40,2,FALSE)</f>
        <v>-</v>
      </c>
      <c r="BK415" s="88" t="str">
        <f>VLOOKUP(Scoresheet!AN20,'Caps &amp; Points'!$DZ$2:$EA$40,2,FALSE)</f>
        <v>-</v>
      </c>
      <c r="BL415" s="89" t="str">
        <f>VLOOKUP(Scoresheet!AO20,'Caps &amp; Points'!$DZ$2:$EA$40,2,FALSE)</f>
        <v>-</v>
      </c>
      <c r="BM415" s="90">
        <f t="shared" si="89"/>
        <v>0.5</v>
      </c>
      <c r="BN415" s="90">
        <f t="shared" si="84"/>
        <v>3</v>
      </c>
      <c r="BO415" s="90">
        <f t="shared" si="90"/>
        <v>0</v>
      </c>
      <c r="BP415" s="90"/>
      <c r="BQ415" s="80" t="str">
        <f>+Scoresheet!BG20</f>
        <v>-</v>
      </c>
      <c r="BR415" s="81" t="str">
        <f>+Scoresheet!BH20</f>
        <v>-</v>
      </c>
      <c r="BS415" s="81" t="str">
        <f>+Scoresheet!BI20</f>
        <v>-</v>
      </c>
      <c r="BT415" s="81" t="str">
        <f>+Scoresheet!BJ20</f>
        <v>-</v>
      </c>
      <c r="BU415" s="81" t="str">
        <f>+Scoresheet!BK20</f>
        <v>-</v>
      </c>
      <c r="BV415" s="81" t="str">
        <f>+Scoresheet!BL20</f>
        <v>-</v>
      </c>
      <c r="BW415" s="222" t="str">
        <f>+Scoresheet!BM20</f>
        <v>-</v>
      </c>
      <c r="BX415" s="506">
        <f>+Scoresheet!BN20</f>
        <v>0</v>
      </c>
      <c r="BY415" s="80" t="str">
        <f>+Scoresheet!BO20</f>
        <v>-</v>
      </c>
      <c r="BZ415" s="81" t="str">
        <f>+Scoresheet!BP20</f>
        <v>-</v>
      </c>
      <c r="CA415" s="81" t="str">
        <f>+Scoresheet!BQ20</f>
        <v>-</v>
      </c>
      <c r="CB415" s="81" t="str">
        <f>+Scoresheet!BR20</f>
        <v>-</v>
      </c>
      <c r="CC415" s="81" t="str">
        <f>+Scoresheet!BS20</f>
        <v>-</v>
      </c>
      <c r="CD415" s="81" t="str">
        <f>+Scoresheet!BT20</f>
        <v>-</v>
      </c>
      <c r="CE415" s="222" t="str">
        <f>+Scoresheet!BU20</f>
        <v>-</v>
      </c>
      <c r="CF415" s="506">
        <f>+Scoresheet!BV20</f>
        <v>0</v>
      </c>
    </row>
    <row r="416" spans="23:84" hidden="1">
      <c r="W416" s="139">
        <v>13</v>
      </c>
      <c r="X416" s="295" t="str">
        <f>+Scoresheet!B21</f>
        <v>AMRISH RAVAL</v>
      </c>
      <c r="Y416" s="296" t="str">
        <f>VLOOKUP(Scoresheet!C21,'Caps &amp; Points'!$DT$2:$DU$103,2,FALSE)</f>
        <v>-</v>
      </c>
      <c r="Z416" s="309" t="str">
        <f>VLOOKUP(Scoresheet!D21,'Caps &amp; Points'!$DT$2:$DU$103,2,FALSE)</f>
        <v>-</v>
      </c>
      <c r="AA416" s="309" t="str">
        <f>VLOOKUP(Scoresheet!E21,'Caps &amp; Points'!$DT$2:$DU$103,2,FALSE)</f>
        <v>-</v>
      </c>
      <c r="AB416" s="309">
        <f>VLOOKUP(Scoresheet!F21,'Caps &amp; Points'!$DT$2:$DU$103,2,FALSE)</f>
        <v>0</v>
      </c>
      <c r="AC416" s="309" t="str">
        <f>VLOOKUP(Scoresheet!G21,'Caps &amp; Points'!$DT$2:$DU$103,2,FALSE)</f>
        <v>-</v>
      </c>
      <c r="AD416" s="309" t="str">
        <f>VLOOKUP(Scoresheet!H21,'Caps &amp; Points'!$DT$2:$DU$103,2,FALSE)</f>
        <v>-</v>
      </c>
      <c r="AE416" s="310" t="str">
        <f>VLOOKUP(Scoresheet!I21,'Caps &amp; Points'!$DT$2:$DU$103,2,FALSE)</f>
        <v>-</v>
      </c>
      <c r="AF416" s="90">
        <f t="shared" si="85"/>
        <v>0</v>
      </c>
      <c r="AG416" s="87" t="str">
        <f>VLOOKUP(Scoresheet!AA21,'Caps &amp; Points'!$DW$2:$DX$11,2,FALSE)</f>
        <v>-</v>
      </c>
      <c r="AH416" s="88" t="str">
        <f>VLOOKUP(Scoresheet!AB21,'Caps &amp; Points'!$DW$2:$DX$11,2,FALSE)</f>
        <v>-</v>
      </c>
      <c r="AI416" s="88" t="str">
        <f>VLOOKUP(Scoresheet!AC21,'Caps &amp; Points'!$DW$2:$DX$11,2,FALSE)</f>
        <v>-</v>
      </c>
      <c r="AJ416" s="88" t="str">
        <f>VLOOKUP(Scoresheet!AD21,'Caps &amp; Points'!$DW$2:$DX$11,2,FALSE)</f>
        <v>-</v>
      </c>
      <c r="AK416" s="88" t="str">
        <f>VLOOKUP(Scoresheet!AE21,'Caps &amp; Points'!$DW$2:$DX$11,2,FALSE)</f>
        <v>-</v>
      </c>
      <c r="AL416" s="88" t="str">
        <f>VLOOKUP(Scoresheet!AF21,'Caps &amp; Points'!$DW$2:$DX$11,2,FALSE)</f>
        <v>-</v>
      </c>
      <c r="AM416" s="89" t="str">
        <f>VLOOKUP(Scoresheet!AG21,'Caps &amp; Points'!$DW$2:$DX$11,2,FALSE)</f>
        <v>-</v>
      </c>
      <c r="AN416" s="90">
        <f t="shared" si="86"/>
        <v>0</v>
      </c>
      <c r="AO416" s="87" t="str">
        <f>VLOOKUP(Scoresheet!AY21,'Caps &amp; Points'!$EF$2:$EG$13,2,FALSE)</f>
        <v>-</v>
      </c>
      <c r="AP416" s="88" t="str">
        <f>VLOOKUP(Scoresheet!AZ21,'Caps &amp; Points'!$EF$2:$EG$13,2,FALSE)</f>
        <v>-</v>
      </c>
      <c r="AQ416" s="88" t="str">
        <f>VLOOKUP(Scoresheet!BA21,'Caps &amp; Points'!$EF$2:$EG$13,2,FALSE)</f>
        <v>-</v>
      </c>
      <c r="AR416" s="88" t="str">
        <f>VLOOKUP(Scoresheet!BB21,'Caps &amp; Points'!$EF$2:$EG$13,2,FALSE)</f>
        <v>-</v>
      </c>
      <c r="AS416" s="88" t="str">
        <f>VLOOKUP(Scoresheet!BC21,'Caps &amp; Points'!$EF$2:$EG$13,2,FALSE)</f>
        <v>-</v>
      </c>
      <c r="AT416" s="88" t="str">
        <f>VLOOKUP(Scoresheet!BD21,'Caps &amp; Points'!$EF$2:$EG$13,2,FALSE)</f>
        <v>-</v>
      </c>
      <c r="AU416" s="89" t="str">
        <f>VLOOKUP(Scoresheet!BE21,'Caps &amp; Points'!$EF$2:$EG$13,2,FALSE)</f>
        <v>-</v>
      </c>
      <c r="AV416" s="90">
        <f t="shared" si="87"/>
        <v>0</v>
      </c>
      <c r="AX416" s="80" t="str">
        <f>VLOOKUP(Scoresheet!AQ21,'Caps &amp; Points'!$EC$2:$ED$21,2,FALSE)</f>
        <v>-</v>
      </c>
      <c r="AY416" s="80" t="str">
        <f>VLOOKUP(Scoresheet!AR21,'Caps &amp; Points'!$EC$2:$ED$21,2,FALSE)</f>
        <v>-</v>
      </c>
      <c r="AZ416" s="80" t="str">
        <f>VLOOKUP(Scoresheet!AS21,'Caps &amp; Points'!$EC$2:$ED$21,2,FALSE)</f>
        <v>-</v>
      </c>
      <c r="BA416" s="80" t="str">
        <f>VLOOKUP(Scoresheet!AT21,'Caps &amp; Points'!$EC$2:$ED$21,2,FALSE)</f>
        <v>-</v>
      </c>
      <c r="BB416" s="80" t="str">
        <f>VLOOKUP(Scoresheet!AU21,'Caps &amp; Points'!$EC$2:$ED$21,2,FALSE)</f>
        <v>-</v>
      </c>
      <c r="BC416" s="80" t="str">
        <f>VLOOKUP(Scoresheet!AV21,'Caps &amp; Points'!$EC$2:$ED$21,2,FALSE)</f>
        <v>-</v>
      </c>
      <c r="BD416" s="80" t="str">
        <f>VLOOKUP(Scoresheet!AW21,'Caps &amp; Points'!$EC$2:$ED$21,2,FALSE)</f>
        <v>-</v>
      </c>
      <c r="BE416" s="90">
        <f t="shared" si="88"/>
        <v>0</v>
      </c>
      <c r="BF416" s="87" t="str">
        <f>VLOOKUP(Scoresheet!AI21,'Caps &amp; Points'!$DZ$2:$EA$40,2,FALSE)</f>
        <v>-</v>
      </c>
      <c r="BG416" s="88" t="str">
        <f>VLOOKUP(Scoresheet!AJ21,'Caps &amp; Points'!$DZ$2:$EA$40,2,FALSE)</f>
        <v>-</v>
      </c>
      <c r="BH416" s="88" t="str">
        <f>VLOOKUP(Scoresheet!AK21,'Caps &amp; Points'!$DZ$2:$EA$40,2,FALSE)</f>
        <v>-</v>
      </c>
      <c r="BI416" s="88" t="str">
        <f>VLOOKUP(Scoresheet!AL21,'Caps &amp; Points'!$DZ$2:$EA$40,2,FALSE)</f>
        <v>-</v>
      </c>
      <c r="BJ416" s="88" t="str">
        <f>VLOOKUP(Scoresheet!AM21,'Caps &amp; Points'!$DZ$2:$EA$40,2,FALSE)</f>
        <v>-</v>
      </c>
      <c r="BK416" s="88" t="str">
        <f>VLOOKUP(Scoresheet!AN21,'Caps &amp; Points'!$DZ$2:$EA$40,2,FALSE)</f>
        <v>-</v>
      </c>
      <c r="BL416" s="89" t="str">
        <f>VLOOKUP(Scoresheet!AO21,'Caps &amp; Points'!$DZ$2:$EA$40,2,FALSE)</f>
        <v>-</v>
      </c>
      <c r="BM416" s="90">
        <f t="shared" si="89"/>
        <v>0</v>
      </c>
      <c r="BN416" s="90">
        <f t="shared" si="84"/>
        <v>1</v>
      </c>
      <c r="BO416" s="90">
        <f t="shared" si="90"/>
        <v>0</v>
      </c>
      <c r="BP416" s="90"/>
      <c r="BQ416" s="80" t="str">
        <f>+Scoresheet!BG21</f>
        <v>-</v>
      </c>
      <c r="BR416" s="81" t="str">
        <f>+Scoresheet!BH21</f>
        <v>-</v>
      </c>
      <c r="BS416" s="81" t="str">
        <f>+Scoresheet!BI21</f>
        <v>-</v>
      </c>
      <c r="BT416" s="81" t="str">
        <f>+Scoresheet!BJ21</f>
        <v>-</v>
      </c>
      <c r="BU416" s="81" t="str">
        <f>+Scoresheet!BK21</f>
        <v>-</v>
      </c>
      <c r="BV416" s="81" t="str">
        <f>+Scoresheet!BL21</f>
        <v>-</v>
      </c>
      <c r="BW416" s="222" t="str">
        <f>+Scoresheet!BM21</f>
        <v>-</v>
      </c>
      <c r="BX416" s="506">
        <f>+Scoresheet!BN21</f>
        <v>0</v>
      </c>
      <c r="BY416" s="80" t="str">
        <f>+Scoresheet!BO21</f>
        <v>-</v>
      </c>
      <c r="BZ416" s="81" t="str">
        <f>+Scoresheet!BP21</f>
        <v>-</v>
      </c>
      <c r="CA416" s="81" t="str">
        <f>+Scoresheet!BQ21</f>
        <v>-</v>
      </c>
      <c r="CB416" s="81" t="str">
        <f>+Scoresheet!BR21</f>
        <v>-</v>
      </c>
      <c r="CC416" s="81" t="str">
        <f>+Scoresheet!BS21</f>
        <v>-</v>
      </c>
      <c r="CD416" s="81" t="str">
        <f>+Scoresheet!BT21</f>
        <v>-</v>
      </c>
      <c r="CE416" s="222" t="str">
        <f>+Scoresheet!BU21</f>
        <v>-</v>
      </c>
      <c r="CF416" s="506">
        <f>+Scoresheet!BV21</f>
        <v>0</v>
      </c>
    </row>
    <row r="417" spans="23:84" hidden="1">
      <c r="W417" s="294">
        <v>14</v>
      </c>
      <c r="X417" s="295" t="str">
        <f>+Scoresheet!B22</f>
        <v>-</v>
      </c>
      <c r="Y417" s="296" t="str">
        <f>VLOOKUP(Scoresheet!C22,'Caps &amp; Points'!$DT$2:$DU$103,2,FALSE)</f>
        <v>-</v>
      </c>
      <c r="Z417" s="309" t="str">
        <f>VLOOKUP(Scoresheet!D22,'Caps &amp; Points'!$DT$2:$DU$103,2,FALSE)</f>
        <v>-</v>
      </c>
      <c r="AA417" s="309" t="str">
        <f>VLOOKUP(Scoresheet!E22,'Caps &amp; Points'!$DT$2:$DU$103,2,FALSE)</f>
        <v>-</v>
      </c>
      <c r="AB417" s="309" t="str">
        <f>VLOOKUP(Scoresheet!F22,'Caps &amp; Points'!$DT$2:$DU$103,2,FALSE)</f>
        <v>-</v>
      </c>
      <c r="AC417" s="309" t="str">
        <f>VLOOKUP(Scoresheet!G22,'Caps &amp; Points'!$DT$2:$DU$103,2,FALSE)</f>
        <v>-</v>
      </c>
      <c r="AD417" s="309" t="str">
        <f>VLOOKUP(Scoresheet!H22,'Caps &amp; Points'!$DT$2:$DU$103,2,FALSE)</f>
        <v>-</v>
      </c>
      <c r="AE417" s="310" t="str">
        <f>VLOOKUP(Scoresheet!I22,'Caps &amp; Points'!$DT$2:$DU$103,2,FALSE)</f>
        <v>-</v>
      </c>
      <c r="AF417" s="90">
        <f t="shared" si="85"/>
        <v>0</v>
      </c>
      <c r="AG417" s="87" t="str">
        <f>VLOOKUP(Scoresheet!AA22,'Caps &amp; Points'!$DW$2:$DX$11,2,FALSE)</f>
        <v>-</v>
      </c>
      <c r="AH417" s="88" t="str">
        <f>VLOOKUP(Scoresheet!AB22,'Caps &amp; Points'!$DW$2:$DX$11,2,FALSE)</f>
        <v>-</v>
      </c>
      <c r="AI417" s="88" t="str">
        <f>VLOOKUP(Scoresheet!AC22,'Caps &amp; Points'!$DW$2:$DX$11,2,FALSE)</f>
        <v>-</v>
      </c>
      <c r="AJ417" s="88" t="str">
        <f>VLOOKUP(Scoresheet!AD22,'Caps &amp; Points'!$DW$2:$DX$11,2,FALSE)</f>
        <v>-</v>
      </c>
      <c r="AK417" s="88" t="str">
        <f>VLOOKUP(Scoresheet!AE22,'Caps &amp; Points'!$DW$2:$DX$11,2,FALSE)</f>
        <v>-</v>
      </c>
      <c r="AL417" s="88" t="str">
        <f>VLOOKUP(Scoresheet!AF22,'Caps &amp; Points'!$DW$2:$DX$11,2,FALSE)</f>
        <v>-</v>
      </c>
      <c r="AM417" s="89" t="str">
        <f>VLOOKUP(Scoresheet!AG22,'Caps &amp; Points'!$DW$2:$DX$11,2,FALSE)</f>
        <v>-</v>
      </c>
      <c r="AN417" s="90">
        <f t="shared" si="86"/>
        <v>0</v>
      </c>
      <c r="AO417" s="87" t="str">
        <f>VLOOKUP(Scoresheet!AY22,'Caps &amp; Points'!$EF$2:$EG$13,2,FALSE)</f>
        <v>-</v>
      </c>
      <c r="AP417" s="88" t="str">
        <f>VLOOKUP(Scoresheet!AZ22,'Caps &amp; Points'!$EF$2:$EG$13,2,FALSE)</f>
        <v>-</v>
      </c>
      <c r="AQ417" s="88" t="str">
        <f>VLOOKUP(Scoresheet!BA22,'Caps &amp; Points'!$EF$2:$EG$13,2,FALSE)</f>
        <v>-</v>
      </c>
      <c r="AR417" s="88" t="str">
        <f>VLOOKUP(Scoresheet!BB22,'Caps &amp; Points'!$EF$2:$EG$13,2,FALSE)</f>
        <v>-</v>
      </c>
      <c r="AS417" s="88" t="str">
        <f>VLOOKUP(Scoresheet!BC22,'Caps &amp; Points'!$EF$2:$EG$13,2,FALSE)</f>
        <v>-</v>
      </c>
      <c r="AT417" s="88" t="str">
        <f>VLOOKUP(Scoresheet!BD22,'Caps &amp; Points'!$EF$2:$EG$13,2,FALSE)</f>
        <v>-</v>
      </c>
      <c r="AU417" s="89" t="str">
        <f>VLOOKUP(Scoresheet!BE22,'Caps &amp; Points'!$EF$2:$EG$13,2,FALSE)</f>
        <v>-</v>
      </c>
      <c r="AV417" s="90">
        <f t="shared" si="87"/>
        <v>0</v>
      </c>
      <c r="AX417" s="80" t="str">
        <f>VLOOKUP(Scoresheet!AQ22,'Caps &amp; Points'!$EC$2:$ED$21,2,FALSE)</f>
        <v>-</v>
      </c>
      <c r="AY417" s="80" t="str">
        <f>VLOOKUP(Scoresheet!AR22,'Caps &amp; Points'!$EC$2:$ED$21,2,FALSE)</f>
        <v>-</v>
      </c>
      <c r="AZ417" s="80" t="str">
        <f>VLOOKUP(Scoresheet!AS22,'Caps &amp; Points'!$EC$2:$ED$21,2,FALSE)</f>
        <v>-</v>
      </c>
      <c r="BA417" s="80" t="str">
        <f>VLOOKUP(Scoresheet!AT22,'Caps &amp; Points'!$EC$2:$ED$21,2,FALSE)</f>
        <v>-</v>
      </c>
      <c r="BB417" s="80" t="str">
        <f>VLOOKUP(Scoresheet!AU22,'Caps &amp; Points'!$EC$2:$ED$21,2,FALSE)</f>
        <v>-</v>
      </c>
      <c r="BC417" s="80" t="str">
        <f>VLOOKUP(Scoresheet!AV22,'Caps &amp; Points'!$EC$2:$ED$21,2,FALSE)</f>
        <v>-</v>
      </c>
      <c r="BD417" s="80" t="str">
        <f>VLOOKUP(Scoresheet!AW22,'Caps &amp; Points'!$EC$2:$ED$21,2,FALSE)</f>
        <v>-</v>
      </c>
      <c r="BE417" s="90">
        <f t="shared" si="88"/>
        <v>0</v>
      </c>
      <c r="BF417" s="87" t="str">
        <f>VLOOKUP(Scoresheet!AI22,'Caps &amp; Points'!$DZ$2:$EA$40,2,FALSE)</f>
        <v>-</v>
      </c>
      <c r="BG417" s="88" t="str">
        <f>VLOOKUP(Scoresheet!AJ22,'Caps &amp; Points'!$DZ$2:$EA$40,2,FALSE)</f>
        <v>-</v>
      </c>
      <c r="BH417" s="88" t="str">
        <f>VLOOKUP(Scoresheet!AK22,'Caps &amp; Points'!$DZ$2:$EA$40,2,FALSE)</f>
        <v>-</v>
      </c>
      <c r="BI417" s="88" t="str">
        <f>VLOOKUP(Scoresheet!AL22,'Caps &amp; Points'!$DZ$2:$EA$40,2,FALSE)</f>
        <v>-</v>
      </c>
      <c r="BJ417" s="88" t="str">
        <f>VLOOKUP(Scoresheet!AM22,'Caps &amp; Points'!$DZ$2:$EA$40,2,FALSE)</f>
        <v>-</v>
      </c>
      <c r="BK417" s="88" t="str">
        <f>VLOOKUP(Scoresheet!AN22,'Caps &amp; Points'!$DZ$2:$EA$40,2,FALSE)</f>
        <v>-</v>
      </c>
      <c r="BL417" s="89" t="str">
        <f>VLOOKUP(Scoresheet!AO22,'Caps &amp; Points'!$DZ$2:$EA$40,2,FALSE)</f>
        <v>-</v>
      </c>
      <c r="BM417" s="90">
        <f t="shared" si="89"/>
        <v>0</v>
      </c>
      <c r="BN417" s="90">
        <f t="shared" si="84"/>
        <v>0</v>
      </c>
      <c r="BO417" s="90">
        <f t="shared" si="90"/>
        <v>0</v>
      </c>
      <c r="BP417" s="90"/>
      <c r="BQ417" s="80" t="str">
        <f>+Scoresheet!BG22</f>
        <v>-</v>
      </c>
      <c r="BR417" s="81" t="str">
        <f>+Scoresheet!BH22</f>
        <v>-</v>
      </c>
      <c r="BS417" s="81" t="str">
        <f>+Scoresheet!BI22</f>
        <v>-</v>
      </c>
      <c r="BT417" s="81" t="str">
        <f>+Scoresheet!BJ22</f>
        <v>-</v>
      </c>
      <c r="BU417" s="81" t="str">
        <f>+Scoresheet!BK22</f>
        <v>-</v>
      </c>
      <c r="BV417" s="81" t="str">
        <f>+Scoresheet!BL22</f>
        <v>-</v>
      </c>
      <c r="BW417" s="222" t="str">
        <f>+Scoresheet!BM22</f>
        <v>-</v>
      </c>
      <c r="BX417" s="506">
        <f>+Scoresheet!BN22</f>
        <v>0</v>
      </c>
      <c r="BY417" s="80" t="str">
        <f>+Scoresheet!BO22</f>
        <v>-</v>
      </c>
      <c r="BZ417" s="81" t="str">
        <f>+Scoresheet!BP22</f>
        <v>-</v>
      </c>
      <c r="CA417" s="81" t="str">
        <f>+Scoresheet!BQ22</f>
        <v>-</v>
      </c>
      <c r="CB417" s="81" t="str">
        <f>+Scoresheet!BR22</f>
        <v>-</v>
      </c>
      <c r="CC417" s="81" t="str">
        <f>+Scoresheet!BS22</f>
        <v>-</v>
      </c>
      <c r="CD417" s="81" t="str">
        <f>+Scoresheet!BT22</f>
        <v>-</v>
      </c>
      <c r="CE417" s="222" t="str">
        <f>+Scoresheet!BU22</f>
        <v>-</v>
      </c>
      <c r="CF417" s="506">
        <f>+Scoresheet!BV22</f>
        <v>0</v>
      </c>
    </row>
    <row r="418" spans="23:84" hidden="1">
      <c r="W418" s="139">
        <v>15</v>
      </c>
      <c r="X418" s="295" t="str">
        <f>+Scoresheet!B23</f>
        <v>-</v>
      </c>
      <c r="Y418" s="296" t="str">
        <f>VLOOKUP(Scoresheet!C23,'Caps &amp; Points'!$DT$2:$DU$103,2,FALSE)</f>
        <v>-</v>
      </c>
      <c r="Z418" s="309" t="str">
        <f>VLOOKUP(Scoresheet!D23,'Caps &amp; Points'!$DT$2:$DU$103,2,FALSE)</f>
        <v>-</v>
      </c>
      <c r="AA418" s="309" t="str">
        <f>VLOOKUP(Scoresheet!E23,'Caps &amp; Points'!$DT$2:$DU$103,2,FALSE)</f>
        <v>-</v>
      </c>
      <c r="AB418" s="309" t="str">
        <f>VLOOKUP(Scoresheet!F23,'Caps &amp; Points'!$DT$2:$DU$103,2,FALSE)</f>
        <v>-</v>
      </c>
      <c r="AC418" s="309" t="str">
        <f>VLOOKUP(Scoresheet!G23,'Caps &amp; Points'!$DT$2:$DU$103,2,FALSE)</f>
        <v>-</v>
      </c>
      <c r="AD418" s="309" t="str">
        <f>VLOOKUP(Scoresheet!H23,'Caps &amp; Points'!$DT$2:$DU$103,2,FALSE)</f>
        <v>-</v>
      </c>
      <c r="AE418" s="310" t="str">
        <f>VLOOKUP(Scoresheet!I23,'Caps &amp; Points'!$DT$2:$DU$103,2,FALSE)</f>
        <v>-</v>
      </c>
      <c r="AF418" s="90">
        <f t="shared" si="85"/>
        <v>0</v>
      </c>
      <c r="AG418" s="87" t="str">
        <f>VLOOKUP(Scoresheet!AA23,'Caps &amp; Points'!$DW$2:$DX$11,2,FALSE)</f>
        <v>-</v>
      </c>
      <c r="AH418" s="88" t="str">
        <f>VLOOKUP(Scoresheet!AB23,'Caps &amp; Points'!$DW$2:$DX$11,2,FALSE)</f>
        <v>-</v>
      </c>
      <c r="AI418" s="88" t="str">
        <f>VLOOKUP(Scoresheet!AC23,'Caps &amp; Points'!$DW$2:$DX$11,2,FALSE)</f>
        <v>-</v>
      </c>
      <c r="AJ418" s="88" t="str">
        <f>VLOOKUP(Scoresheet!AD23,'Caps &amp; Points'!$DW$2:$DX$11,2,FALSE)</f>
        <v>-</v>
      </c>
      <c r="AK418" s="88" t="str">
        <f>VLOOKUP(Scoresheet!AE23,'Caps &amp; Points'!$DW$2:$DX$11,2,FALSE)</f>
        <v>-</v>
      </c>
      <c r="AL418" s="88" t="str">
        <f>VLOOKUP(Scoresheet!AF23,'Caps &amp; Points'!$DW$2:$DX$11,2,FALSE)</f>
        <v>-</v>
      </c>
      <c r="AM418" s="89" t="str">
        <f>VLOOKUP(Scoresheet!AG23,'Caps &amp; Points'!$DW$2:$DX$11,2,FALSE)</f>
        <v>-</v>
      </c>
      <c r="AN418" s="90">
        <f t="shared" si="86"/>
        <v>0</v>
      </c>
      <c r="AO418" s="87" t="str">
        <f>VLOOKUP(Scoresheet!AY23,'Caps &amp; Points'!$EF$2:$EG$13,2,FALSE)</f>
        <v>-</v>
      </c>
      <c r="AP418" s="88" t="str">
        <f>VLOOKUP(Scoresheet!AZ23,'Caps &amp; Points'!$EF$2:$EG$13,2,FALSE)</f>
        <v>-</v>
      </c>
      <c r="AQ418" s="88" t="str">
        <f>VLOOKUP(Scoresheet!BA23,'Caps &amp; Points'!$EF$2:$EG$13,2,FALSE)</f>
        <v>-</v>
      </c>
      <c r="AR418" s="88" t="str">
        <f>VLOOKUP(Scoresheet!BB23,'Caps &amp; Points'!$EF$2:$EG$13,2,FALSE)</f>
        <v>-</v>
      </c>
      <c r="AS418" s="88" t="str">
        <f>VLOOKUP(Scoresheet!BC23,'Caps &amp; Points'!$EF$2:$EG$13,2,FALSE)</f>
        <v>-</v>
      </c>
      <c r="AT418" s="88" t="str">
        <f>VLOOKUP(Scoresheet!BD23,'Caps &amp; Points'!$EF$2:$EG$13,2,FALSE)</f>
        <v>-</v>
      </c>
      <c r="AU418" s="89" t="str">
        <f>VLOOKUP(Scoresheet!BE23,'Caps &amp; Points'!$EF$2:$EG$13,2,FALSE)</f>
        <v>-</v>
      </c>
      <c r="AV418" s="90">
        <f t="shared" si="87"/>
        <v>0</v>
      </c>
      <c r="AX418" s="80" t="str">
        <f>VLOOKUP(Scoresheet!AQ23,'Caps &amp; Points'!$EC$2:$ED$21,2,FALSE)</f>
        <v>-</v>
      </c>
      <c r="AY418" s="80" t="str">
        <f>VLOOKUP(Scoresheet!AR23,'Caps &amp; Points'!$EC$2:$ED$21,2,FALSE)</f>
        <v>-</v>
      </c>
      <c r="AZ418" s="80" t="str">
        <f>VLOOKUP(Scoresheet!AS23,'Caps &amp; Points'!$EC$2:$ED$21,2,FALSE)</f>
        <v>-</v>
      </c>
      <c r="BA418" s="80" t="str">
        <f>VLOOKUP(Scoresheet!AT23,'Caps &amp; Points'!$EC$2:$ED$21,2,FALSE)</f>
        <v>-</v>
      </c>
      <c r="BB418" s="80" t="str">
        <f>VLOOKUP(Scoresheet!AU23,'Caps &amp; Points'!$EC$2:$ED$21,2,FALSE)</f>
        <v>-</v>
      </c>
      <c r="BC418" s="80" t="str">
        <f>VLOOKUP(Scoresheet!AV23,'Caps &amp; Points'!$EC$2:$ED$21,2,FALSE)</f>
        <v>-</v>
      </c>
      <c r="BD418" s="80" t="str">
        <f>VLOOKUP(Scoresheet!AW23,'Caps &amp; Points'!$EC$2:$ED$21,2,FALSE)</f>
        <v>-</v>
      </c>
      <c r="BE418" s="90">
        <f t="shared" si="88"/>
        <v>0</v>
      </c>
      <c r="BF418" s="87" t="str">
        <f>VLOOKUP(Scoresheet!AI23,'Caps &amp; Points'!$DZ$2:$EA$40,2,FALSE)</f>
        <v>-</v>
      </c>
      <c r="BG418" s="88" t="str">
        <f>VLOOKUP(Scoresheet!AJ23,'Caps &amp; Points'!$DZ$2:$EA$40,2,FALSE)</f>
        <v>-</v>
      </c>
      <c r="BH418" s="88" t="str">
        <f>VLOOKUP(Scoresheet!AK23,'Caps &amp; Points'!$DZ$2:$EA$40,2,FALSE)</f>
        <v>-</v>
      </c>
      <c r="BI418" s="88" t="str">
        <f>VLOOKUP(Scoresheet!AL23,'Caps &amp; Points'!$DZ$2:$EA$40,2,FALSE)</f>
        <v>-</v>
      </c>
      <c r="BJ418" s="88" t="str">
        <f>VLOOKUP(Scoresheet!AM23,'Caps &amp; Points'!$DZ$2:$EA$40,2,FALSE)</f>
        <v>-</v>
      </c>
      <c r="BK418" s="88" t="str">
        <f>VLOOKUP(Scoresheet!AN23,'Caps &amp; Points'!$DZ$2:$EA$40,2,FALSE)</f>
        <v>-</v>
      </c>
      <c r="BL418" s="89" t="str">
        <f>VLOOKUP(Scoresheet!AO23,'Caps &amp; Points'!$DZ$2:$EA$40,2,FALSE)</f>
        <v>-</v>
      </c>
      <c r="BM418" s="90">
        <f t="shared" si="89"/>
        <v>0</v>
      </c>
      <c r="BN418" s="90">
        <f t="shared" si="84"/>
        <v>0</v>
      </c>
      <c r="BO418" s="90">
        <f t="shared" si="90"/>
        <v>0</v>
      </c>
      <c r="BP418" s="90"/>
      <c r="BQ418" s="80" t="str">
        <f>+Scoresheet!BG23</f>
        <v>-</v>
      </c>
      <c r="BR418" s="81" t="str">
        <f>+Scoresheet!BH23</f>
        <v>-</v>
      </c>
      <c r="BS418" s="81" t="str">
        <f>+Scoresheet!BI23</f>
        <v>-</v>
      </c>
      <c r="BT418" s="81" t="str">
        <f>+Scoresheet!BJ23</f>
        <v>-</v>
      </c>
      <c r="BU418" s="81" t="str">
        <f>+Scoresheet!BK23</f>
        <v>-</v>
      </c>
      <c r="BV418" s="81" t="str">
        <f>+Scoresheet!BL23</f>
        <v>-</v>
      </c>
      <c r="BW418" s="222" t="str">
        <f>+Scoresheet!BM23</f>
        <v>-</v>
      </c>
      <c r="BX418" s="506">
        <f>+Scoresheet!BN23</f>
        <v>0</v>
      </c>
      <c r="BY418" s="80" t="str">
        <f>+Scoresheet!BO23</f>
        <v>-</v>
      </c>
      <c r="BZ418" s="81" t="str">
        <f>+Scoresheet!BP23</f>
        <v>-</v>
      </c>
      <c r="CA418" s="81" t="str">
        <f>+Scoresheet!BQ23</f>
        <v>-</v>
      </c>
      <c r="CB418" s="81" t="str">
        <f>+Scoresheet!BR23</f>
        <v>-</v>
      </c>
      <c r="CC418" s="81" t="str">
        <f>+Scoresheet!BS23</f>
        <v>-</v>
      </c>
      <c r="CD418" s="81" t="str">
        <f>+Scoresheet!BT23</f>
        <v>-</v>
      </c>
      <c r="CE418" s="222" t="str">
        <f>+Scoresheet!BU23</f>
        <v>-</v>
      </c>
      <c r="CF418" s="506">
        <f>+Scoresheet!BV23</f>
        <v>0</v>
      </c>
    </row>
    <row r="419" spans="23:84" hidden="1">
      <c r="W419" s="294">
        <v>16</v>
      </c>
      <c r="X419" s="295" t="str">
        <f>+Scoresheet!B24</f>
        <v>-</v>
      </c>
      <c r="Y419" s="296" t="str">
        <f>VLOOKUP(Scoresheet!C24,'Caps &amp; Points'!$DT$2:$DU$103,2,FALSE)</f>
        <v>-</v>
      </c>
      <c r="Z419" s="309" t="str">
        <f>VLOOKUP(Scoresheet!D24,'Caps &amp; Points'!$DT$2:$DU$103,2,FALSE)</f>
        <v>-</v>
      </c>
      <c r="AA419" s="309" t="str">
        <f>VLOOKUP(Scoresheet!E24,'Caps &amp; Points'!$DT$2:$DU$103,2,FALSE)</f>
        <v>-</v>
      </c>
      <c r="AB419" s="309" t="str">
        <f>VLOOKUP(Scoresheet!F24,'Caps &amp; Points'!$DT$2:$DU$103,2,FALSE)</f>
        <v>-</v>
      </c>
      <c r="AC419" s="309" t="str">
        <f>VLOOKUP(Scoresheet!G24,'Caps &amp; Points'!$DT$2:$DU$103,2,FALSE)</f>
        <v>-</v>
      </c>
      <c r="AD419" s="309" t="str">
        <f>VLOOKUP(Scoresheet!H24,'Caps &amp; Points'!$DT$2:$DU$103,2,FALSE)</f>
        <v>-</v>
      </c>
      <c r="AE419" s="310" t="str">
        <f>VLOOKUP(Scoresheet!I24,'Caps &amp; Points'!$DT$2:$DU$103,2,FALSE)</f>
        <v>-</v>
      </c>
      <c r="AF419" s="90">
        <f t="shared" si="85"/>
        <v>0</v>
      </c>
      <c r="AG419" s="87" t="str">
        <f>VLOOKUP(Scoresheet!AA24,'Caps &amp; Points'!$DW$2:$DX$11,2,FALSE)</f>
        <v>-</v>
      </c>
      <c r="AH419" s="88" t="str">
        <f>VLOOKUP(Scoresheet!AB24,'Caps &amp; Points'!$DW$2:$DX$11,2,FALSE)</f>
        <v>-</v>
      </c>
      <c r="AI419" s="88" t="str">
        <f>VLOOKUP(Scoresheet!AC24,'Caps &amp; Points'!$DW$2:$DX$11,2,FALSE)</f>
        <v>-</v>
      </c>
      <c r="AJ419" s="88" t="str">
        <f>VLOOKUP(Scoresheet!AD24,'Caps &amp; Points'!$DW$2:$DX$11,2,FALSE)</f>
        <v>-</v>
      </c>
      <c r="AK419" s="88" t="str">
        <f>VLOOKUP(Scoresheet!AE24,'Caps &amp; Points'!$DW$2:$DX$11,2,FALSE)</f>
        <v>-</v>
      </c>
      <c r="AL419" s="88" t="str">
        <f>VLOOKUP(Scoresheet!AF24,'Caps &amp; Points'!$DW$2:$DX$11,2,FALSE)</f>
        <v>-</v>
      </c>
      <c r="AM419" s="89" t="str">
        <f>VLOOKUP(Scoresheet!AG24,'Caps &amp; Points'!$DW$2:$DX$11,2,FALSE)</f>
        <v>-</v>
      </c>
      <c r="AN419" s="90">
        <f t="shared" si="86"/>
        <v>0</v>
      </c>
      <c r="AO419" s="87" t="str">
        <f>VLOOKUP(Scoresheet!AY24,'Caps &amp; Points'!$EF$2:$EG$13,2,FALSE)</f>
        <v>-</v>
      </c>
      <c r="AP419" s="88" t="str">
        <f>VLOOKUP(Scoresheet!AZ24,'Caps &amp; Points'!$EF$2:$EG$13,2,FALSE)</f>
        <v>-</v>
      </c>
      <c r="AQ419" s="88" t="str">
        <f>VLOOKUP(Scoresheet!BA24,'Caps &amp; Points'!$EF$2:$EG$13,2,FALSE)</f>
        <v>-</v>
      </c>
      <c r="AR419" s="88" t="str">
        <f>VLOOKUP(Scoresheet!BB24,'Caps &amp; Points'!$EF$2:$EG$13,2,FALSE)</f>
        <v>-</v>
      </c>
      <c r="AS419" s="88" t="str">
        <f>VLOOKUP(Scoresheet!BC24,'Caps &amp; Points'!$EF$2:$EG$13,2,FALSE)</f>
        <v>-</v>
      </c>
      <c r="AT419" s="88" t="str">
        <f>VLOOKUP(Scoresheet!BD24,'Caps &amp; Points'!$EF$2:$EG$13,2,FALSE)</f>
        <v>-</v>
      </c>
      <c r="AU419" s="89" t="str">
        <f>VLOOKUP(Scoresheet!BE24,'Caps &amp; Points'!$EF$2:$EG$13,2,FALSE)</f>
        <v>-</v>
      </c>
      <c r="AV419" s="90">
        <f t="shared" si="87"/>
        <v>0</v>
      </c>
      <c r="AX419" s="80" t="str">
        <f>VLOOKUP(Scoresheet!AQ24,'Caps &amp; Points'!$EC$2:$ED$21,2,FALSE)</f>
        <v>-</v>
      </c>
      <c r="AY419" s="80" t="str">
        <f>VLOOKUP(Scoresheet!AR24,'Caps &amp; Points'!$EC$2:$ED$21,2,FALSE)</f>
        <v>-</v>
      </c>
      <c r="AZ419" s="80" t="str">
        <f>VLOOKUP(Scoresheet!AS24,'Caps &amp; Points'!$EC$2:$ED$21,2,FALSE)</f>
        <v>-</v>
      </c>
      <c r="BA419" s="80" t="str">
        <f>VLOOKUP(Scoresheet!AT24,'Caps &amp; Points'!$EC$2:$ED$21,2,FALSE)</f>
        <v>-</v>
      </c>
      <c r="BB419" s="80" t="str">
        <f>VLOOKUP(Scoresheet!AU24,'Caps &amp; Points'!$EC$2:$ED$21,2,FALSE)</f>
        <v>-</v>
      </c>
      <c r="BC419" s="80" t="str">
        <f>VLOOKUP(Scoresheet!AV24,'Caps &amp; Points'!$EC$2:$ED$21,2,FALSE)</f>
        <v>-</v>
      </c>
      <c r="BD419" s="80" t="str">
        <f>VLOOKUP(Scoresheet!AW24,'Caps &amp; Points'!$EC$2:$ED$21,2,FALSE)</f>
        <v>-</v>
      </c>
      <c r="BE419" s="90">
        <f t="shared" si="88"/>
        <v>0</v>
      </c>
      <c r="BF419" s="87" t="str">
        <f>VLOOKUP(Scoresheet!AI24,'Caps &amp; Points'!$DZ$2:$EA$40,2,FALSE)</f>
        <v>-</v>
      </c>
      <c r="BG419" s="88" t="str">
        <f>VLOOKUP(Scoresheet!AJ24,'Caps &amp; Points'!$DZ$2:$EA$40,2,FALSE)</f>
        <v>-</v>
      </c>
      <c r="BH419" s="88" t="str">
        <f>VLOOKUP(Scoresheet!AK24,'Caps &amp; Points'!$DZ$2:$EA$40,2,FALSE)</f>
        <v>-</v>
      </c>
      <c r="BI419" s="88" t="str">
        <f>VLOOKUP(Scoresheet!AL24,'Caps &amp; Points'!$DZ$2:$EA$40,2,FALSE)</f>
        <v>-</v>
      </c>
      <c r="BJ419" s="88" t="str">
        <f>VLOOKUP(Scoresheet!AM24,'Caps &amp; Points'!$DZ$2:$EA$40,2,FALSE)</f>
        <v>-</v>
      </c>
      <c r="BK419" s="88" t="str">
        <f>VLOOKUP(Scoresheet!AN24,'Caps &amp; Points'!$DZ$2:$EA$40,2,FALSE)</f>
        <v>-</v>
      </c>
      <c r="BL419" s="89" t="str">
        <f>VLOOKUP(Scoresheet!AO24,'Caps &amp; Points'!$DZ$2:$EA$40,2,FALSE)</f>
        <v>-</v>
      </c>
      <c r="BM419" s="90">
        <f t="shared" si="89"/>
        <v>0</v>
      </c>
      <c r="BN419" s="90">
        <f t="shared" si="84"/>
        <v>0</v>
      </c>
      <c r="BO419" s="90">
        <f t="shared" si="90"/>
        <v>0</v>
      </c>
      <c r="BP419" s="90"/>
      <c r="BQ419" s="80" t="str">
        <f>+Scoresheet!BG24</f>
        <v>-</v>
      </c>
      <c r="BR419" s="81" t="str">
        <f>+Scoresheet!BH24</f>
        <v>-</v>
      </c>
      <c r="BS419" s="81" t="str">
        <f>+Scoresheet!BI24</f>
        <v>-</v>
      </c>
      <c r="BT419" s="81" t="str">
        <f>+Scoresheet!BJ24</f>
        <v>-</v>
      </c>
      <c r="BU419" s="81" t="str">
        <f>+Scoresheet!BK24</f>
        <v>-</v>
      </c>
      <c r="BV419" s="81" t="str">
        <f>+Scoresheet!BL24</f>
        <v>-</v>
      </c>
      <c r="BW419" s="222" t="str">
        <f>+Scoresheet!BM24</f>
        <v>-</v>
      </c>
      <c r="BX419" s="506">
        <f>+Scoresheet!BN24</f>
        <v>0</v>
      </c>
      <c r="BY419" s="80" t="str">
        <f>+Scoresheet!BO24</f>
        <v>-</v>
      </c>
      <c r="BZ419" s="81" t="str">
        <f>+Scoresheet!BP24</f>
        <v>-</v>
      </c>
      <c r="CA419" s="81" t="str">
        <f>+Scoresheet!BQ24</f>
        <v>-</v>
      </c>
      <c r="CB419" s="81" t="str">
        <f>+Scoresheet!BR24</f>
        <v>-</v>
      </c>
      <c r="CC419" s="81" t="str">
        <f>+Scoresheet!BS24</f>
        <v>-</v>
      </c>
      <c r="CD419" s="81" t="str">
        <f>+Scoresheet!BT24</f>
        <v>-</v>
      </c>
      <c r="CE419" s="222" t="str">
        <f>+Scoresheet!BU24</f>
        <v>-</v>
      </c>
      <c r="CF419" s="506">
        <f>+Scoresheet!BV24</f>
        <v>0</v>
      </c>
    </row>
    <row r="420" spans="23:84" hidden="1">
      <c r="W420" s="139">
        <v>17</v>
      </c>
      <c r="X420" s="295" t="str">
        <f>+Scoresheet!B25</f>
        <v>-</v>
      </c>
      <c r="Y420" s="296" t="str">
        <f>VLOOKUP(Scoresheet!C25,'Caps &amp; Points'!$DT$2:$DU$103,2,FALSE)</f>
        <v>-</v>
      </c>
      <c r="Z420" s="309" t="str">
        <f>VLOOKUP(Scoresheet!D25,'Caps &amp; Points'!$DT$2:$DU$103,2,FALSE)</f>
        <v>-</v>
      </c>
      <c r="AA420" s="309" t="str">
        <f>VLOOKUP(Scoresheet!E25,'Caps &amp; Points'!$DT$2:$DU$103,2,FALSE)</f>
        <v>-</v>
      </c>
      <c r="AB420" s="309" t="str">
        <f>VLOOKUP(Scoresheet!F25,'Caps &amp; Points'!$DT$2:$DU$103,2,FALSE)</f>
        <v>-</v>
      </c>
      <c r="AC420" s="309" t="str">
        <f>VLOOKUP(Scoresheet!G25,'Caps &amp; Points'!$DT$2:$DU$103,2,FALSE)</f>
        <v>-</v>
      </c>
      <c r="AD420" s="309" t="str">
        <f>VLOOKUP(Scoresheet!H25,'Caps &amp; Points'!$DT$2:$DU$103,2,FALSE)</f>
        <v>-</v>
      </c>
      <c r="AE420" s="310" t="str">
        <f>VLOOKUP(Scoresheet!I25,'Caps &amp; Points'!$DT$2:$DU$103,2,FALSE)</f>
        <v>-</v>
      </c>
      <c r="AF420" s="90">
        <f t="shared" si="85"/>
        <v>0</v>
      </c>
      <c r="AG420" s="87" t="str">
        <f>VLOOKUP(Scoresheet!AA25,'Caps &amp; Points'!$DW$2:$DX$11,2,FALSE)</f>
        <v>-</v>
      </c>
      <c r="AH420" s="88" t="str">
        <f>VLOOKUP(Scoresheet!AB25,'Caps &amp; Points'!$DW$2:$DX$11,2,FALSE)</f>
        <v>-</v>
      </c>
      <c r="AI420" s="88" t="str">
        <f>VLOOKUP(Scoresheet!AC25,'Caps &amp; Points'!$DW$2:$DX$11,2,FALSE)</f>
        <v>-</v>
      </c>
      <c r="AJ420" s="88" t="str">
        <f>VLOOKUP(Scoresheet!AD25,'Caps &amp; Points'!$DW$2:$DX$11,2,FALSE)</f>
        <v>-</v>
      </c>
      <c r="AK420" s="88" t="str">
        <f>VLOOKUP(Scoresheet!AE25,'Caps &amp; Points'!$DW$2:$DX$11,2,FALSE)</f>
        <v>-</v>
      </c>
      <c r="AL420" s="88" t="str">
        <f>VLOOKUP(Scoresheet!AF25,'Caps &amp; Points'!$DW$2:$DX$11,2,FALSE)</f>
        <v>-</v>
      </c>
      <c r="AM420" s="89" t="str">
        <f>VLOOKUP(Scoresheet!AG25,'Caps &amp; Points'!$DW$2:$DX$11,2,FALSE)</f>
        <v>-</v>
      </c>
      <c r="AN420" s="90">
        <f t="shared" si="86"/>
        <v>0</v>
      </c>
      <c r="AO420" s="87" t="str">
        <f>VLOOKUP(Scoresheet!AY25,'Caps &amp; Points'!$EF$2:$EG$13,2,FALSE)</f>
        <v>-</v>
      </c>
      <c r="AP420" s="88" t="str">
        <f>VLOOKUP(Scoresheet!AZ25,'Caps &amp; Points'!$EF$2:$EG$13,2,FALSE)</f>
        <v>-</v>
      </c>
      <c r="AQ420" s="88" t="str">
        <f>VLOOKUP(Scoresheet!BA25,'Caps &amp; Points'!$EF$2:$EG$13,2,FALSE)</f>
        <v>-</v>
      </c>
      <c r="AR420" s="88" t="str">
        <f>VLOOKUP(Scoresheet!BB25,'Caps &amp; Points'!$EF$2:$EG$13,2,FALSE)</f>
        <v>-</v>
      </c>
      <c r="AS420" s="88" t="str">
        <f>VLOOKUP(Scoresheet!BC25,'Caps &amp; Points'!$EF$2:$EG$13,2,FALSE)</f>
        <v>-</v>
      </c>
      <c r="AT420" s="88" t="str">
        <f>VLOOKUP(Scoresheet!BD25,'Caps &amp; Points'!$EF$2:$EG$13,2,FALSE)</f>
        <v>-</v>
      </c>
      <c r="AU420" s="89" t="str">
        <f>VLOOKUP(Scoresheet!BE25,'Caps &amp; Points'!$EF$2:$EG$13,2,FALSE)</f>
        <v>-</v>
      </c>
      <c r="AV420" s="90">
        <f t="shared" si="87"/>
        <v>0</v>
      </c>
      <c r="AX420" s="80" t="str">
        <f>VLOOKUP(Scoresheet!AQ25,'Caps &amp; Points'!$EC$2:$ED$21,2,FALSE)</f>
        <v>-</v>
      </c>
      <c r="AY420" s="80" t="str">
        <f>VLOOKUP(Scoresheet!AR25,'Caps &amp; Points'!$EC$2:$ED$21,2,FALSE)</f>
        <v>-</v>
      </c>
      <c r="AZ420" s="80" t="str">
        <f>VLOOKUP(Scoresheet!AS25,'Caps &amp; Points'!$EC$2:$ED$21,2,FALSE)</f>
        <v>-</v>
      </c>
      <c r="BA420" s="80" t="str">
        <f>VLOOKUP(Scoresheet!AT25,'Caps &amp; Points'!$EC$2:$ED$21,2,FALSE)</f>
        <v>-</v>
      </c>
      <c r="BB420" s="80" t="str">
        <f>VLOOKUP(Scoresheet!AU25,'Caps &amp; Points'!$EC$2:$ED$21,2,FALSE)</f>
        <v>-</v>
      </c>
      <c r="BC420" s="80" t="str">
        <f>VLOOKUP(Scoresheet!AV25,'Caps &amp; Points'!$EC$2:$ED$21,2,FALSE)</f>
        <v>-</v>
      </c>
      <c r="BD420" s="80" t="str">
        <f>VLOOKUP(Scoresheet!AW25,'Caps &amp; Points'!$EC$2:$ED$21,2,FALSE)</f>
        <v>-</v>
      </c>
      <c r="BE420" s="90">
        <f t="shared" si="88"/>
        <v>0</v>
      </c>
      <c r="BF420" s="87" t="str">
        <f>VLOOKUP(Scoresheet!AI25,'Caps &amp; Points'!$DZ$2:$EA$40,2,FALSE)</f>
        <v>-</v>
      </c>
      <c r="BG420" s="88" t="str">
        <f>VLOOKUP(Scoresheet!AJ25,'Caps &amp; Points'!$DZ$2:$EA$40,2,FALSE)</f>
        <v>-</v>
      </c>
      <c r="BH420" s="88" t="str">
        <f>VLOOKUP(Scoresheet!AK25,'Caps &amp; Points'!$DZ$2:$EA$40,2,FALSE)</f>
        <v>-</v>
      </c>
      <c r="BI420" s="88" t="str">
        <f>VLOOKUP(Scoresheet!AL25,'Caps &amp; Points'!$DZ$2:$EA$40,2,FALSE)</f>
        <v>-</v>
      </c>
      <c r="BJ420" s="88" t="str">
        <f>VLOOKUP(Scoresheet!AM25,'Caps &amp; Points'!$DZ$2:$EA$40,2,FALSE)</f>
        <v>-</v>
      </c>
      <c r="BK420" s="88" t="str">
        <f>VLOOKUP(Scoresheet!AN25,'Caps &amp; Points'!$DZ$2:$EA$40,2,FALSE)</f>
        <v>-</v>
      </c>
      <c r="BL420" s="89" t="str">
        <f>VLOOKUP(Scoresheet!AO25,'Caps &amp; Points'!$DZ$2:$EA$40,2,FALSE)</f>
        <v>-</v>
      </c>
      <c r="BM420" s="90">
        <f t="shared" si="89"/>
        <v>0</v>
      </c>
      <c r="BN420" s="90">
        <f t="shared" si="84"/>
        <v>0</v>
      </c>
      <c r="BO420" s="90">
        <f t="shared" si="90"/>
        <v>0</v>
      </c>
      <c r="BP420" s="90"/>
      <c r="BQ420" s="80" t="str">
        <f>+Scoresheet!BG25</f>
        <v>-</v>
      </c>
      <c r="BR420" s="81" t="str">
        <f>+Scoresheet!BH25</f>
        <v>-</v>
      </c>
      <c r="BS420" s="81" t="str">
        <f>+Scoresheet!BI25</f>
        <v>-</v>
      </c>
      <c r="BT420" s="81" t="str">
        <f>+Scoresheet!BJ25</f>
        <v>-</v>
      </c>
      <c r="BU420" s="81" t="str">
        <f>+Scoresheet!BK25</f>
        <v>-</v>
      </c>
      <c r="BV420" s="81" t="str">
        <f>+Scoresheet!BL25</f>
        <v>-</v>
      </c>
      <c r="BW420" s="222" t="str">
        <f>+Scoresheet!BM25</f>
        <v>-</v>
      </c>
      <c r="BX420" s="506">
        <f>+Scoresheet!BN25</f>
        <v>0</v>
      </c>
      <c r="BY420" s="80" t="str">
        <f>+Scoresheet!BO25</f>
        <v>-</v>
      </c>
      <c r="BZ420" s="81" t="str">
        <f>+Scoresheet!BP25</f>
        <v>-</v>
      </c>
      <c r="CA420" s="81" t="str">
        <f>+Scoresheet!BQ25</f>
        <v>-</v>
      </c>
      <c r="CB420" s="81" t="str">
        <f>+Scoresheet!BR25</f>
        <v>-</v>
      </c>
      <c r="CC420" s="81" t="str">
        <f>+Scoresheet!BS25</f>
        <v>-</v>
      </c>
      <c r="CD420" s="81" t="str">
        <f>+Scoresheet!BT25</f>
        <v>-</v>
      </c>
      <c r="CE420" s="222" t="str">
        <f>+Scoresheet!BU25</f>
        <v>-</v>
      </c>
      <c r="CF420" s="506">
        <f>+Scoresheet!BV25</f>
        <v>0</v>
      </c>
    </row>
    <row r="421" spans="23:84" hidden="1">
      <c r="W421" s="294">
        <v>18</v>
      </c>
      <c r="X421" s="295" t="str">
        <f>+Scoresheet!B26</f>
        <v>-</v>
      </c>
      <c r="Y421" s="296" t="str">
        <f>VLOOKUP(Scoresheet!C26,'Caps &amp; Points'!$DT$2:$DU$103,2,FALSE)</f>
        <v>-</v>
      </c>
      <c r="Z421" s="309" t="str">
        <f>VLOOKUP(Scoresheet!D26,'Caps &amp; Points'!$DT$2:$DU$103,2,FALSE)</f>
        <v>-</v>
      </c>
      <c r="AA421" s="309" t="str">
        <f>VLOOKUP(Scoresheet!E26,'Caps &amp; Points'!$DT$2:$DU$103,2,FALSE)</f>
        <v>-</v>
      </c>
      <c r="AB421" s="309" t="str">
        <f>VLOOKUP(Scoresheet!F26,'Caps &amp; Points'!$DT$2:$DU$103,2,FALSE)</f>
        <v>-</v>
      </c>
      <c r="AC421" s="309" t="str">
        <f>VLOOKUP(Scoresheet!G26,'Caps &amp; Points'!$DT$2:$DU$103,2,FALSE)</f>
        <v>-</v>
      </c>
      <c r="AD421" s="309" t="str">
        <f>VLOOKUP(Scoresheet!H26,'Caps &amp; Points'!$DT$2:$DU$103,2,FALSE)</f>
        <v>-</v>
      </c>
      <c r="AE421" s="310" t="str">
        <f>VLOOKUP(Scoresheet!I26,'Caps &amp; Points'!$DT$2:$DU$103,2,FALSE)</f>
        <v>-</v>
      </c>
      <c r="AF421" s="90">
        <f t="shared" si="85"/>
        <v>0</v>
      </c>
      <c r="AG421" s="87" t="str">
        <f>VLOOKUP(Scoresheet!AA26,'Caps &amp; Points'!$DW$2:$DX$11,2,FALSE)</f>
        <v>-</v>
      </c>
      <c r="AH421" s="88" t="str">
        <f>VLOOKUP(Scoresheet!AB26,'Caps &amp; Points'!$DW$2:$DX$11,2,FALSE)</f>
        <v>-</v>
      </c>
      <c r="AI421" s="88" t="str">
        <f>VLOOKUP(Scoresheet!AC26,'Caps &amp; Points'!$DW$2:$DX$11,2,FALSE)</f>
        <v>-</v>
      </c>
      <c r="AJ421" s="88" t="str">
        <f>VLOOKUP(Scoresheet!AD26,'Caps &amp; Points'!$DW$2:$DX$11,2,FALSE)</f>
        <v>-</v>
      </c>
      <c r="AK421" s="88" t="str">
        <f>VLOOKUP(Scoresheet!AE26,'Caps &amp; Points'!$DW$2:$DX$11,2,FALSE)</f>
        <v>-</v>
      </c>
      <c r="AL421" s="88" t="str">
        <f>VLOOKUP(Scoresheet!AF26,'Caps &amp; Points'!$DW$2:$DX$11,2,FALSE)</f>
        <v>-</v>
      </c>
      <c r="AM421" s="89" t="str">
        <f>VLOOKUP(Scoresheet!AG26,'Caps &amp; Points'!$DW$2:$DX$11,2,FALSE)</f>
        <v>-</v>
      </c>
      <c r="AN421" s="90">
        <f t="shared" si="86"/>
        <v>0</v>
      </c>
      <c r="AO421" s="87" t="str">
        <f>VLOOKUP(Scoresheet!AY26,'Caps &amp; Points'!$EF$2:$EG$13,2,FALSE)</f>
        <v>-</v>
      </c>
      <c r="AP421" s="88" t="str">
        <f>VLOOKUP(Scoresheet!AZ26,'Caps &amp; Points'!$EF$2:$EG$13,2,FALSE)</f>
        <v>-</v>
      </c>
      <c r="AQ421" s="88" t="str">
        <f>VLOOKUP(Scoresheet!BA26,'Caps &amp; Points'!$EF$2:$EG$13,2,FALSE)</f>
        <v>-</v>
      </c>
      <c r="AR421" s="88" t="str">
        <f>VLOOKUP(Scoresheet!BB26,'Caps &amp; Points'!$EF$2:$EG$13,2,FALSE)</f>
        <v>-</v>
      </c>
      <c r="AS421" s="88" t="str">
        <f>VLOOKUP(Scoresheet!BC26,'Caps &amp; Points'!$EF$2:$EG$13,2,FALSE)</f>
        <v>-</v>
      </c>
      <c r="AT421" s="88" t="str">
        <f>VLOOKUP(Scoresheet!BD26,'Caps &amp; Points'!$EF$2:$EG$13,2,FALSE)</f>
        <v>-</v>
      </c>
      <c r="AU421" s="89" t="str">
        <f>VLOOKUP(Scoresheet!BE26,'Caps &amp; Points'!$EF$2:$EG$13,2,FALSE)</f>
        <v>-</v>
      </c>
      <c r="AV421" s="90">
        <f t="shared" si="87"/>
        <v>0</v>
      </c>
      <c r="AX421" s="80" t="str">
        <f>VLOOKUP(Scoresheet!AQ26,'Caps &amp; Points'!$EC$2:$ED$21,2,FALSE)</f>
        <v>-</v>
      </c>
      <c r="AY421" s="80" t="str">
        <f>VLOOKUP(Scoresheet!AR26,'Caps &amp; Points'!$EC$2:$ED$21,2,FALSE)</f>
        <v>-</v>
      </c>
      <c r="AZ421" s="80" t="str">
        <f>VLOOKUP(Scoresheet!AS26,'Caps &amp; Points'!$EC$2:$ED$21,2,FALSE)</f>
        <v>-</v>
      </c>
      <c r="BA421" s="80" t="str">
        <f>VLOOKUP(Scoresheet!AT26,'Caps &amp; Points'!$EC$2:$ED$21,2,FALSE)</f>
        <v>-</v>
      </c>
      <c r="BB421" s="80" t="str">
        <f>VLOOKUP(Scoresheet!AU26,'Caps &amp; Points'!$EC$2:$ED$21,2,FALSE)</f>
        <v>-</v>
      </c>
      <c r="BC421" s="80" t="str">
        <f>VLOOKUP(Scoresheet!AV26,'Caps &amp; Points'!$EC$2:$ED$21,2,FALSE)</f>
        <v>-</v>
      </c>
      <c r="BD421" s="80" t="str">
        <f>VLOOKUP(Scoresheet!AW26,'Caps &amp; Points'!$EC$2:$ED$21,2,FALSE)</f>
        <v>-</v>
      </c>
      <c r="BE421" s="90">
        <f t="shared" si="88"/>
        <v>0</v>
      </c>
      <c r="BF421" s="87" t="str">
        <f>VLOOKUP(Scoresheet!AI26,'Caps &amp; Points'!$DZ$2:$EA$40,2,FALSE)</f>
        <v>-</v>
      </c>
      <c r="BG421" s="88" t="str">
        <f>VLOOKUP(Scoresheet!AJ26,'Caps &amp; Points'!$DZ$2:$EA$40,2,FALSE)</f>
        <v>-</v>
      </c>
      <c r="BH421" s="88" t="str">
        <f>VLOOKUP(Scoresheet!AK26,'Caps &amp; Points'!$DZ$2:$EA$40,2,FALSE)</f>
        <v>-</v>
      </c>
      <c r="BI421" s="88" t="str">
        <f>VLOOKUP(Scoresheet!AL26,'Caps &amp; Points'!$DZ$2:$EA$40,2,FALSE)</f>
        <v>-</v>
      </c>
      <c r="BJ421" s="88" t="str">
        <f>VLOOKUP(Scoresheet!AM26,'Caps &amp; Points'!$DZ$2:$EA$40,2,FALSE)</f>
        <v>-</v>
      </c>
      <c r="BK421" s="88" t="str">
        <f>VLOOKUP(Scoresheet!AN26,'Caps &amp; Points'!$DZ$2:$EA$40,2,FALSE)</f>
        <v>-</v>
      </c>
      <c r="BL421" s="89" t="str">
        <f>VLOOKUP(Scoresheet!AO26,'Caps &amp; Points'!$DZ$2:$EA$40,2,FALSE)</f>
        <v>-</v>
      </c>
      <c r="BM421" s="90">
        <f t="shared" si="89"/>
        <v>0</v>
      </c>
      <c r="BN421" s="90">
        <f t="shared" si="84"/>
        <v>0</v>
      </c>
      <c r="BO421" s="90">
        <f t="shared" si="90"/>
        <v>0</v>
      </c>
      <c r="BP421" s="90"/>
      <c r="BQ421" s="80" t="str">
        <f>+Scoresheet!BG26</f>
        <v>-</v>
      </c>
      <c r="BR421" s="81" t="str">
        <f>+Scoresheet!BH26</f>
        <v>-</v>
      </c>
      <c r="BS421" s="81" t="str">
        <f>+Scoresheet!BI26</f>
        <v>-</v>
      </c>
      <c r="BT421" s="81" t="str">
        <f>+Scoresheet!BJ26</f>
        <v>-</v>
      </c>
      <c r="BU421" s="81" t="str">
        <f>+Scoresheet!BK26</f>
        <v>-</v>
      </c>
      <c r="BV421" s="81" t="str">
        <f>+Scoresheet!BL26</f>
        <v>-</v>
      </c>
      <c r="BW421" s="222" t="str">
        <f>+Scoresheet!BM26</f>
        <v>-</v>
      </c>
      <c r="BX421" s="506">
        <f>+Scoresheet!BN26</f>
        <v>0</v>
      </c>
      <c r="BY421" s="80" t="str">
        <f>+Scoresheet!BO26</f>
        <v>-</v>
      </c>
      <c r="BZ421" s="81" t="str">
        <f>+Scoresheet!BP26</f>
        <v>-</v>
      </c>
      <c r="CA421" s="81" t="str">
        <f>+Scoresheet!BQ26</f>
        <v>-</v>
      </c>
      <c r="CB421" s="81" t="str">
        <f>+Scoresheet!BR26</f>
        <v>-</v>
      </c>
      <c r="CC421" s="81" t="str">
        <f>+Scoresheet!BS26</f>
        <v>-</v>
      </c>
      <c r="CD421" s="81" t="str">
        <f>+Scoresheet!BT26</f>
        <v>-</v>
      </c>
      <c r="CE421" s="222" t="str">
        <f>+Scoresheet!BU26</f>
        <v>-</v>
      </c>
      <c r="CF421" s="506">
        <f>+Scoresheet!BV26</f>
        <v>0</v>
      </c>
    </row>
    <row r="422" spans="23:84" hidden="1">
      <c r="W422" s="139">
        <v>19</v>
      </c>
      <c r="X422" s="295" t="str">
        <f>+Scoresheet!B27</f>
        <v>-</v>
      </c>
      <c r="Y422" s="296" t="str">
        <f>VLOOKUP(Scoresheet!C27,'Caps &amp; Points'!$DT$2:$DU$103,2,FALSE)</f>
        <v>-</v>
      </c>
      <c r="Z422" s="309" t="str">
        <f>VLOOKUP(Scoresheet!D27,'Caps &amp; Points'!$DT$2:$DU$103,2,FALSE)</f>
        <v>-</v>
      </c>
      <c r="AA422" s="309" t="str">
        <f>VLOOKUP(Scoresheet!E27,'Caps &amp; Points'!$DT$2:$DU$103,2,FALSE)</f>
        <v>-</v>
      </c>
      <c r="AB422" s="309" t="str">
        <f>VLOOKUP(Scoresheet!F27,'Caps &amp; Points'!$DT$2:$DU$103,2,FALSE)</f>
        <v>-</v>
      </c>
      <c r="AC422" s="309" t="str">
        <f>VLOOKUP(Scoresheet!G27,'Caps &amp; Points'!$DT$2:$DU$103,2,FALSE)</f>
        <v>-</v>
      </c>
      <c r="AD422" s="309" t="str">
        <f>VLOOKUP(Scoresheet!H27,'Caps &amp; Points'!$DT$2:$DU$103,2,FALSE)</f>
        <v>-</v>
      </c>
      <c r="AE422" s="310" t="str">
        <f>VLOOKUP(Scoresheet!I27,'Caps &amp; Points'!$DT$2:$DU$103,2,FALSE)</f>
        <v>-</v>
      </c>
      <c r="AF422" s="90">
        <f t="shared" si="85"/>
        <v>0</v>
      </c>
      <c r="AG422" s="87" t="str">
        <f>VLOOKUP(Scoresheet!AA27,'Caps &amp; Points'!$DW$2:$DX$11,2,FALSE)</f>
        <v>-</v>
      </c>
      <c r="AH422" s="88" t="str">
        <f>VLOOKUP(Scoresheet!AB27,'Caps &amp; Points'!$DW$2:$DX$11,2,FALSE)</f>
        <v>-</v>
      </c>
      <c r="AI422" s="88" t="str">
        <f>VLOOKUP(Scoresheet!AC27,'Caps &amp; Points'!$DW$2:$DX$11,2,FALSE)</f>
        <v>-</v>
      </c>
      <c r="AJ422" s="88" t="str">
        <f>VLOOKUP(Scoresheet!AD27,'Caps &amp; Points'!$DW$2:$DX$11,2,FALSE)</f>
        <v>-</v>
      </c>
      <c r="AK422" s="88" t="str">
        <f>VLOOKUP(Scoresheet!AE27,'Caps &amp; Points'!$DW$2:$DX$11,2,FALSE)</f>
        <v>-</v>
      </c>
      <c r="AL422" s="88" t="str">
        <f>VLOOKUP(Scoresheet!AF27,'Caps &amp; Points'!$DW$2:$DX$11,2,FALSE)</f>
        <v>-</v>
      </c>
      <c r="AM422" s="89" t="str">
        <f>VLOOKUP(Scoresheet!AG27,'Caps &amp; Points'!$DW$2:$DX$11,2,FALSE)</f>
        <v>-</v>
      </c>
      <c r="AN422" s="90">
        <f t="shared" si="86"/>
        <v>0</v>
      </c>
      <c r="AO422" s="87" t="str">
        <f>VLOOKUP(Scoresheet!AY27,'Caps &amp; Points'!$EF$2:$EG$13,2,FALSE)</f>
        <v>-</v>
      </c>
      <c r="AP422" s="88" t="str">
        <f>VLOOKUP(Scoresheet!AZ27,'Caps &amp; Points'!$EF$2:$EG$13,2,FALSE)</f>
        <v>-</v>
      </c>
      <c r="AQ422" s="88" t="str">
        <f>VLOOKUP(Scoresheet!BA27,'Caps &amp; Points'!$EF$2:$EG$13,2,FALSE)</f>
        <v>-</v>
      </c>
      <c r="AR422" s="88" t="str">
        <f>VLOOKUP(Scoresheet!BB27,'Caps &amp; Points'!$EF$2:$EG$13,2,FALSE)</f>
        <v>-</v>
      </c>
      <c r="AS422" s="88" t="str">
        <f>VLOOKUP(Scoresheet!BC27,'Caps &amp; Points'!$EF$2:$EG$13,2,FALSE)</f>
        <v>-</v>
      </c>
      <c r="AT422" s="88" t="str">
        <f>VLOOKUP(Scoresheet!BD27,'Caps &amp; Points'!$EF$2:$EG$13,2,FALSE)</f>
        <v>-</v>
      </c>
      <c r="AU422" s="89" t="str">
        <f>VLOOKUP(Scoresheet!BE27,'Caps &amp; Points'!$EF$2:$EG$13,2,FALSE)</f>
        <v>-</v>
      </c>
      <c r="AV422" s="90">
        <f t="shared" si="87"/>
        <v>0</v>
      </c>
      <c r="AX422" s="80" t="str">
        <f>VLOOKUP(Scoresheet!AQ27,'Caps &amp; Points'!$EC$2:$ED$21,2,FALSE)</f>
        <v>-</v>
      </c>
      <c r="AY422" s="80" t="str">
        <f>VLOOKUP(Scoresheet!AR27,'Caps &amp; Points'!$EC$2:$ED$21,2,FALSE)</f>
        <v>-</v>
      </c>
      <c r="AZ422" s="80" t="str">
        <f>VLOOKUP(Scoresheet!AS27,'Caps &amp; Points'!$EC$2:$ED$21,2,FALSE)</f>
        <v>-</v>
      </c>
      <c r="BA422" s="80" t="str">
        <f>VLOOKUP(Scoresheet!AT27,'Caps &amp; Points'!$EC$2:$ED$21,2,FALSE)</f>
        <v>-</v>
      </c>
      <c r="BB422" s="80" t="str">
        <f>VLOOKUP(Scoresheet!AU27,'Caps &amp; Points'!$EC$2:$ED$21,2,FALSE)</f>
        <v>-</v>
      </c>
      <c r="BC422" s="80" t="str">
        <f>VLOOKUP(Scoresheet!AV27,'Caps &amp; Points'!$EC$2:$ED$21,2,FALSE)</f>
        <v>-</v>
      </c>
      <c r="BD422" s="80" t="str">
        <f>VLOOKUP(Scoresheet!AW27,'Caps &amp; Points'!$EC$2:$ED$21,2,FALSE)</f>
        <v>-</v>
      </c>
      <c r="BE422" s="90">
        <f t="shared" si="88"/>
        <v>0</v>
      </c>
      <c r="BF422" s="87" t="str">
        <f>VLOOKUP(Scoresheet!AI27,'Caps &amp; Points'!$DZ$2:$EA$40,2,FALSE)</f>
        <v>-</v>
      </c>
      <c r="BG422" s="88" t="str">
        <f>VLOOKUP(Scoresheet!AJ27,'Caps &amp; Points'!$DZ$2:$EA$40,2,FALSE)</f>
        <v>-</v>
      </c>
      <c r="BH422" s="88" t="str">
        <f>VLOOKUP(Scoresheet!AK27,'Caps &amp; Points'!$DZ$2:$EA$40,2,FALSE)</f>
        <v>-</v>
      </c>
      <c r="BI422" s="88" t="str">
        <f>VLOOKUP(Scoresheet!AL27,'Caps &amp; Points'!$DZ$2:$EA$40,2,FALSE)</f>
        <v>-</v>
      </c>
      <c r="BJ422" s="88" t="str">
        <f>VLOOKUP(Scoresheet!AM27,'Caps &amp; Points'!$DZ$2:$EA$40,2,FALSE)</f>
        <v>-</v>
      </c>
      <c r="BK422" s="88" t="str">
        <f>VLOOKUP(Scoresheet!AN27,'Caps &amp; Points'!$DZ$2:$EA$40,2,FALSE)</f>
        <v>-</v>
      </c>
      <c r="BL422" s="89" t="str">
        <f>VLOOKUP(Scoresheet!AO27,'Caps &amp; Points'!$DZ$2:$EA$40,2,FALSE)</f>
        <v>-</v>
      </c>
      <c r="BM422" s="90">
        <f t="shared" si="89"/>
        <v>0</v>
      </c>
      <c r="BN422" s="90">
        <f t="shared" si="84"/>
        <v>0</v>
      </c>
      <c r="BO422" s="90">
        <f t="shared" si="90"/>
        <v>0</v>
      </c>
      <c r="BP422" s="90"/>
      <c r="BQ422" s="80" t="str">
        <f>+Scoresheet!BG27</f>
        <v>-</v>
      </c>
      <c r="BR422" s="81" t="str">
        <f>+Scoresheet!BH27</f>
        <v>-</v>
      </c>
      <c r="BS422" s="81" t="str">
        <f>+Scoresheet!BI27</f>
        <v>-</v>
      </c>
      <c r="BT422" s="81" t="str">
        <f>+Scoresheet!BJ27</f>
        <v>-</v>
      </c>
      <c r="BU422" s="81" t="str">
        <f>+Scoresheet!BK27</f>
        <v>-</v>
      </c>
      <c r="BV422" s="81" t="str">
        <f>+Scoresheet!BL27</f>
        <v>-</v>
      </c>
      <c r="BW422" s="222" t="str">
        <f>+Scoresheet!BM27</f>
        <v>-</v>
      </c>
      <c r="BX422" s="506">
        <f>+Scoresheet!BN27</f>
        <v>0</v>
      </c>
      <c r="BY422" s="80" t="str">
        <f>+Scoresheet!BO27</f>
        <v>-</v>
      </c>
      <c r="BZ422" s="81" t="str">
        <f>+Scoresheet!BP27</f>
        <v>-</v>
      </c>
      <c r="CA422" s="81" t="str">
        <f>+Scoresheet!BQ27</f>
        <v>-</v>
      </c>
      <c r="CB422" s="81" t="str">
        <f>+Scoresheet!BR27</f>
        <v>-</v>
      </c>
      <c r="CC422" s="81" t="str">
        <f>+Scoresheet!BS27</f>
        <v>-</v>
      </c>
      <c r="CD422" s="81" t="str">
        <f>+Scoresheet!BT27</f>
        <v>-</v>
      </c>
      <c r="CE422" s="222" t="str">
        <f>+Scoresheet!BU27</f>
        <v>-</v>
      </c>
      <c r="CF422" s="506">
        <f>+Scoresheet!BV27</f>
        <v>0</v>
      </c>
    </row>
    <row r="423" spans="23:84" hidden="1">
      <c r="W423" s="294">
        <v>20</v>
      </c>
      <c r="X423" s="295" t="str">
        <f>+Scoresheet!B28</f>
        <v>-</v>
      </c>
      <c r="Y423" s="296" t="str">
        <f>VLOOKUP(Scoresheet!C28,'Caps &amp; Points'!$DT$2:$DU$103,2,FALSE)</f>
        <v>-</v>
      </c>
      <c r="Z423" s="309" t="str">
        <f>VLOOKUP(Scoresheet!D28,'Caps &amp; Points'!$DT$2:$DU$103,2,FALSE)</f>
        <v>-</v>
      </c>
      <c r="AA423" s="309" t="str">
        <f>VLOOKUP(Scoresheet!E28,'Caps &amp; Points'!$DT$2:$DU$103,2,FALSE)</f>
        <v>-</v>
      </c>
      <c r="AB423" s="309" t="str">
        <f>VLOOKUP(Scoresheet!F28,'Caps &amp; Points'!$DT$2:$DU$103,2,FALSE)</f>
        <v>-</v>
      </c>
      <c r="AC423" s="309" t="str">
        <f>VLOOKUP(Scoresheet!G28,'Caps &amp; Points'!$DT$2:$DU$103,2,FALSE)</f>
        <v>-</v>
      </c>
      <c r="AD423" s="309" t="str">
        <f>VLOOKUP(Scoresheet!H28,'Caps &amp; Points'!$DT$2:$DU$103,2,FALSE)</f>
        <v>-</v>
      </c>
      <c r="AE423" s="310" t="str">
        <f>VLOOKUP(Scoresheet!I28,'Caps &amp; Points'!$DT$2:$DU$103,2,FALSE)</f>
        <v>-</v>
      </c>
      <c r="AF423" s="90">
        <f t="shared" si="85"/>
        <v>0</v>
      </c>
      <c r="AG423" s="87" t="str">
        <f>VLOOKUP(Scoresheet!AA28,'Caps &amp; Points'!$DW$2:$DX$11,2,FALSE)</f>
        <v>-</v>
      </c>
      <c r="AH423" s="88" t="str">
        <f>VLOOKUP(Scoresheet!AB28,'Caps &amp; Points'!$DW$2:$DX$11,2,FALSE)</f>
        <v>-</v>
      </c>
      <c r="AI423" s="88" t="str">
        <f>VLOOKUP(Scoresheet!AC28,'Caps &amp; Points'!$DW$2:$DX$11,2,FALSE)</f>
        <v>-</v>
      </c>
      <c r="AJ423" s="88" t="str">
        <f>VLOOKUP(Scoresheet!AD28,'Caps &amp; Points'!$DW$2:$DX$11,2,FALSE)</f>
        <v>-</v>
      </c>
      <c r="AK423" s="88" t="str">
        <f>VLOOKUP(Scoresheet!AE28,'Caps &amp; Points'!$DW$2:$DX$11,2,FALSE)</f>
        <v>-</v>
      </c>
      <c r="AL423" s="88" t="str">
        <f>VLOOKUP(Scoresheet!AF28,'Caps &amp; Points'!$DW$2:$DX$11,2,FALSE)</f>
        <v>-</v>
      </c>
      <c r="AM423" s="89" t="str">
        <f>VLOOKUP(Scoresheet!AG28,'Caps &amp; Points'!$DW$2:$DX$11,2,FALSE)</f>
        <v>-</v>
      </c>
      <c r="AN423" s="90">
        <f t="shared" si="86"/>
        <v>0</v>
      </c>
      <c r="AO423" s="87" t="str">
        <f>VLOOKUP(Scoresheet!AY28,'Caps &amp; Points'!$EF$2:$EG$13,2,FALSE)</f>
        <v>-</v>
      </c>
      <c r="AP423" s="88" t="str">
        <f>VLOOKUP(Scoresheet!AZ28,'Caps &amp; Points'!$EF$2:$EG$13,2,FALSE)</f>
        <v>-</v>
      </c>
      <c r="AQ423" s="88" t="str">
        <f>VLOOKUP(Scoresheet!BA28,'Caps &amp; Points'!$EF$2:$EG$13,2,FALSE)</f>
        <v>-</v>
      </c>
      <c r="AR423" s="88" t="str">
        <f>VLOOKUP(Scoresheet!BB28,'Caps &amp; Points'!$EF$2:$EG$13,2,FALSE)</f>
        <v>-</v>
      </c>
      <c r="AS423" s="88" t="str">
        <f>VLOOKUP(Scoresheet!BC28,'Caps &amp; Points'!$EF$2:$EG$13,2,FALSE)</f>
        <v>-</v>
      </c>
      <c r="AT423" s="88" t="str">
        <f>VLOOKUP(Scoresheet!BD28,'Caps &amp; Points'!$EF$2:$EG$13,2,FALSE)</f>
        <v>-</v>
      </c>
      <c r="AU423" s="89" t="str">
        <f>VLOOKUP(Scoresheet!BE28,'Caps &amp; Points'!$EF$2:$EG$13,2,FALSE)</f>
        <v>-</v>
      </c>
      <c r="AV423" s="90">
        <f t="shared" si="87"/>
        <v>0</v>
      </c>
      <c r="AX423" s="80" t="str">
        <f>VLOOKUP(Scoresheet!AQ28,'Caps &amp; Points'!$EC$2:$ED$21,2,FALSE)</f>
        <v>-</v>
      </c>
      <c r="AY423" s="80" t="str">
        <f>VLOOKUP(Scoresheet!AR28,'Caps &amp; Points'!$EC$2:$ED$21,2,FALSE)</f>
        <v>-</v>
      </c>
      <c r="AZ423" s="80" t="str">
        <f>VLOOKUP(Scoresheet!AS28,'Caps &amp; Points'!$EC$2:$ED$21,2,FALSE)</f>
        <v>-</v>
      </c>
      <c r="BA423" s="80" t="str">
        <f>VLOOKUP(Scoresheet!AT28,'Caps &amp; Points'!$EC$2:$ED$21,2,FALSE)</f>
        <v>-</v>
      </c>
      <c r="BB423" s="80" t="str">
        <f>VLOOKUP(Scoresheet!AU28,'Caps &amp; Points'!$EC$2:$ED$21,2,FALSE)</f>
        <v>-</v>
      </c>
      <c r="BC423" s="80" t="str">
        <f>VLOOKUP(Scoresheet!AV28,'Caps &amp; Points'!$EC$2:$ED$21,2,FALSE)</f>
        <v>-</v>
      </c>
      <c r="BD423" s="80" t="str">
        <f>VLOOKUP(Scoresheet!AW28,'Caps &amp; Points'!$EC$2:$ED$21,2,FALSE)</f>
        <v>-</v>
      </c>
      <c r="BE423" s="90">
        <f t="shared" si="88"/>
        <v>0</v>
      </c>
      <c r="BF423" s="87" t="str">
        <f>VLOOKUP(Scoresheet!AI28,'Caps &amp; Points'!$DZ$2:$EA$40,2,FALSE)</f>
        <v>-</v>
      </c>
      <c r="BG423" s="88" t="str">
        <f>VLOOKUP(Scoresheet!AJ28,'Caps &amp; Points'!$DZ$2:$EA$40,2,FALSE)</f>
        <v>-</v>
      </c>
      <c r="BH423" s="88" t="str">
        <f>VLOOKUP(Scoresheet!AK28,'Caps &amp; Points'!$DZ$2:$EA$40,2,FALSE)</f>
        <v>-</v>
      </c>
      <c r="BI423" s="88" t="str">
        <f>VLOOKUP(Scoresheet!AL28,'Caps &amp; Points'!$DZ$2:$EA$40,2,FALSE)</f>
        <v>-</v>
      </c>
      <c r="BJ423" s="88" t="str">
        <f>VLOOKUP(Scoresheet!AM28,'Caps &amp; Points'!$DZ$2:$EA$40,2,FALSE)</f>
        <v>-</v>
      </c>
      <c r="BK423" s="88" t="str">
        <f>VLOOKUP(Scoresheet!AN28,'Caps &amp; Points'!$DZ$2:$EA$40,2,FALSE)</f>
        <v>-</v>
      </c>
      <c r="BL423" s="89" t="str">
        <f>VLOOKUP(Scoresheet!AO28,'Caps &amp; Points'!$DZ$2:$EA$40,2,FALSE)</f>
        <v>-</v>
      </c>
      <c r="BM423" s="90">
        <f t="shared" si="89"/>
        <v>0</v>
      </c>
      <c r="BN423" s="90">
        <f t="shared" si="84"/>
        <v>0</v>
      </c>
      <c r="BO423" s="90">
        <f t="shared" si="90"/>
        <v>0</v>
      </c>
      <c r="BP423" s="90"/>
      <c r="BQ423" s="80" t="str">
        <f>+Scoresheet!BG28</f>
        <v>-</v>
      </c>
      <c r="BR423" s="81" t="str">
        <f>+Scoresheet!BH28</f>
        <v>-</v>
      </c>
      <c r="BS423" s="81" t="str">
        <f>+Scoresheet!BI28</f>
        <v>-</v>
      </c>
      <c r="BT423" s="81" t="str">
        <f>+Scoresheet!BJ28</f>
        <v>-</v>
      </c>
      <c r="BU423" s="81" t="str">
        <f>+Scoresheet!BK28</f>
        <v>-</v>
      </c>
      <c r="BV423" s="81" t="str">
        <f>+Scoresheet!BL28</f>
        <v>-</v>
      </c>
      <c r="BW423" s="222" t="str">
        <f>+Scoresheet!BM28</f>
        <v>-</v>
      </c>
      <c r="BX423" s="506">
        <f>+Scoresheet!BN28</f>
        <v>0</v>
      </c>
      <c r="BY423" s="80" t="str">
        <f>+Scoresheet!BO28</f>
        <v>-</v>
      </c>
      <c r="BZ423" s="81" t="str">
        <f>+Scoresheet!BP28</f>
        <v>-</v>
      </c>
      <c r="CA423" s="81" t="str">
        <f>+Scoresheet!BQ28</f>
        <v>-</v>
      </c>
      <c r="CB423" s="81" t="str">
        <f>+Scoresheet!BR28</f>
        <v>-</v>
      </c>
      <c r="CC423" s="81" t="str">
        <f>+Scoresheet!BS28</f>
        <v>-</v>
      </c>
      <c r="CD423" s="81" t="str">
        <f>+Scoresheet!BT28</f>
        <v>-</v>
      </c>
      <c r="CE423" s="222" t="str">
        <f>+Scoresheet!BU28</f>
        <v>-</v>
      </c>
      <c r="CF423" s="506">
        <f>+Scoresheet!BV28</f>
        <v>0</v>
      </c>
    </row>
    <row r="424" spans="23:84" hidden="1">
      <c r="W424" s="139">
        <v>21</v>
      </c>
      <c r="X424" s="295" t="str">
        <f>+Scoresheet!B29</f>
        <v>-</v>
      </c>
      <c r="Y424" s="296" t="str">
        <f>VLOOKUP(Scoresheet!C29,'Caps &amp; Points'!$DT$2:$DU$103,2,FALSE)</f>
        <v>-</v>
      </c>
      <c r="Z424" s="309" t="str">
        <f>VLOOKUP(Scoresheet!D29,'Caps &amp; Points'!$DT$2:$DU$103,2,FALSE)</f>
        <v>-</v>
      </c>
      <c r="AA424" s="309" t="str">
        <f>VLOOKUP(Scoresheet!E29,'Caps &amp; Points'!$DT$2:$DU$103,2,FALSE)</f>
        <v>-</v>
      </c>
      <c r="AB424" s="309" t="str">
        <f>VLOOKUP(Scoresheet!F29,'Caps &amp; Points'!$DT$2:$DU$103,2,FALSE)</f>
        <v>-</v>
      </c>
      <c r="AC424" s="309" t="str">
        <f>VLOOKUP(Scoresheet!G29,'Caps &amp; Points'!$DT$2:$DU$103,2,FALSE)</f>
        <v>-</v>
      </c>
      <c r="AD424" s="309" t="str">
        <f>VLOOKUP(Scoresheet!H29,'Caps &amp; Points'!$DT$2:$DU$103,2,FALSE)</f>
        <v>-</v>
      </c>
      <c r="AE424" s="310" t="str">
        <f>VLOOKUP(Scoresheet!I29,'Caps &amp; Points'!$DT$2:$DU$103,2,FALSE)</f>
        <v>-</v>
      </c>
      <c r="AF424" s="90">
        <f t="shared" si="85"/>
        <v>0</v>
      </c>
      <c r="AG424" s="87" t="str">
        <f>VLOOKUP(Scoresheet!AA29,'Caps &amp; Points'!$DW$2:$DX$11,2,FALSE)</f>
        <v>-</v>
      </c>
      <c r="AH424" s="88" t="str">
        <f>VLOOKUP(Scoresheet!AB29,'Caps &amp; Points'!$DW$2:$DX$11,2,FALSE)</f>
        <v>-</v>
      </c>
      <c r="AI424" s="88" t="str">
        <f>VLOOKUP(Scoresheet!AC29,'Caps &amp; Points'!$DW$2:$DX$11,2,FALSE)</f>
        <v>-</v>
      </c>
      <c r="AJ424" s="88" t="str">
        <f>VLOOKUP(Scoresheet!AD29,'Caps &amp; Points'!$DW$2:$DX$11,2,FALSE)</f>
        <v>-</v>
      </c>
      <c r="AK424" s="88" t="str">
        <f>VLOOKUP(Scoresheet!AE29,'Caps &amp; Points'!$DW$2:$DX$11,2,FALSE)</f>
        <v>-</v>
      </c>
      <c r="AL424" s="88" t="str">
        <f>VLOOKUP(Scoresheet!AF29,'Caps &amp; Points'!$DW$2:$DX$11,2,FALSE)</f>
        <v>-</v>
      </c>
      <c r="AM424" s="89" t="str">
        <f>VLOOKUP(Scoresheet!AG29,'Caps &amp; Points'!$DW$2:$DX$11,2,FALSE)</f>
        <v>-</v>
      </c>
      <c r="AN424" s="90">
        <f t="shared" si="86"/>
        <v>0</v>
      </c>
      <c r="AO424" s="87" t="str">
        <f>VLOOKUP(Scoresheet!AY29,'Caps &amp; Points'!$EF$2:$EG$13,2,FALSE)</f>
        <v>-</v>
      </c>
      <c r="AP424" s="88" t="str">
        <f>VLOOKUP(Scoresheet!AZ29,'Caps &amp; Points'!$EF$2:$EG$13,2,FALSE)</f>
        <v>-</v>
      </c>
      <c r="AQ424" s="88" t="str">
        <f>VLOOKUP(Scoresheet!BA29,'Caps &amp; Points'!$EF$2:$EG$13,2,FALSE)</f>
        <v>-</v>
      </c>
      <c r="AR424" s="88" t="str">
        <f>VLOOKUP(Scoresheet!BB29,'Caps &amp; Points'!$EF$2:$EG$13,2,FALSE)</f>
        <v>-</v>
      </c>
      <c r="AS424" s="88" t="str">
        <f>VLOOKUP(Scoresheet!BC29,'Caps &amp; Points'!$EF$2:$EG$13,2,FALSE)</f>
        <v>-</v>
      </c>
      <c r="AT424" s="88" t="str">
        <f>VLOOKUP(Scoresheet!BD29,'Caps &amp; Points'!$EF$2:$EG$13,2,FALSE)</f>
        <v>-</v>
      </c>
      <c r="AU424" s="89" t="str">
        <f>VLOOKUP(Scoresheet!BE29,'Caps &amp; Points'!$EF$2:$EG$13,2,FALSE)</f>
        <v>-</v>
      </c>
      <c r="AV424" s="90">
        <f t="shared" si="87"/>
        <v>0</v>
      </c>
      <c r="AX424" s="80" t="str">
        <f>VLOOKUP(Scoresheet!AQ29,'Caps &amp; Points'!$EC$2:$ED$21,2,FALSE)</f>
        <v>-</v>
      </c>
      <c r="AY424" s="80" t="str">
        <f>VLOOKUP(Scoresheet!AR29,'Caps &amp; Points'!$EC$2:$ED$21,2,FALSE)</f>
        <v>-</v>
      </c>
      <c r="AZ424" s="80" t="str">
        <f>VLOOKUP(Scoresheet!AS29,'Caps &amp; Points'!$EC$2:$ED$21,2,FALSE)</f>
        <v>-</v>
      </c>
      <c r="BA424" s="80" t="str">
        <f>VLOOKUP(Scoresheet!AT29,'Caps &amp; Points'!$EC$2:$ED$21,2,FALSE)</f>
        <v>-</v>
      </c>
      <c r="BB424" s="80" t="str">
        <f>VLOOKUP(Scoresheet!AU29,'Caps &amp; Points'!$EC$2:$ED$21,2,FALSE)</f>
        <v>-</v>
      </c>
      <c r="BC424" s="80" t="str">
        <f>VLOOKUP(Scoresheet!AV29,'Caps &amp; Points'!$EC$2:$ED$21,2,FALSE)</f>
        <v>-</v>
      </c>
      <c r="BD424" s="80" t="str">
        <f>VLOOKUP(Scoresheet!AW29,'Caps &amp; Points'!$EC$2:$ED$21,2,FALSE)</f>
        <v>-</v>
      </c>
      <c r="BE424" s="90">
        <f t="shared" si="88"/>
        <v>0</v>
      </c>
      <c r="BF424" s="87" t="str">
        <f>VLOOKUP(Scoresheet!AI29,'Caps &amp; Points'!$DZ$2:$EA$40,2,FALSE)</f>
        <v>-</v>
      </c>
      <c r="BG424" s="88" t="str">
        <f>VLOOKUP(Scoresheet!AJ29,'Caps &amp; Points'!$DZ$2:$EA$40,2,FALSE)</f>
        <v>-</v>
      </c>
      <c r="BH424" s="88" t="str">
        <f>VLOOKUP(Scoresheet!AK29,'Caps &amp; Points'!$DZ$2:$EA$40,2,FALSE)</f>
        <v>-</v>
      </c>
      <c r="BI424" s="88" t="str">
        <f>VLOOKUP(Scoresheet!AL29,'Caps &amp; Points'!$DZ$2:$EA$40,2,FALSE)</f>
        <v>-</v>
      </c>
      <c r="BJ424" s="88" t="str">
        <f>VLOOKUP(Scoresheet!AM29,'Caps &amp; Points'!$DZ$2:$EA$40,2,FALSE)</f>
        <v>-</v>
      </c>
      <c r="BK424" s="88" t="str">
        <f>VLOOKUP(Scoresheet!AN29,'Caps &amp; Points'!$DZ$2:$EA$40,2,FALSE)</f>
        <v>-</v>
      </c>
      <c r="BL424" s="89" t="str">
        <f>VLOOKUP(Scoresheet!AO29,'Caps &amp; Points'!$DZ$2:$EA$40,2,FALSE)</f>
        <v>-</v>
      </c>
      <c r="BM424" s="90">
        <f t="shared" si="89"/>
        <v>0</v>
      </c>
      <c r="BN424" s="90">
        <f t="shared" si="84"/>
        <v>0</v>
      </c>
      <c r="BO424" s="90">
        <f t="shared" si="90"/>
        <v>0</v>
      </c>
      <c r="BP424" s="90"/>
      <c r="BQ424" s="80" t="str">
        <f>+Scoresheet!BG29</f>
        <v>-</v>
      </c>
      <c r="BR424" s="81" t="str">
        <f>+Scoresheet!BH29</f>
        <v>-</v>
      </c>
      <c r="BS424" s="81" t="str">
        <f>+Scoresheet!BI29</f>
        <v>-</v>
      </c>
      <c r="BT424" s="81" t="str">
        <f>+Scoresheet!BJ29</f>
        <v>-</v>
      </c>
      <c r="BU424" s="81" t="str">
        <f>+Scoresheet!BK29</f>
        <v>-</v>
      </c>
      <c r="BV424" s="81" t="str">
        <f>+Scoresheet!BL29</f>
        <v>-</v>
      </c>
      <c r="BW424" s="222" t="str">
        <f>+Scoresheet!BM29</f>
        <v>-</v>
      </c>
      <c r="BX424" s="506">
        <f>+Scoresheet!BN29</f>
        <v>0</v>
      </c>
      <c r="BY424" s="80" t="str">
        <f>+Scoresheet!BO29</f>
        <v>-</v>
      </c>
      <c r="BZ424" s="81" t="str">
        <f>+Scoresheet!BP29</f>
        <v>-</v>
      </c>
      <c r="CA424" s="81" t="str">
        <f>+Scoresheet!BQ29</f>
        <v>-</v>
      </c>
      <c r="CB424" s="81" t="str">
        <f>+Scoresheet!BR29</f>
        <v>-</v>
      </c>
      <c r="CC424" s="81" t="str">
        <f>+Scoresheet!BS29</f>
        <v>-</v>
      </c>
      <c r="CD424" s="81" t="str">
        <f>+Scoresheet!BT29</f>
        <v>-</v>
      </c>
      <c r="CE424" s="222" t="str">
        <f>+Scoresheet!BU29</f>
        <v>-</v>
      </c>
      <c r="CF424" s="506">
        <f>+Scoresheet!BV29</f>
        <v>0</v>
      </c>
    </row>
    <row r="425" spans="23:84" hidden="1">
      <c r="W425" s="294">
        <v>22</v>
      </c>
      <c r="X425" s="295" t="str">
        <f>+Scoresheet!B30</f>
        <v>-</v>
      </c>
      <c r="Y425" s="296" t="str">
        <f>VLOOKUP(Scoresheet!C30,'Caps &amp; Points'!$DT$2:$DU$103,2,FALSE)</f>
        <v>-</v>
      </c>
      <c r="Z425" s="309" t="str">
        <f>VLOOKUP(Scoresheet!D30,'Caps &amp; Points'!$DT$2:$DU$103,2,FALSE)</f>
        <v>-</v>
      </c>
      <c r="AA425" s="309" t="str">
        <f>VLOOKUP(Scoresheet!E30,'Caps &amp; Points'!$DT$2:$DU$103,2,FALSE)</f>
        <v>-</v>
      </c>
      <c r="AB425" s="309" t="str">
        <f>VLOOKUP(Scoresheet!F30,'Caps &amp; Points'!$DT$2:$DU$103,2,FALSE)</f>
        <v>-</v>
      </c>
      <c r="AC425" s="309" t="str">
        <f>VLOOKUP(Scoresheet!G30,'Caps &amp; Points'!$DT$2:$DU$103,2,FALSE)</f>
        <v>-</v>
      </c>
      <c r="AD425" s="309" t="str">
        <f>VLOOKUP(Scoresheet!H30,'Caps &amp; Points'!$DT$2:$DU$103,2,FALSE)</f>
        <v>-</v>
      </c>
      <c r="AE425" s="310" t="str">
        <f>VLOOKUP(Scoresheet!I30,'Caps &amp; Points'!$DT$2:$DU$103,2,FALSE)</f>
        <v>-</v>
      </c>
      <c r="AF425" s="90">
        <f t="shared" si="85"/>
        <v>0</v>
      </c>
      <c r="AG425" s="87" t="str">
        <f>VLOOKUP(Scoresheet!AA30,'Caps &amp; Points'!$DW$2:$DX$11,2,FALSE)</f>
        <v>-</v>
      </c>
      <c r="AH425" s="88" t="str">
        <f>VLOOKUP(Scoresheet!AB30,'Caps &amp; Points'!$DW$2:$DX$11,2,FALSE)</f>
        <v>-</v>
      </c>
      <c r="AI425" s="88" t="str">
        <f>VLOOKUP(Scoresheet!AC30,'Caps &amp; Points'!$DW$2:$DX$11,2,FALSE)</f>
        <v>-</v>
      </c>
      <c r="AJ425" s="88" t="str">
        <f>VLOOKUP(Scoresheet!AD30,'Caps &amp; Points'!$DW$2:$DX$11,2,FALSE)</f>
        <v>-</v>
      </c>
      <c r="AK425" s="88" t="str">
        <f>VLOOKUP(Scoresheet!AE30,'Caps &amp; Points'!$DW$2:$DX$11,2,FALSE)</f>
        <v>-</v>
      </c>
      <c r="AL425" s="88" t="str">
        <f>VLOOKUP(Scoresheet!AF30,'Caps &amp; Points'!$DW$2:$DX$11,2,FALSE)</f>
        <v>-</v>
      </c>
      <c r="AM425" s="89" t="str">
        <f>VLOOKUP(Scoresheet!AG30,'Caps &amp; Points'!$DW$2:$DX$11,2,FALSE)</f>
        <v>-</v>
      </c>
      <c r="AN425" s="90">
        <f t="shared" si="86"/>
        <v>0</v>
      </c>
      <c r="AO425" s="87" t="str">
        <f>VLOOKUP(Scoresheet!AY30,'Caps &amp; Points'!$EF$2:$EG$13,2,FALSE)</f>
        <v>-</v>
      </c>
      <c r="AP425" s="88" t="str">
        <f>VLOOKUP(Scoresheet!AZ30,'Caps &amp; Points'!$EF$2:$EG$13,2,FALSE)</f>
        <v>-</v>
      </c>
      <c r="AQ425" s="88" t="str">
        <f>VLOOKUP(Scoresheet!BA30,'Caps &amp; Points'!$EF$2:$EG$13,2,FALSE)</f>
        <v>-</v>
      </c>
      <c r="AR425" s="88" t="str">
        <f>VLOOKUP(Scoresheet!BB30,'Caps &amp; Points'!$EF$2:$EG$13,2,FALSE)</f>
        <v>-</v>
      </c>
      <c r="AS425" s="88" t="str">
        <f>VLOOKUP(Scoresheet!BC30,'Caps &amp; Points'!$EF$2:$EG$13,2,FALSE)</f>
        <v>-</v>
      </c>
      <c r="AT425" s="88" t="str">
        <f>VLOOKUP(Scoresheet!BD30,'Caps &amp; Points'!$EF$2:$EG$13,2,FALSE)</f>
        <v>-</v>
      </c>
      <c r="AU425" s="89" t="str">
        <f>VLOOKUP(Scoresheet!BE30,'Caps &amp; Points'!$EF$2:$EG$13,2,FALSE)</f>
        <v>-</v>
      </c>
      <c r="AV425" s="90">
        <f t="shared" si="87"/>
        <v>0</v>
      </c>
      <c r="AX425" s="80" t="str">
        <f>VLOOKUP(Scoresheet!AQ30,'Caps &amp; Points'!$EC$2:$ED$21,2,FALSE)</f>
        <v>-</v>
      </c>
      <c r="AY425" s="80" t="str">
        <f>VLOOKUP(Scoresheet!AR30,'Caps &amp; Points'!$EC$2:$ED$21,2,FALSE)</f>
        <v>-</v>
      </c>
      <c r="AZ425" s="80" t="str">
        <f>VLOOKUP(Scoresheet!AS30,'Caps &amp; Points'!$EC$2:$ED$21,2,FALSE)</f>
        <v>-</v>
      </c>
      <c r="BA425" s="80" t="str">
        <f>VLOOKUP(Scoresheet!AT30,'Caps &amp; Points'!$EC$2:$ED$21,2,FALSE)</f>
        <v>-</v>
      </c>
      <c r="BB425" s="80" t="str">
        <f>VLOOKUP(Scoresheet!AU30,'Caps &amp; Points'!$EC$2:$ED$21,2,FALSE)</f>
        <v>-</v>
      </c>
      <c r="BC425" s="80" t="str">
        <f>VLOOKUP(Scoresheet!AV30,'Caps &amp; Points'!$EC$2:$ED$21,2,FALSE)</f>
        <v>-</v>
      </c>
      <c r="BD425" s="80" t="str">
        <f>VLOOKUP(Scoresheet!AW30,'Caps &amp; Points'!$EC$2:$ED$21,2,FALSE)</f>
        <v>-</v>
      </c>
      <c r="BE425" s="90">
        <f t="shared" si="88"/>
        <v>0</v>
      </c>
      <c r="BF425" s="87" t="str">
        <f>VLOOKUP(Scoresheet!AI30,'Caps &amp; Points'!$DZ$2:$EA$40,2,FALSE)</f>
        <v>-</v>
      </c>
      <c r="BG425" s="88" t="str">
        <f>VLOOKUP(Scoresheet!AJ30,'Caps &amp; Points'!$DZ$2:$EA$40,2,FALSE)</f>
        <v>-</v>
      </c>
      <c r="BH425" s="88" t="str">
        <f>VLOOKUP(Scoresheet!AK30,'Caps &amp; Points'!$DZ$2:$EA$40,2,FALSE)</f>
        <v>-</v>
      </c>
      <c r="BI425" s="88" t="str">
        <f>VLOOKUP(Scoresheet!AL30,'Caps &amp; Points'!$DZ$2:$EA$40,2,FALSE)</f>
        <v>-</v>
      </c>
      <c r="BJ425" s="88" t="str">
        <f>VLOOKUP(Scoresheet!AM30,'Caps &amp; Points'!$DZ$2:$EA$40,2,FALSE)</f>
        <v>-</v>
      </c>
      <c r="BK425" s="88" t="str">
        <f>VLOOKUP(Scoresheet!AN30,'Caps &amp; Points'!$DZ$2:$EA$40,2,FALSE)</f>
        <v>-</v>
      </c>
      <c r="BL425" s="89" t="str">
        <f>VLOOKUP(Scoresheet!AO30,'Caps &amp; Points'!$DZ$2:$EA$40,2,FALSE)</f>
        <v>-</v>
      </c>
      <c r="BM425" s="90">
        <f t="shared" si="89"/>
        <v>0</v>
      </c>
      <c r="BN425" s="90">
        <f t="shared" si="84"/>
        <v>0</v>
      </c>
      <c r="BO425" s="90">
        <f t="shared" si="90"/>
        <v>0</v>
      </c>
      <c r="BP425" s="90"/>
      <c r="BQ425" s="80" t="str">
        <f>+Scoresheet!BG30</f>
        <v>-</v>
      </c>
      <c r="BR425" s="81" t="str">
        <f>+Scoresheet!BH30</f>
        <v>-</v>
      </c>
      <c r="BS425" s="81" t="str">
        <f>+Scoresheet!BI30</f>
        <v>-</v>
      </c>
      <c r="BT425" s="81" t="str">
        <f>+Scoresheet!BJ30</f>
        <v>-</v>
      </c>
      <c r="BU425" s="81" t="str">
        <f>+Scoresheet!BK30</f>
        <v>-</v>
      </c>
      <c r="BV425" s="81" t="str">
        <f>+Scoresheet!BL30</f>
        <v>-</v>
      </c>
      <c r="BW425" s="222" t="str">
        <f>+Scoresheet!BM30</f>
        <v>-</v>
      </c>
      <c r="BX425" s="506">
        <f>+Scoresheet!BN30</f>
        <v>0</v>
      </c>
      <c r="BY425" s="80" t="str">
        <f>+Scoresheet!BO30</f>
        <v>-</v>
      </c>
      <c r="BZ425" s="81" t="str">
        <f>+Scoresheet!BP30</f>
        <v>-</v>
      </c>
      <c r="CA425" s="81" t="str">
        <f>+Scoresheet!BQ30</f>
        <v>-</v>
      </c>
      <c r="CB425" s="81" t="str">
        <f>+Scoresheet!BR30</f>
        <v>-</v>
      </c>
      <c r="CC425" s="81" t="str">
        <f>+Scoresheet!BS30</f>
        <v>-</v>
      </c>
      <c r="CD425" s="81" t="str">
        <f>+Scoresheet!BT30</f>
        <v>-</v>
      </c>
      <c r="CE425" s="222" t="str">
        <f>+Scoresheet!BU30</f>
        <v>-</v>
      </c>
      <c r="CF425" s="506">
        <f>+Scoresheet!BV30</f>
        <v>0</v>
      </c>
    </row>
    <row r="426" spans="23:84" hidden="1">
      <c r="W426" s="139">
        <v>23</v>
      </c>
      <c r="X426" s="295" t="str">
        <f>+Scoresheet!B31</f>
        <v>-</v>
      </c>
      <c r="Y426" s="296" t="str">
        <f>VLOOKUP(Scoresheet!C31,'Caps &amp; Points'!$DT$2:$DU$103,2,FALSE)</f>
        <v>-</v>
      </c>
      <c r="Z426" s="309" t="str">
        <f>VLOOKUP(Scoresheet!D31,'Caps &amp; Points'!$DT$2:$DU$103,2,FALSE)</f>
        <v>-</v>
      </c>
      <c r="AA426" s="309" t="str">
        <f>VLOOKUP(Scoresheet!E31,'Caps &amp; Points'!$DT$2:$DU$103,2,FALSE)</f>
        <v>-</v>
      </c>
      <c r="AB426" s="309" t="str">
        <f>VLOOKUP(Scoresheet!F31,'Caps &amp; Points'!$DT$2:$DU$103,2,FALSE)</f>
        <v>-</v>
      </c>
      <c r="AC426" s="309" t="str">
        <f>VLOOKUP(Scoresheet!G31,'Caps &amp; Points'!$DT$2:$DU$103,2,FALSE)</f>
        <v>-</v>
      </c>
      <c r="AD426" s="309" t="str">
        <f>VLOOKUP(Scoresheet!H31,'Caps &amp; Points'!$DT$2:$DU$103,2,FALSE)</f>
        <v>-</v>
      </c>
      <c r="AE426" s="310" t="str">
        <f>VLOOKUP(Scoresheet!I31,'Caps &amp; Points'!$DT$2:$DU$103,2,FALSE)</f>
        <v>-</v>
      </c>
      <c r="AF426" s="90">
        <f t="shared" si="85"/>
        <v>0</v>
      </c>
      <c r="AG426" s="87" t="str">
        <f>VLOOKUP(Scoresheet!AA31,'Caps &amp; Points'!$DW$2:$DX$11,2,FALSE)</f>
        <v>-</v>
      </c>
      <c r="AH426" s="88" t="str">
        <f>VLOOKUP(Scoresheet!AB31,'Caps &amp; Points'!$DW$2:$DX$11,2,FALSE)</f>
        <v>-</v>
      </c>
      <c r="AI426" s="88" t="str">
        <f>VLOOKUP(Scoresheet!AC31,'Caps &amp; Points'!$DW$2:$DX$11,2,FALSE)</f>
        <v>-</v>
      </c>
      <c r="AJ426" s="88" t="str">
        <f>VLOOKUP(Scoresheet!AD31,'Caps &amp; Points'!$DW$2:$DX$11,2,FALSE)</f>
        <v>-</v>
      </c>
      <c r="AK426" s="88" t="str">
        <f>VLOOKUP(Scoresheet!AE31,'Caps &amp; Points'!$DW$2:$DX$11,2,FALSE)</f>
        <v>-</v>
      </c>
      <c r="AL426" s="88" t="str">
        <f>VLOOKUP(Scoresheet!AF31,'Caps &amp; Points'!$DW$2:$DX$11,2,FALSE)</f>
        <v>-</v>
      </c>
      <c r="AM426" s="89" t="str">
        <f>VLOOKUP(Scoresheet!AG31,'Caps &amp; Points'!$DW$2:$DX$11,2,FALSE)</f>
        <v>-</v>
      </c>
      <c r="AN426" s="90">
        <f t="shared" si="86"/>
        <v>0</v>
      </c>
      <c r="AO426" s="87" t="str">
        <f>VLOOKUP(Scoresheet!AY31,'Caps &amp; Points'!$EF$2:$EG$13,2,FALSE)</f>
        <v>-</v>
      </c>
      <c r="AP426" s="88" t="str">
        <f>VLOOKUP(Scoresheet!AZ31,'Caps &amp; Points'!$EF$2:$EG$13,2,FALSE)</f>
        <v>-</v>
      </c>
      <c r="AQ426" s="88" t="str">
        <f>VLOOKUP(Scoresheet!BA31,'Caps &amp; Points'!$EF$2:$EG$13,2,FALSE)</f>
        <v>-</v>
      </c>
      <c r="AR426" s="88" t="str">
        <f>VLOOKUP(Scoresheet!BB31,'Caps &amp; Points'!$EF$2:$EG$13,2,FALSE)</f>
        <v>-</v>
      </c>
      <c r="AS426" s="88" t="str">
        <f>VLOOKUP(Scoresheet!BC31,'Caps &amp; Points'!$EF$2:$EG$13,2,FALSE)</f>
        <v>-</v>
      </c>
      <c r="AT426" s="88" t="str">
        <f>VLOOKUP(Scoresheet!BD31,'Caps &amp; Points'!$EF$2:$EG$13,2,FALSE)</f>
        <v>-</v>
      </c>
      <c r="AU426" s="89" t="str">
        <f>VLOOKUP(Scoresheet!BE31,'Caps &amp; Points'!$EF$2:$EG$13,2,FALSE)</f>
        <v>-</v>
      </c>
      <c r="AV426" s="90">
        <f t="shared" si="87"/>
        <v>0</v>
      </c>
      <c r="AX426" s="80" t="str">
        <f>VLOOKUP(Scoresheet!AQ31,'Caps &amp; Points'!$EC$2:$ED$21,2,FALSE)</f>
        <v>-</v>
      </c>
      <c r="AY426" s="80" t="str">
        <f>VLOOKUP(Scoresheet!AR31,'Caps &amp; Points'!$EC$2:$ED$21,2,FALSE)</f>
        <v>-</v>
      </c>
      <c r="AZ426" s="80" t="str">
        <f>VLOOKUP(Scoresheet!AS31,'Caps &amp; Points'!$EC$2:$ED$21,2,FALSE)</f>
        <v>-</v>
      </c>
      <c r="BA426" s="80" t="str">
        <f>VLOOKUP(Scoresheet!AT31,'Caps &amp; Points'!$EC$2:$ED$21,2,FALSE)</f>
        <v>-</v>
      </c>
      <c r="BB426" s="80" t="str">
        <f>VLOOKUP(Scoresheet!AU31,'Caps &amp; Points'!$EC$2:$ED$21,2,FALSE)</f>
        <v>-</v>
      </c>
      <c r="BC426" s="80" t="str">
        <f>VLOOKUP(Scoresheet!AV31,'Caps &amp; Points'!$EC$2:$ED$21,2,FALSE)</f>
        <v>-</v>
      </c>
      <c r="BD426" s="80" t="str">
        <f>VLOOKUP(Scoresheet!AW31,'Caps &amp; Points'!$EC$2:$ED$21,2,FALSE)</f>
        <v>-</v>
      </c>
      <c r="BE426" s="90">
        <f t="shared" si="88"/>
        <v>0</v>
      </c>
      <c r="BF426" s="87" t="str">
        <f>VLOOKUP(Scoresheet!AI31,'Caps &amp; Points'!$DZ$2:$EA$40,2,FALSE)</f>
        <v>-</v>
      </c>
      <c r="BG426" s="88" t="str">
        <f>VLOOKUP(Scoresheet!AJ31,'Caps &amp; Points'!$DZ$2:$EA$40,2,FALSE)</f>
        <v>-</v>
      </c>
      <c r="BH426" s="88" t="str">
        <f>VLOOKUP(Scoresheet!AK31,'Caps &amp; Points'!$DZ$2:$EA$40,2,FALSE)</f>
        <v>-</v>
      </c>
      <c r="BI426" s="88" t="str">
        <f>VLOOKUP(Scoresheet!AL31,'Caps &amp; Points'!$DZ$2:$EA$40,2,FALSE)</f>
        <v>-</v>
      </c>
      <c r="BJ426" s="88" t="str">
        <f>VLOOKUP(Scoresheet!AM31,'Caps &amp; Points'!$DZ$2:$EA$40,2,FALSE)</f>
        <v>-</v>
      </c>
      <c r="BK426" s="88" t="str">
        <f>VLOOKUP(Scoresheet!AN31,'Caps &amp; Points'!$DZ$2:$EA$40,2,FALSE)</f>
        <v>-</v>
      </c>
      <c r="BL426" s="89" t="str">
        <f>VLOOKUP(Scoresheet!AO31,'Caps &amp; Points'!$DZ$2:$EA$40,2,FALSE)</f>
        <v>-</v>
      </c>
      <c r="BM426" s="90">
        <f t="shared" si="89"/>
        <v>0</v>
      </c>
      <c r="BN426" s="90">
        <f t="shared" si="84"/>
        <v>0</v>
      </c>
      <c r="BO426" s="90">
        <f t="shared" si="90"/>
        <v>0</v>
      </c>
      <c r="BP426" s="90"/>
      <c r="BQ426" s="80" t="str">
        <f>+Scoresheet!BG31</f>
        <v>-</v>
      </c>
      <c r="BR426" s="81" t="str">
        <f>+Scoresheet!BH31</f>
        <v>-</v>
      </c>
      <c r="BS426" s="81" t="str">
        <f>+Scoresheet!BI31</f>
        <v>-</v>
      </c>
      <c r="BT426" s="81" t="str">
        <f>+Scoresheet!BJ31</f>
        <v>-</v>
      </c>
      <c r="BU426" s="81" t="str">
        <f>+Scoresheet!BK31</f>
        <v>-</v>
      </c>
      <c r="BV426" s="81" t="str">
        <f>+Scoresheet!BL31</f>
        <v>-</v>
      </c>
      <c r="BW426" s="222" t="str">
        <f>+Scoresheet!BM31</f>
        <v>-</v>
      </c>
      <c r="BX426" s="506">
        <f>+Scoresheet!BN31</f>
        <v>0</v>
      </c>
      <c r="BY426" s="80" t="str">
        <f>+Scoresheet!BO31</f>
        <v>-</v>
      </c>
      <c r="BZ426" s="81" t="str">
        <f>+Scoresheet!BP31</f>
        <v>-</v>
      </c>
      <c r="CA426" s="81" t="str">
        <f>+Scoresheet!BQ31</f>
        <v>-</v>
      </c>
      <c r="CB426" s="81" t="str">
        <f>+Scoresheet!BR31</f>
        <v>-</v>
      </c>
      <c r="CC426" s="81" t="str">
        <f>+Scoresheet!BS31</f>
        <v>-</v>
      </c>
      <c r="CD426" s="81" t="str">
        <f>+Scoresheet!BT31</f>
        <v>-</v>
      </c>
      <c r="CE426" s="222" t="str">
        <f>+Scoresheet!BU31</f>
        <v>-</v>
      </c>
      <c r="CF426" s="506">
        <f>+Scoresheet!BV31</f>
        <v>0</v>
      </c>
    </row>
    <row r="427" spans="23:84" hidden="1">
      <c r="W427" s="294">
        <v>24</v>
      </c>
      <c r="X427" s="295" t="str">
        <f>+Scoresheet!B32</f>
        <v>-</v>
      </c>
      <c r="Y427" s="296" t="str">
        <f>VLOOKUP(Scoresheet!C32,'Caps &amp; Points'!$DT$2:$DU$103,2,FALSE)</f>
        <v>-</v>
      </c>
      <c r="Z427" s="309" t="str">
        <f>VLOOKUP(Scoresheet!D32,'Caps &amp; Points'!$DT$2:$DU$103,2,FALSE)</f>
        <v>-</v>
      </c>
      <c r="AA427" s="309" t="str">
        <f>VLOOKUP(Scoresheet!E32,'Caps &amp; Points'!$DT$2:$DU$103,2,FALSE)</f>
        <v>-</v>
      </c>
      <c r="AB427" s="309" t="str">
        <f>VLOOKUP(Scoresheet!F32,'Caps &amp; Points'!$DT$2:$DU$103,2,FALSE)</f>
        <v>-</v>
      </c>
      <c r="AC427" s="309" t="str">
        <f>VLOOKUP(Scoresheet!G32,'Caps &amp; Points'!$DT$2:$DU$103,2,FALSE)</f>
        <v>-</v>
      </c>
      <c r="AD427" s="309" t="str">
        <f>VLOOKUP(Scoresheet!H32,'Caps &amp; Points'!$DT$2:$DU$103,2,FALSE)</f>
        <v>-</v>
      </c>
      <c r="AE427" s="310" t="str">
        <f>VLOOKUP(Scoresheet!I32,'Caps &amp; Points'!$DT$2:$DU$103,2,FALSE)</f>
        <v>-</v>
      </c>
      <c r="AF427" s="90">
        <f t="shared" si="85"/>
        <v>0</v>
      </c>
      <c r="AG427" s="87" t="str">
        <f>VLOOKUP(Scoresheet!AA32,'Caps &amp; Points'!$DW$2:$DX$11,2,FALSE)</f>
        <v>-</v>
      </c>
      <c r="AH427" s="88" t="str">
        <f>VLOOKUP(Scoresheet!AB32,'Caps &amp; Points'!$DW$2:$DX$11,2,FALSE)</f>
        <v>-</v>
      </c>
      <c r="AI427" s="88" t="str">
        <f>VLOOKUP(Scoresheet!AC32,'Caps &amp; Points'!$DW$2:$DX$11,2,FALSE)</f>
        <v>-</v>
      </c>
      <c r="AJ427" s="88" t="str">
        <f>VLOOKUP(Scoresheet!AD32,'Caps &amp; Points'!$DW$2:$DX$11,2,FALSE)</f>
        <v>-</v>
      </c>
      <c r="AK427" s="88" t="str">
        <f>VLOOKUP(Scoresheet!AE32,'Caps &amp; Points'!$DW$2:$DX$11,2,FALSE)</f>
        <v>-</v>
      </c>
      <c r="AL427" s="88" t="str">
        <f>VLOOKUP(Scoresheet!AF32,'Caps &amp; Points'!$DW$2:$DX$11,2,FALSE)</f>
        <v>-</v>
      </c>
      <c r="AM427" s="89" t="str">
        <f>VLOOKUP(Scoresheet!AG32,'Caps &amp; Points'!$DW$2:$DX$11,2,FALSE)</f>
        <v>-</v>
      </c>
      <c r="AN427" s="90">
        <f t="shared" si="86"/>
        <v>0</v>
      </c>
      <c r="AO427" s="87" t="str">
        <f>VLOOKUP(Scoresheet!AY32,'Caps &amp; Points'!$EF$2:$EG$13,2,FALSE)</f>
        <v>-</v>
      </c>
      <c r="AP427" s="88" t="str">
        <f>VLOOKUP(Scoresheet!AZ32,'Caps &amp; Points'!$EF$2:$EG$13,2,FALSE)</f>
        <v>-</v>
      </c>
      <c r="AQ427" s="88" t="str">
        <f>VLOOKUP(Scoresheet!BA32,'Caps &amp; Points'!$EF$2:$EG$13,2,FALSE)</f>
        <v>-</v>
      </c>
      <c r="AR427" s="88" t="str">
        <f>VLOOKUP(Scoresheet!BB32,'Caps &amp; Points'!$EF$2:$EG$13,2,FALSE)</f>
        <v>-</v>
      </c>
      <c r="AS427" s="88" t="str">
        <f>VLOOKUP(Scoresheet!BC32,'Caps &amp; Points'!$EF$2:$EG$13,2,FALSE)</f>
        <v>-</v>
      </c>
      <c r="AT427" s="88" t="str">
        <f>VLOOKUP(Scoresheet!BD32,'Caps &amp; Points'!$EF$2:$EG$13,2,FALSE)</f>
        <v>-</v>
      </c>
      <c r="AU427" s="89" t="str">
        <f>VLOOKUP(Scoresheet!BE32,'Caps &amp; Points'!$EF$2:$EG$13,2,FALSE)</f>
        <v>-</v>
      </c>
      <c r="AV427" s="90">
        <f t="shared" si="87"/>
        <v>0</v>
      </c>
      <c r="AX427" s="80" t="str">
        <f>VLOOKUP(Scoresheet!AQ32,'Caps &amp; Points'!$EC$2:$ED$21,2,FALSE)</f>
        <v>-</v>
      </c>
      <c r="AY427" s="80" t="str">
        <f>VLOOKUP(Scoresheet!AR32,'Caps &amp; Points'!$EC$2:$ED$21,2,FALSE)</f>
        <v>-</v>
      </c>
      <c r="AZ427" s="80" t="str">
        <f>VLOOKUP(Scoresheet!AS32,'Caps &amp; Points'!$EC$2:$ED$21,2,FALSE)</f>
        <v>-</v>
      </c>
      <c r="BA427" s="80" t="str">
        <f>VLOOKUP(Scoresheet!AT32,'Caps &amp; Points'!$EC$2:$ED$21,2,FALSE)</f>
        <v>-</v>
      </c>
      <c r="BB427" s="80" t="str">
        <f>VLOOKUP(Scoresheet!AU32,'Caps &amp; Points'!$EC$2:$ED$21,2,FALSE)</f>
        <v>-</v>
      </c>
      <c r="BC427" s="80" t="str">
        <f>VLOOKUP(Scoresheet!AV32,'Caps &amp; Points'!$EC$2:$ED$21,2,FALSE)</f>
        <v>-</v>
      </c>
      <c r="BD427" s="80" t="str">
        <f>VLOOKUP(Scoresheet!AW32,'Caps &amp; Points'!$EC$2:$ED$21,2,FALSE)</f>
        <v>-</v>
      </c>
      <c r="BE427" s="90">
        <f t="shared" si="88"/>
        <v>0</v>
      </c>
      <c r="BF427" s="87" t="str">
        <f>VLOOKUP(Scoresheet!AI32,'Caps &amp; Points'!$DZ$2:$EA$40,2,FALSE)</f>
        <v>-</v>
      </c>
      <c r="BG427" s="88" t="str">
        <f>VLOOKUP(Scoresheet!AJ32,'Caps &amp; Points'!$DZ$2:$EA$40,2,FALSE)</f>
        <v>-</v>
      </c>
      <c r="BH427" s="88" t="str">
        <f>VLOOKUP(Scoresheet!AK32,'Caps &amp; Points'!$DZ$2:$EA$40,2,FALSE)</f>
        <v>-</v>
      </c>
      <c r="BI427" s="88" t="str">
        <f>VLOOKUP(Scoresheet!AL32,'Caps &amp; Points'!$DZ$2:$EA$40,2,FALSE)</f>
        <v>-</v>
      </c>
      <c r="BJ427" s="88" t="str">
        <f>VLOOKUP(Scoresheet!AM32,'Caps &amp; Points'!$DZ$2:$EA$40,2,FALSE)</f>
        <v>-</v>
      </c>
      <c r="BK427" s="88" t="str">
        <f>VLOOKUP(Scoresheet!AN32,'Caps &amp; Points'!$DZ$2:$EA$40,2,FALSE)</f>
        <v>-</v>
      </c>
      <c r="BL427" s="89" t="str">
        <f>VLOOKUP(Scoresheet!AO32,'Caps &amp; Points'!$DZ$2:$EA$40,2,FALSE)</f>
        <v>-</v>
      </c>
      <c r="BM427" s="90">
        <f t="shared" si="89"/>
        <v>0</v>
      </c>
      <c r="BN427" s="90">
        <f t="shared" si="84"/>
        <v>0</v>
      </c>
      <c r="BO427" s="90">
        <f t="shared" si="90"/>
        <v>0</v>
      </c>
      <c r="BP427" s="90"/>
      <c r="BQ427" s="80" t="str">
        <f>+Scoresheet!BG32</f>
        <v>-</v>
      </c>
      <c r="BR427" s="81" t="str">
        <f>+Scoresheet!BH32</f>
        <v>-</v>
      </c>
      <c r="BS427" s="81" t="str">
        <f>+Scoresheet!BI32</f>
        <v>-</v>
      </c>
      <c r="BT427" s="81" t="str">
        <f>+Scoresheet!BJ32</f>
        <v>-</v>
      </c>
      <c r="BU427" s="81" t="str">
        <f>+Scoresheet!BK32</f>
        <v>-</v>
      </c>
      <c r="BV427" s="81" t="str">
        <f>+Scoresheet!BL32</f>
        <v>-</v>
      </c>
      <c r="BW427" s="222" t="str">
        <f>+Scoresheet!BM32</f>
        <v>-</v>
      </c>
      <c r="BX427" s="506">
        <f>+Scoresheet!BN32</f>
        <v>0</v>
      </c>
      <c r="BY427" s="80" t="str">
        <f>+Scoresheet!BO32</f>
        <v>-</v>
      </c>
      <c r="BZ427" s="81" t="str">
        <f>+Scoresheet!BP32</f>
        <v>-</v>
      </c>
      <c r="CA427" s="81" t="str">
        <f>+Scoresheet!BQ32</f>
        <v>-</v>
      </c>
      <c r="CB427" s="81" t="str">
        <f>+Scoresheet!BR32</f>
        <v>-</v>
      </c>
      <c r="CC427" s="81" t="str">
        <f>+Scoresheet!BS32</f>
        <v>-</v>
      </c>
      <c r="CD427" s="81" t="str">
        <f>+Scoresheet!BT32</f>
        <v>-</v>
      </c>
      <c r="CE427" s="222" t="str">
        <f>+Scoresheet!BU32</f>
        <v>-</v>
      </c>
      <c r="CF427" s="506">
        <f>+Scoresheet!BV32</f>
        <v>0</v>
      </c>
    </row>
    <row r="428" spans="23:84" hidden="1">
      <c r="W428" s="139">
        <v>25</v>
      </c>
      <c r="X428" s="295" t="str">
        <f>+Scoresheet!B33</f>
        <v>-</v>
      </c>
      <c r="Y428" s="296" t="str">
        <f>VLOOKUP(Scoresheet!C33,'Caps &amp; Points'!$DT$2:$DU$103,2,FALSE)</f>
        <v>-</v>
      </c>
      <c r="Z428" s="309" t="str">
        <f>VLOOKUP(Scoresheet!D33,'Caps &amp; Points'!$DT$2:$DU$103,2,FALSE)</f>
        <v>-</v>
      </c>
      <c r="AA428" s="309" t="str">
        <f>VLOOKUP(Scoresheet!E33,'Caps &amp; Points'!$DT$2:$DU$103,2,FALSE)</f>
        <v>-</v>
      </c>
      <c r="AB428" s="309" t="str">
        <f>VLOOKUP(Scoresheet!F33,'Caps &amp; Points'!$DT$2:$DU$103,2,FALSE)</f>
        <v>-</v>
      </c>
      <c r="AC428" s="309" t="str">
        <f>VLOOKUP(Scoresheet!G33,'Caps &amp; Points'!$DT$2:$DU$103,2,FALSE)</f>
        <v>-</v>
      </c>
      <c r="AD428" s="309" t="str">
        <f>VLOOKUP(Scoresheet!H33,'Caps &amp; Points'!$DT$2:$DU$103,2,FALSE)</f>
        <v>-</v>
      </c>
      <c r="AE428" s="310" t="str">
        <f>VLOOKUP(Scoresheet!I33,'Caps &amp; Points'!$DT$2:$DU$103,2,FALSE)</f>
        <v>-</v>
      </c>
      <c r="AF428" s="90">
        <f t="shared" si="85"/>
        <v>0</v>
      </c>
      <c r="AG428" s="87" t="str">
        <f>VLOOKUP(Scoresheet!AA33,'Caps &amp; Points'!$DW$2:$DX$11,2,FALSE)</f>
        <v>-</v>
      </c>
      <c r="AH428" s="88" t="str">
        <f>VLOOKUP(Scoresheet!AB33,'Caps &amp; Points'!$DW$2:$DX$11,2,FALSE)</f>
        <v>-</v>
      </c>
      <c r="AI428" s="88" t="str">
        <f>VLOOKUP(Scoresheet!AC33,'Caps &amp; Points'!$DW$2:$DX$11,2,FALSE)</f>
        <v>-</v>
      </c>
      <c r="AJ428" s="88" t="str">
        <f>VLOOKUP(Scoresheet!AD33,'Caps &amp; Points'!$DW$2:$DX$11,2,FALSE)</f>
        <v>-</v>
      </c>
      <c r="AK428" s="88" t="str">
        <f>VLOOKUP(Scoresheet!AE33,'Caps &amp; Points'!$DW$2:$DX$11,2,FALSE)</f>
        <v>-</v>
      </c>
      <c r="AL428" s="88" t="str">
        <f>VLOOKUP(Scoresheet!AF33,'Caps &amp; Points'!$DW$2:$DX$11,2,FALSE)</f>
        <v>-</v>
      </c>
      <c r="AM428" s="89" t="str">
        <f>VLOOKUP(Scoresheet!AG33,'Caps &amp; Points'!$DW$2:$DX$11,2,FALSE)</f>
        <v>-</v>
      </c>
      <c r="AN428" s="90">
        <f t="shared" si="86"/>
        <v>0</v>
      </c>
      <c r="AO428" s="87" t="str">
        <f>VLOOKUP(Scoresheet!AY33,'Caps &amp; Points'!$EF$2:$EG$13,2,FALSE)</f>
        <v>-</v>
      </c>
      <c r="AP428" s="88" t="str">
        <f>VLOOKUP(Scoresheet!AZ33,'Caps &amp; Points'!$EF$2:$EG$13,2,FALSE)</f>
        <v>-</v>
      </c>
      <c r="AQ428" s="88" t="str">
        <f>VLOOKUP(Scoresheet!BA33,'Caps &amp; Points'!$EF$2:$EG$13,2,FALSE)</f>
        <v>-</v>
      </c>
      <c r="AR428" s="88" t="str">
        <f>VLOOKUP(Scoresheet!BB33,'Caps &amp; Points'!$EF$2:$EG$13,2,FALSE)</f>
        <v>-</v>
      </c>
      <c r="AS428" s="88" t="str">
        <f>VLOOKUP(Scoresheet!BC33,'Caps &amp; Points'!$EF$2:$EG$13,2,FALSE)</f>
        <v>-</v>
      </c>
      <c r="AT428" s="88" t="str">
        <f>VLOOKUP(Scoresheet!BD33,'Caps &amp; Points'!$EF$2:$EG$13,2,FALSE)</f>
        <v>-</v>
      </c>
      <c r="AU428" s="89" t="str">
        <f>VLOOKUP(Scoresheet!BE33,'Caps &amp; Points'!$EF$2:$EG$13,2,FALSE)</f>
        <v>-</v>
      </c>
      <c r="AV428" s="90">
        <f t="shared" si="87"/>
        <v>0</v>
      </c>
      <c r="AX428" s="80" t="str">
        <f>VLOOKUP(Scoresheet!AQ33,'Caps &amp; Points'!$EC$2:$ED$21,2,FALSE)</f>
        <v>-</v>
      </c>
      <c r="AY428" s="80" t="str">
        <f>VLOOKUP(Scoresheet!AR33,'Caps &amp; Points'!$EC$2:$ED$21,2,FALSE)</f>
        <v>-</v>
      </c>
      <c r="AZ428" s="80" t="str">
        <f>VLOOKUP(Scoresheet!AS33,'Caps &amp; Points'!$EC$2:$ED$21,2,FALSE)</f>
        <v>-</v>
      </c>
      <c r="BA428" s="80" t="str">
        <f>VLOOKUP(Scoresheet!AT33,'Caps &amp; Points'!$EC$2:$ED$21,2,FALSE)</f>
        <v>-</v>
      </c>
      <c r="BB428" s="80" t="str">
        <f>VLOOKUP(Scoresheet!AU33,'Caps &amp; Points'!$EC$2:$ED$21,2,FALSE)</f>
        <v>-</v>
      </c>
      <c r="BC428" s="80" t="str">
        <f>VLOOKUP(Scoresheet!AV33,'Caps &amp; Points'!$EC$2:$ED$21,2,FALSE)</f>
        <v>-</v>
      </c>
      <c r="BD428" s="80" t="str">
        <f>VLOOKUP(Scoresheet!AW33,'Caps &amp; Points'!$EC$2:$ED$21,2,FALSE)</f>
        <v>-</v>
      </c>
      <c r="BE428" s="90">
        <f t="shared" si="88"/>
        <v>0</v>
      </c>
      <c r="BF428" s="87" t="str">
        <f>VLOOKUP(Scoresheet!AI33,'Caps &amp; Points'!$DZ$2:$EA$40,2,FALSE)</f>
        <v>-</v>
      </c>
      <c r="BG428" s="88" t="str">
        <f>VLOOKUP(Scoresheet!AJ33,'Caps &amp; Points'!$DZ$2:$EA$40,2,FALSE)</f>
        <v>-</v>
      </c>
      <c r="BH428" s="88" t="str">
        <f>VLOOKUP(Scoresheet!AK33,'Caps &amp; Points'!$DZ$2:$EA$40,2,FALSE)</f>
        <v>-</v>
      </c>
      <c r="BI428" s="88" t="str">
        <f>VLOOKUP(Scoresheet!AL33,'Caps &amp; Points'!$DZ$2:$EA$40,2,FALSE)</f>
        <v>-</v>
      </c>
      <c r="BJ428" s="88" t="str">
        <f>VLOOKUP(Scoresheet!AM33,'Caps &amp; Points'!$DZ$2:$EA$40,2,FALSE)</f>
        <v>-</v>
      </c>
      <c r="BK428" s="88" t="str">
        <f>VLOOKUP(Scoresheet!AN33,'Caps &amp; Points'!$DZ$2:$EA$40,2,FALSE)</f>
        <v>-</v>
      </c>
      <c r="BL428" s="89" t="str">
        <f>VLOOKUP(Scoresheet!AO33,'Caps &amp; Points'!$DZ$2:$EA$40,2,FALSE)</f>
        <v>-</v>
      </c>
      <c r="BM428" s="90">
        <f t="shared" si="89"/>
        <v>0</v>
      </c>
      <c r="BN428" s="90">
        <f t="shared" si="84"/>
        <v>0</v>
      </c>
      <c r="BO428" s="90">
        <f t="shared" si="90"/>
        <v>0</v>
      </c>
      <c r="BP428" s="90"/>
      <c r="BQ428" s="80" t="str">
        <f>+Scoresheet!BG33</f>
        <v>-</v>
      </c>
      <c r="BR428" s="81" t="str">
        <f>+Scoresheet!BH33</f>
        <v>-</v>
      </c>
      <c r="BS428" s="81" t="str">
        <f>+Scoresheet!BI33</f>
        <v>-</v>
      </c>
      <c r="BT428" s="81" t="str">
        <f>+Scoresheet!BJ33</f>
        <v>-</v>
      </c>
      <c r="BU428" s="81" t="str">
        <f>+Scoresheet!BK33</f>
        <v>-</v>
      </c>
      <c r="BV428" s="81" t="str">
        <f>+Scoresheet!BL33</f>
        <v>-</v>
      </c>
      <c r="BW428" s="222" t="str">
        <f>+Scoresheet!BM33</f>
        <v>-</v>
      </c>
      <c r="BX428" s="506">
        <f>+Scoresheet!BN33</f>
        <v>0</v>
      </c>
      <c r="BY428" s="80" t="str">
        <f>+Scoresheet!BO33</f>
        <v>-</v>
      </c>
      <c r="BZ428" s="81" t="str">
        <f>+Scoresheet!BP33</f>
        <v>-</v>
      </c>
      <c r="CA428" s="81" t="str">
        <f>+Scoresheet!BQ33</f>
        <v>-</v>
      </c>
      <c r="CB428" s="81" t="str">
        <f>+Scoresheet!BR33</f>
        <v>-</v>
      </c>
      <c r="CC428" s="81" t="str">
        <f>+Scoresheet!BS33</f>
        <v>-</v>
      </c>
      <c r="CD428" s="81" t="str">
        <f>+Scoresheet!BT33</f>
        <v>-</v>
      </c>
      <c r="CE428" s="222" t="str">
        <f>+Scoresheet!BU33</f>
        <v>-</v>
      </c>
      <c r="CF428" s="506">
        <f>+Scoresheet!BV33</f>
        <v>0</v>
      </c>
    </row>
    <row r="429" spans="23:84" hidden="1">
      <c r="W429" s="294">
        <v>26</v>
      </c>
      <c r="X429" s="295" t="str">
        <f>+Scoresheet!B34</f>
        <v>-</v>
      </c>
      <c r="Y429" s="296" t="str">
        <f>VLOOKUP(Scoresheet!C34,'Caps &amp; Points'!$DT$2:$DU$103,2,FALSE)</f>
        <v>-</v>
      </c>
      <c r="Z429" s="309" t="str">
        <f>VLOOKUP(Scoresheet!D34,'Caps &amp; Points'!$DT$2:$DU$103,2,FALSE)</f>
        <v>-</v>
      </c>
      <c r="AA429" s="309" t="str">
        <f>VLOOKUP(Scoresheet!E34,'Caps &amp; Points'!$DT$2:$DU$103,2,FALSE)</f>
        <v>-</v>
      </c>
      <c r="AB429" s="309" t="str">
        <f>VLOOKUP(Scoresheet!F34,'Caps &amp; Points'!$DT$2:$DU$103,2,FALSE)</f>
        <v>-</v>
      </c>
      <c r="AC429" s="309" t="str">
        <f>VLOOKUP(Scoresheet!G34,'Caps &amp; Points'!$DT$2:$DU$103,2,FALSE)</f>
        <v>-</v>
      </c>
      <c r="AD429" s="309" t="str">
        <f>VLOOKUP(Scoresheet!H34,'Caps &amp; Points'!$DT$2:$DU$103,2,FALSE)</f>
        <v>-</v>
      </c>
      <c r="AE429" s="310" t="str">
        <f>VLOOKUP(Scoresheet!I34,'Caps &amp; Points'!$DT$2:$DU$103,2,FALSE)</f>
        <v>-</v>
      </c>
      <c r="AF429" s="90">
        <f t="shared" si="85"/>
        <v>0</v>
      </c>
      <c r="AG429" s="87" t="str">
        <f>VLOOKUP(Scoresheet!AA34,'Caps &amp; Points'!$DW$2:$DX$11,2,FALSE)</f>
        <v>-</v>
      </c>
      <c r="AH429" s="88" t="str">
        <f>VLOOKUP(Scoresheet!AB34,'Caps &amp; Points'!$DW$2:$DX$11,2,FALSE)</f>
        <v>-</v>
      </c>
      <c r="AI429" s="88" t="str">
        <f>VLOOKUP(Scoresheet!AC34,'Caps &amp; Points'!$DW$2:$DX$11,2,FALSE)</f>
        <v>-</v>
      </c>
      <c r="AJ429" s="88" t="str">
        <f>VLOOKUP(Scoresheet!AD34,'Caps &amp; Points'!$DW$2:$DX$11,2,FALSE)</f>
        <v>-</v>
      </c>
      <c r="AK429" s="88" t="str">
        <f>VLOOKUP(Scoresheet!AE34,'Caps &amp; Points'!$DW$2:$DX$11,2,FALSE)</f>
        <v>-</v>
      </c>
      <c r="AL429" s="88" t="str">
        <f>VLOOKUP(Scoresheet!AF34,'Caps &amp; Points'!$DW$2:$DX$11,2,FALSE)</f>
        <v>-</v>
      </c>
      <c r="AM429" s="89" t="str">
        <f>VLOOKUP(Scoresheet!AG34,'Caps &amp; Points'!$DW$2:$DX$11,2,FALSE)</f>
        <v>-</v>
      </c>
      <c r="AN429" s="90">
        <f t="shared" si="86"/>
        <v>0</v>
      </c>
      <c r="AO429" s="87" t="str">
        <f>VLOOKUP(Scoresheet!AY34,'Caps &amp; Points'!$EF$2:$EG$13,2,FALSE)</f>
        <v>-</v>
      </c>
      <c r="AP429" s="88" t="str">
        <f>VLOOKUP(Scoresheet!AZ34,'Caps &amp; Points'!$EF$2:$EG$13,2,FALSE)</f>
        <v>-</v>
      </c>
      <c r="AQ429" s="88" t="str">
        <f>VLOOKUP(Scoresheet!BA34,'Caps &amp; Points'!$EF$2:$EG$13,2,FALSE)</f>
        <v>-</v>
      </c>
      <c r="AR429" s="88" t="str">
        <f>VLOOKUP(Scoresheet!BB34,'Caps &amp; Points'!$EF$2:$EG$13,2,FALSE)</f>
        <v>-</v>
      </c>
      <c r="AS429" s="88" t="str">
        <f>VLOOKUP(Scoresheet!BC34,'Caps &amp; Points'!$EF$2:$EG$13,2,FALSE)</f>
        <v>-</v>
      </c>
      <c r="AT429" s="88" t="str">
        <f>VLOOKUP(Scoresheet!BD34,'Caps &amp; Points'!$EF$2:$EG$13,2,FALSE)</f>
        <v>-</v>
      </c>
      <c r="AU429" s="89" t="str">
        <f>VLOOKUP(Scoresheet!BE34,'Caps &amp; Points'!$EF$2:$EG$13,2,FALSE)</f>
        <v>-</v>
      </c>
      <c r="AV429" s="90">
        <f t="shared" si="87"/>
        <v>0</v>
      </c>
      <c r="AX429" s="80" t="str">
        <f>VLOOKUP(Scoresheet!AQ34,'Caps &amp; Points'!$EC$2:$ED$21,2,FALSE)</f>
        <v>-</v>
      </c>
      <c r="AY429" s="80" t="str">
        <f>VLOOKUP(Scoresheet!AR34,'Caps &amp; Points'!$EC$2:$ED$21,2,FALSE)</f>
        <v>-</v>
      </c>
      <c r="AZ429" s="80" t="str">
        <f>VLOOKUP(Scoresheet!AS34,'Caps &amp; Points'!$EC$2:$ED$21,2,FALSE)</f>
        <v>-</v>
      </c>
      <c r="BA429" s="80" t="str">
        <f>VLOOKUP(Scoresheet!AT34,'Caps &amp; Points'!$EC$2:$ED$21,2,FALSE)</f>
        <v>-</v>
      </c>
      <c r="BB429" s="80" t="str">
        <f>VLOOKUP(Scoresheet!AU34,'Caps &amp; Points'!$EC$2:$ED$21,2,FALSE)</f>
        <v>-</v>
      </c>
      <c r="BC429" s="80" t="str">
        <f>VLOOKUP(Scoresheet!AV34,'Caps &amp; Points'!$EC$2:$ED$21,2,FALSE)</f>
        <v>-</v>
      </c>
      <c r="BD429" s="80" t="str">
        <f>VLOOKUP(Scoresheet!AW34,'Caps &amp; Points'!$EC$2:$ED$21,2,FALSE)</f>
        <v>-</v>
      </c>
      <c r="BE429" s="90">
        <f t="shared" si="88"/>
        <v>0</v>
      </c>
      <c r="BF429" s="87" t="str">
        <f>VLOOKUP(Scoresheet!AI34,'Caps &amp; Points'!$DZ$2:$EA$40,2,FALSE)</f>
        <v>-</v>
      </c>
      <c r="BG429" s="88" t="str">
        <f>VLOOKUP(Scoresheet!AJ34,'Caps &amp; Points'!$DZ$2:$EA$40,2,FALSE)</f>
        <v>-</v>
      </c>
      <c r="BH429" s="88" t="str">
        <f>VLOOKUP(Scoresheet!AK34,'Caps &amp; Points'!$DZ$2:$EA$40,2,FALSE)</f>
        <v>-</v>
      </c>
      <c r="BI429" s="88" t="str">
        <f>VLOOKUP(Scoresheet!AL34,'Caps &amp; Points'!$DZ$2:$EA$40,2,FALSE)</f>
        <v>-</v>
      </c>
      <c r="BJ429" s="88" t="str">
        <f>VLOOKUP(Scoresheet!AM34,'Caps &amp; Points'!$DZ$2:$EA$40,2,FALSE)</f>
        <v>-</v>
      </c>
      <c r="BK429" s="88" t="str">
        <f>VLOOKUP(Scoresheet!AN34,'Caps &amp; Points'!$DZ$2:$EA$40,2,FALSE)</f>
        <v>-</v>
      </c>
      <c r="BL429" s="89" t="str">
        <f>VLOOKUP(Scoresheet!AO34,'Caps &amp; Points'!$DZ$2:$EA$40,2,FALSE)</f>
        <v>-</v>
      </c>
      <c r="BM429" s="90">
        <f t="shared" si="89"/>
        <v>0</v>
      </c>
      <c r="BN429" s="90">
        <f t="shared" si="84"/>
        <v>0</v>
      </c>
      <c r="BO429" s="90">
        <f t="shared" si="90"/>
        <v>0</v>
      </c>
      <c r="BP429" s="90"/>
      <c r="BQ429" s="80" t="str">
        <f>+Scoresheet!BG34</f>
        <v>-</v>
      </c>
      <c r="BR429" s="81" t="str">
        <f>+Scoresheet!BH34</f>
        <v>-</v>
      </c>
      <c r="BS429" s="81" t="str">
        <f>+Scoresheet!BI34</f>
        <v>-</v>
      </c>
      <c r="BT429" s="81" t="str">
        <f>+Scoresheet!BJ34</f>
        <v>-</v>
      </c>
      <c r="BU429" s="81" t="str">
        <f>+Scoresheet!BK34</f>
        <v>-</v>
      </c>
      <c r="BV429" s="81" t="str">
        <f>+Scoresheet!BL34</f>
        <v>-</v>
      </c>
      <c r="BW429" s="222" t="str">
        <f>+Scoresheet!BM34</f>
        <v>-</v>
      </c>
      <c r="BX429" s="506">
        <f>+Scoresheet!BN34</f>
        <v>0</v>
      </c>
      <c r="BY429" s="80" t="str">
        <f>+Scoresheet!BO34</f>
        <v>-</v>
      </c>
      <c r="BZ429" s="81" t="str">
        <f>+Scoresheet!BP34</f>
        <v>-</v>
      </c>
      <c r="CA429" s="81" t="str">
        <f>+Scoresheet!BQ34</f>
        <v>-</v>
      </c>
      <c r="CB429" s="81" t="str">
        <f>+Scoresheet!BR34</f>
        <v>-</v>
      </c>
      <c r="CC429" s="81" t="str">
        <f>+Scoresheet!BS34</f>
        <v>-</v>
      </c>
      <c r="CD429" s="81" t="str">
        <f>+Scoresheet!BT34</f>
        <v>-</v>
      </c>
      <c r="CE429" s="222" t="str">
        <f>+Scoresheet!BU34</f>
        <v>-</v>
      </c>
      <c r="CF429" s="506">
        <f>+Scoresheet!BV34</f>
        <v>0</v>
      </c>
    </row>
    <row r="430" spans="23:84" hidden="1">
      <c r="W430" s="139">
        <v>27</v>
      </c>
      <c r="X430" s="295" t="str">
        <f>+Scoresheet!B35</f>
        <v>-</v>
      </c>
      <c r="Y430" s="296" t="str">
        <f>VLOOKUP(Scoresheet!C35,'Caps &amp; Points'!$DT$2:$DU$103,2,FALSE)</f>
        <v>-</v>
      </c>
      <c r="Z430" s="309" t="str">
        <f>VLOOKUP(Scoresheet!D35,'Caps &amp; Points'!$DT$2:$DU$103,2,FALSE)</f>
        <v>-</v>
      </c>
      <c r="AA430" s="309" t="str">
        <f>VLOOKUP(Scoresheet!E35,'Caps &amp; Points'!$DT$2:$DU$103,2,FALSE)</f>
        <v>-</v>
      </c>
      <c r="AB430" s="309" t="str">
        <f>VLOOKUP(Scoresheet!F35,'Caps &amp; Points'!$DT$2:$DU$103,2,FALSE)</f>
        <v>-</v>
      </c>
      <c r="AC430" s="309" t="str">
        <f>VLOOKUP(Scoresheet!G35,'Caps &amp; Points'!$DT$2:$DU$103,2,FALSE)</f>
        <v>-</v>
      </c>
      <c r="AD430" s="309" t="str">
        <f>VLOOKUP(Scoresheet!H35,'Caps &amp; Points'!$DT$2:$DU$103,2,FALSE)</f>
        <v>-</v>
      </c>
      <c r="AE430" s="310" t="str">
        <f>VLOOKUP(Scoresheet!I35,'Caps &amp; Points'!$DT$2:$DU$103,2,FALSE)</f>
        <v>-</v>
      </c>
      <c r="AF430" s="90">
        <f t="shared" si="85"/>
        <v>0</v>
      </c>
      <c r="AG430" s="87" t="str">
        <f>VLOOKUP(Scoresheet!AA35,'Caps &amp; Points'!$DW$2:$DX$11,2,FALSE)</f>
        <v>-</v>
      </c>
      <c r="AH430" s="88" t="str">
        <f>VLOOKUP(Scoresheet!AB35,'Caps &amp; Points'!$DW$2:$DX$11,2,FALSE)</f>
        <v>-</v>
      </c>
      <c r="AI430" s="88" t="str">
        <f>VLOOKUP(Scoresheet!AC35,'Caps &amp; Points'!$DW$2:$DX$11,2,FALSE)</f>
        <v>-</v>
      </c>
      <c r="AJ430" s="88" t="str">
        <f>VLOOKUP(Scoresheet!AD35,'Caps &amp; Points'!$DW$2:$DX$11,2,FALSE)</f>
        <v>-</v>
      </c>
      <c r="AK430" s="88" t="str">
        <f>VLOOKUP(Scoresheet!AE35,'Caps &amp; Points'!$DW$2:$DX$11,2,FALSE)</f>
        <v>-</v>
      </c>
      <c r="AL430" s="88" t="str">
        <f>VLOOKUP(Scoresheet!AF35,'Caps &amp; Points'!$DW$2:$DX$11,2,FALSE)</f>
        <v>-</v>
      </c>
      <c r="AM430" s="89" t="str">
        <f>VLOOKUP(Scoresheet!AG35,'Caps &amp; Points'!$DW$2:$DX$11,2,FALSE)</f>
        <v>-</v>
      </c>
      <c r="AN430" s="90">
        <f t="shared" si="86"/>
        <v>0</v>
      </c>
      <c r="AO430" s="87" t="str">
        <f>VLOOKUP(Scoresheet!AY35,'Caps &amp; Points'!$EF$2:$EG$13,2,FALSE)</f>
        <v>-</v>
      </c>
      <c r="AP430" s="88" t="str">
        <f>VLOOKUP(Scoresheet!AZ35,'Caps &amp; Points'!$EF$2:$EG$13,2,FALSE)</f>
        <v>-</v>
      </c>
      <c r="AQ430" s="88" t="str">
        <f>VLOOKUP(Scoresheet!BA35,'Caps &amp; Points'!$EF$2:$EG$13,2,FALSE)</f>
        <v>-</v>
      </c>
      <c r="AR430" s="88" t="str">
        <f>VLOOKUP(Scoresheet!BB35,'Caps &amp; Points'!$EF$2:$EG$13,2,FALSE)</f>
        <v>-</v>
      </c>
      <c r="AS430" s="88" t="str">
        <f>VLOOKUP(Scoresheet!BC35,'Caps &amp; Points'!$EF$2:$EG$13,2,FALSE)</f>
        <v>-</v>
      </c>
      <c r="AT430" s="88" t="str">
        <f>VLOOKUP(Scoresheet!BD35,'Caps &amp; Points'!$EF$2:$EG$13,2,FALSE)</f>
        <v>-</v>
      </c>
      <c r="AU430" s="89" t="str">
        <f>VLOOKUP(Scoresheet!BE35,'Caps &amp; Points'!$EF$2:$EG$13,2,FALSE)</f>
        <v>-</v>
      </c>
      <c r="AV430" s="90">
        <f t="shared" si="87"/>
        <v>0</v>
      </c>
      <c r="AX430" s="80" t="str">
        <f>VLOOKUP(Scoresheet!AQ35,'Caps &amp; Points'!$EC$2:$ED$21,2,FALSE)</f>
        <v>-</v>
      </c>
      <c r="AY430" s="80" t="str">
        <f>VLOOKUP(Scoresheet!AR35,'Caps &amp; Points'!$EC$2:$ED$21,2,FALSE)</f>
        <v>-</v>
      </c>
      <c r="AZ430" s="80" t="str">
        <f>VLOOKUP(Scoresheet!AS35,'Caps &amp; Points'!$EC$2:$ED$21,2,FALSE)</f>
        <v>-</v>
      </c>
      <c r="BA430" s="80" t="str">
        <f>VLOOKUP(Scoresheet!AT35,'Caps &amp; Points'!$EC$2:$ED$21,2,FALSE)</f>
        <v>-</v>
      </c>
      <c r="BB430" s="80" t="str">
        <f>VLOOKUP(Scoresheet!AU35,'Caps &amp; Points'!$EC$2:$ED$21,2,FALSE)</f>
        <v>-</v>
      </c>
      <c r="BC430" s="80" t="str">
        <f>VLOOKUP(Scoresheet!AV35,'Caps &amp; Points'!$EC$2:$ED$21,2,FALSE)</f>
        <v>-</v>
      </c>
      <c r="BD430" s="80" t="str">
        <f>VLOOKUP(Scoresheet!AW35,'Caps &amp; Points'!$EC$2:$ED$21,2,FALSE)</f>
        <v>-</v>
      </c>
      <c r="BE430" s="90">
        <f t="shared" si="88"/>
        <v>0</v>
      </c>
      <c r="BF430" s="87" t="str">
        <f>VLOOKUP(Scoresheet!AI35,'Caps &amp; Points'!$DZ$2:$EA$40,2,FALSE)</f>
        <v>-</v>
      </c>
      <c r="BG430" s="88" t="str">
        <f>VLOOKUP(Scoresheet!AJ35,'Caps &amp; Points'!$DZ$2:$EA$40,2,FALSE)</f>
        <v>-</v>
      </c>
      <c r="BH430" s="88" t="str">
        <f>VLOOKUP(Scoresheet!AK35,'Caps &amp; Points'!$DZ$2:$EA$40,2,FALSE)</f>
        <v>-</v>
      </c>
      <c r="BI430" s="88" t="str">
        <f>VLOOKUP(Scoresheet!AL35,'Caps &amp; Points'!$DZ$2:$EA$40,2,FALSE)</f>
        <v>-</v>
      </c>
      <c r="BJ430" s="88" t="str">
        <f>VLOOKUP(Scoresheet!AM35,'Caps &amp; Points'!$DZ$2:$EA$40,2,FALSE)</f>
        <v>-</v>
      </c>
      <c r="BK430" s="88" t="str">
        <f>VLOOKUP(Scoresheet!AN35,'Caps &amp; Points'!$DZ$2:$EA$40,2,FALSE)</f>
        <v>-</v>
      </c>
      <c r="BL430" s="89" t="str">
        <f>VLOOKUP(Scoresheet!AO35,'Caps &amp; Points'!$DZ$2:$EA$40,2,FALSE)</f>
        <v>-</v>
      </c>
      <c r="BM430" s="90">
        <f t="shared" si="89"/>
        <v>0</v>
      </c>
      <c r="BN430" s="90">
        <f t="shared" si="84"/>
        <v>0</v>
      </c>
      <c r="BO430" s="90">
        <f t="shared" si="90"/>
        <v>0</v>
      </c>
      <c r="BP430" s="90"/>
      <c r="BQ430" s="80" t="str">
        <f>+Scoresheet!BG35</f>
        <v>-</v>
      </c>
      <c r="BR430" s="81" t="str">
        <f>+Scoresheet!BH35</f>
        <v>-</v>
      </c>
      <c r="BS430" s="81" t="str">
        <f>+Scoresheet!BI35</f>
        <v>-</v>
      </c>
      <c r="BT430" s="81" t="str">
        <f>+Scoresheet!BJ35</f>
        <v>-</v>
      </c>
      <c r="BU430" s="81" t="str">
        <f>+Scoresheet!BK35</f>
        <v>-</v>
      </c>
      <c r="BV430" s="81" t="str">
        <f>+Scoresheet!BL35</f>
        <v>-</v>
      </c>
      <c r="BW430" s="222" t="str">
        <f>+Scoresheet!BM35</f>
        <v>-</v>
      </c>
      <c r="BX430" s="506">
        <f>+Scoresheet!BN35</f>
        <v>0</v>
      </c>
      <c r="BY430" s="80" t="str">
        <f>+Scoresheet!BO35</f>
        <v>-</v>
      </c>
      <c r="BZ430" s="81" t="str">
        <f>+Scoresheet!BP35</f>
        <v>-</v>
      </c>
      <c r="CA430" s="81" t="str">
        <f>+Scoresheet!BQ35</f>
        <v>-</v>
      </c>
      <c r="CB430" s="81" t="str">
        <f>+Scoresheet!BR35</f>
        <v>-</v>
      </c>
      <c r="CC430" s="81" t="str">
        <f>+Scoresheet!BS35</f>
        <v>-</v>
      </c>
      <c r="CD430" s="81" t="str">
        <f>+Scoresheet!BT35</f>
        <v>-</v>
      </c>
      <c r="CE430" s="222" t="str">
        <f>+Scoresheet!BU35</f>
        <v>-</v>
      </c>
      <c r="CF430" s="506">
        <f>+Scoresheet!BV35</f>
        <v>0</v>
      </c>
    </row>
    <row r="431" spans="23:84" hidden="1">
      <c r="W431" s="294">
        <v>28</v>
      </c>
      <c r="X431" s="295" t="str">
        <f>+Scoresheet!B36</f>
        <v>-</v>
      </c>
      <c r="Y431" s="296" t="str">
        <f>VLOOKUP(Scoresheet!C36,'Caps &amp; Points'!$DT$2:$DU$103,2,FALSE)</f>
        <v>-</v>
      </c>
      <c r="Z431" s="309" t="str">
        <f>VLOOKUP(Scoresheet!D36,'Caps &amp; Points'!$DT$2:$DU$103,2,FALSE)</f>
        <v>-</v>
      </c>
      <c r="AA431" s="309" t="str">
        <f>VLOOKUP(Scoresheet!E36,'Caps &amp; Points'!$DT$2:$DU$103,2,FALSE)</f>
        <v>-</v>
      </c>
      <c r="AB431" s="309" t="str">
        <f>VLOOKUP(Scoresheet!F36,'Caps &amp; Points'!$DT$2:$DU$103,2,FALSE)</f>
        <v>-</v>
      </c>
      <c r="AC431" s="309" t="str">
        <f>VLOOKUP(Scoresheet!G36,'Caps &amp; Points'!$DT$2:$DU$103,2,FALSE)</f>
        <v>-</v>
      </c>
      <c r="AD431" s="309" t="str">
        <f>VLOOKUP(Scoresheet!H36,'Caps &amp; Points'!$DT$2:$DU$103,2,FALSE)</f>
        <v>-</v>
      </c>
      <c r="AE431" s="310" t="str">
        <f>VLOOKUP(Scoresheet!I36,'Caps &amp; Points'!$DT$2:$DU$103,2,FALSE)</f>
        <v>-</v>
      </c>
      <c r="AF431" s="90">
        <f t="shared" si="85"/>
        <v>0</v>
      </c>
      <c r="AG431" s="87" t="str">
        <f>VLOOKUP(Scoresheet!AA36,'Caps &amp; Points'!$DW$2:$DX$11,2,FALSE)</f>
        <v>-</v>
      </c>
      <c r="AH431" s="88" t="str">
        <f>VLOOKUP(Scoresheet!AB36,'Caps &amp; Points'!$DW$2:$DX$11,2,FALSE)</f>
        <v>-</v>
      </c>
      <c r="AI431" s="88" t="str">
        <f>VLOOKUP(Scoresheet!AC36,'Caps &amp; Points'!$DW$2:$DX$11,2,FALSE)</f>
        <v>-</v>
      </c>
      <c r="AJ431" s="88" t="str">
        <f>VLOOKUP(Scoresheet!AD36,'Caps &amp; Points'!$DW$2:$DX$11,2,FALSE)</f>
        <v>-</v>
      </c>
      <c r="AK431" s="88" t="str">
        <f>VLOOKUP(Scoresheet!AE36,'Caps &amp; Points'!$DW$2:$DX$11,2,FALSE)</f>
        <v>-</v>
      </c>
      <c r="AL431" s="88" t="str">
        <f>VLOOKUP(Scoresheet!AF36,'Caps &amp; Points'!$DW$2:$DX$11,2,FALSE)</f>
        <v>-</v>
      </c>
      <c r="AM431" s="89" t="str">
        <f>VLOOKUP(Scoresheet!AG36,'Caps &amp; Points'!$DW$2:$DX$11,2,FALSE)</f>
        <v>-</v>
      </c>
      <c r="AN431" s="90">
        <f t="shared" si="86"/>
        <v>0</v>
      </c>
      <c r="AO431" s="87" t="str">
        <f>VLOOKUP(Scoresheet!AY36,'Caps &amp; Points'!$EF$2:$EG$13,2,FALSE)</f>
        <v>-</v>
      </c>
      <c r="AP431" s="88" t="str">
        <f>VLOOKUP(Scoresheet!AZ36,'Caps &amp; Points'!$EF$2:$EG$13,2,FALSE)</f>
        <v>-</v>
      </c>
      <c r="AQ431" s="88" t="str">
        <f>VLOOKUP(Scoresheet!BA36,'Caps &amp; Points'!$EF$2:$EG$13,2,FALSE)</f>
        <v>-</v>
      </c>
      <c r="AR431" s="88" t="str">
        <f>VLOOKUP(Scoresheet!BB36,'Caps &amp; Points'!$EF$2:$EG$13,2,FALSE)</f>
        <v>-</v>
      </c>
      <c r="AS431" s="88" t="str">
        <f>VLOOKUP(Scoresheet!BC36,'Caps &amp; Points'!$EF$2:$EG$13,2,FALSE)</f>
        <v>-</v>
      </c>
      <c r="AT431" s="88" t="str">
        <f>VLOOKUP(Scoresheet!BD36,'Caps &amp; Points'!$EF$2:$EG$13,2,FALSE)</f>
        <v>-</v>
      </c>
      <c r="AU431" s="89" t="str">
        <f>VLOOKUP(Scoresheet!BE36,'Caps &amp; Points'!$EF$2:$EG$13,2,FALSE)</f>
        <v>-</v>
      </c>
      <c r="AV431" s="90">
        <f t="shared" si="87"/>
        <v>0</v>
      </c>
      <c r="AX431" s="80" t="str">
        <f>VLOOKUP(Scoresheet!AQ36,'Caps &amp; Points'!$EC$2:$ED$21,2,FALSE)</f>
        <v>-</v>
      </c>
      <c r="AY431" s="80" t="str">
        <f>VLOOKUP(Scoresheet!AR36,'Caps &amp; Points'!$EC$2:$ED$21,2,FALSE)</f>
        <v>-</v>
      </c>
      <c r="AZ431" s="80" t="str">
        <f>VLOOKUP(Scoresheet!AS36,'Caps &amp; Points'!$EC$2:$ED$21,2,FALSE)</f>
        <v>-</v>
      </c>
      <c r="BA431" s="80" t="str">
        <f>VLOOKUP(Scoresheet!AT36,'Caps &amp; Points'!$EC$2:$ED$21,2,FALSE)</f>
        <v>-</v>
      </c>
      <c r="BB431" s="80" t="str">
        <f>VLOOKUP(Scoresheet!AU36,'Caps &amp; Points'!$EC$2:$ED$21,2,FALSE)</f>
        <v>-</v>
      </c>
      <c r="BC431" s="80" t="str">
        <f>VLOOKUP(Scoresheet!AV36,'Caps &amp; Points'!$EC$2:$ED$21,2,FALSE)</f>
        <v>-</v>
      </c>
      <c r="BD431" s="80" t="str">
        <f>VLOOKUP(Scoresheet!AW36,'Caps &amp; Points'!$EC$2:$ED$21,2,FALSE)</f>
        <v>-</v>
      </c>
      <c r="BE431" s="90">
        <f t="shared" si="88"/>
        <v>0</v>
      </c>
      <c r="BF431" s="87" t="str">
        <f>VLOOKUP(Scoresheet!AI36,'Caps &amp; Points'!$DZ$2:$EA$40,2,FALSE)</f>
        <v>-</v>
      </c>
      <c r="BG431" s="88" t="str">
        <f>VLOOKUP(Scoresheet!AJ36,'Caps &amp; Points'!$DZ$2:$EA$40,2,FALSE)</f>
        <v>-</v>
      </c>
      <c r="BH431" s="88" t="str">
        <f>VLOOKUP(Scoresheet!AK36,'Caps &amp; Points'!$DZ$2:$EA$40,2,FALSE)</f>
        <v>-</v>
      </c>
      <c r="BI431" s="88" t="str">
        <f>VLOOKUP(Scoresheet!AL36,'Caps &amp; Points'!$DZ$2:$EA$40,2,FALSE)</f>
        <v>-</v>
      </c>
      <c r="BJ431" s="88" t="str">
        <f>VLOOKUP(Scoresheet!AM36,'Caps &amp; Points'!$DZ$2:$EA$40,2,FALSE)</f>
        <v>-</v>
      </c>
      <c r="BK431" s="88" t="str">
        <f>VLOOKUP(Scoresheet!AN36,'Caps &amp; Points'!$DZ$2:$EA$40,2,FALSE)</f>
        <v>-</v>
      </c>
      <c r="BL431" s="89" t="str">
        <f>VLOOKUP(Scoresheet!AO36,'Caps &amp; Points'!$DZ$2:$EA$40,2,FALSE)</f>
        <v>-</v>
      </c>
      <c r="BM431" s="90">
        <f t="shared" si="89"/>
        <v>0</v>
      </c>
      <c r="BN431" s="90">
        <f t="shared" si="84"/>
        <v>0</v>
      </c>
      <c r="BO431" s="90">
        <f t="shared" si="90"/>
        <v>0</v>
      </c>
      <c r="BP431" s="90"/>
      <c r="BQ431" s="80" t="str">
        <f>+Scoresheet!BG36</f>
        <v>-</v>
      </c>
      <c r="BR431" s="81" t="str">
        <f>+Scoresheet!BH36</f>
        <v>-</v>
      </c>
      <c r="BS431" s="81" t="str">
        <f>+Scoresheet!BI36</f>
        <v>-</v>
      </c>
      <c r="BT431" s="81" t="str">
        <f>+Scoresheet!BJ36</f>
        <v>-</v>
      </c>
      <c r="BU431" s="81" t="str">
        <f>+Scoresheet!BK36</f>
        <v>-</v>
      </c>
      <c r="BV431" s="81" t="str">
        <f>+Scoresheet!BL36</f>
        <v>-</v>
      </c>
      <c r="BW431" s="222" t="str">
        <f>+Scoresheet!BM36</f>
        <v>-</v>
      </c>
      <c r="BX431" s="506">
        <f>+Scoresheet!BN36</f>
        <v>0</v>
      </c>
      <c r="BY431" s="80" t="str">
        <f>+Scoresheet!BO36</f>
        <v>-</v>
      </c>
      <c r="BZ431" s="81" t="str">
        <f>+Scoresheet!BP36</f>
        <v>-</v>
      </c>
      <c r="CA431" s="81" t="str">
        <f>+Scoresheet!BQ36</f>
        <v>-</v>
      </c>
      <c r="CB431" s="81" t="str">
        <f>+Scoresheet!BR36</f>
        <v>-</v>
      </c>
      <c r="CC431" s="81" t="str">
        <f>+Scoresheet!BS36</f>
        <v>-</v>
      </c>
      <c r="CD431" s="81" t="str">
        <f>+Scoresheet!BT36</f>
        <v>-</v>
      </c>
      <c r="CE431" s="222" t="str">
        <f>+Scoresheet!BU36</f>
        <v>-</v>
      </c>
      <c r="CF431" s="506">
        <f>+Scoresheet!BV36</f>
        <v>0</v>
      </c>
    </row>
    <row r="432" spans="23:84" hidden="1">
      <c r="W432" s="139">
        <v>29</v>
      </c>
      <c r="X432" s="295" t="str">
        <f>+Scoresheet!B37</f>
        <v>-</v>
      </c>
      <c r="Y432" s="296" t="str">
        <f>VLOOKUP(Scoresheet!C37,'Caps &amp; Points'!$DT$2:$DU$103,2,FALSE)</f>
        <v>-</v>
      </c>
      <c r="Z432" s="309" t="str">
        <f>VLOOKUP(Scoresheet!D37,'Caps &amp; Points'!$DT$2:$DU$103,2,FALSE)</f>
        <v>-</v>
      </c>
      <c r="AA432" s="309" t="str">
        <f>VLOOKUP(Scoresheet!E37,'Caps &amp; Points'!$DT$2:$DU$103,2,FALSE)</f>
        <v>-</v>
      </c>
      <c r="AB432" s="309" t="str">
        <f>VLOOKUP(Scoresheet!F37,'Caps &amp; Points'!$DT$2:$DU$103,2,FALSE)</f>
        <v>-</v>
      </c>
      <c r="AC432" s="309" t="str">
        <f>VLOOKUP(Scoresheet!G37,'Caps &amp; Points'!$DT$2:$DU$103,2,FALSE)</f>
        <v>-</v>
      </c>
      <c r="AD432" s="309" t="str">
        <f>VLOOKUP(Scoresheet!H37,'Caps &amp; Points'!$DT$2:$DU$103,2,FALSE)</f>
        <v>-</v>
      </c>
      <c r="AE432" s="310" t="str">
        <f>VLOOKUP(Scoresheet!I37,'Caps &amp; Points'!$DT$2:$DU$103,2,FALSE)</f>
        <v>-</v>
      </c>
      <c r="AF432" s="90">
        <f t="shared" si="85"/>
        <v>0</v>
      </c>
      <c r="AG432" s="87" t="str">
        <f>VLOOKUP(Scoresheet!AA37,'Caps &amp; Points'!$DW$2:$DX$11,2,FALSE)</f>
        <v>-</v>
      </c>
      <c r="AH432" s="88" t="str">
        <f>VLOOKUP(Scoresheet!AB37,'Caps &amp; Points'!$DW$2:$DX$11,2,FALSE)</f>
        <v>-</v>
      </c>
      <c r="AI432" s="88" t="str">
        <f>VLOOKUP(Scoresheet!AC37,'Caps &amp; Points'!$DW$2:$DX$11,2,FALSE)</f>
        <v>-</v>
      </c>
      <c r="AJ432" s="88" t="str">
        <f>VLOOKUP(Scoresheet!AD37,'Caps &amp; Points'!$DW$2:$DX$11,2,FALSE)</f>
        <v>-</v>
      </c>
      <c r="AK432" s="88" t="str">
        <f>VLOOKUP(Scoresheet!AE37,'Caps &amp; Points'!$DW$2:$DX$11,2,FALSE)</f>
        <v>-</v>
      </c>
      <c r="AL432" s="88" t="str">
        <f>VLOOKUP(Scoresheet!AF37,'Caps &amp; Points'!$DW$2:$DX$11,2,FALSE)</f>
        <v>-</v>
      </c>
      <c r="AM432" s="89" t="str">
        <f>VLOOKUP(Scoresheet!AG37,'Caps &amp; Points'!$DW$2:$DX$11,2,FALSE)</f>
        <v>-</v>
      </c>
      <c r="AN432" s="90">
        <f t="shared" si="86"/>
        <v>0</v>
      </c>
      <c r="AO432" s="87" t="str">
        <f>VLOOKUP(Scoresheet!AY37,'Caps &amp; Points'!$EF$2:$EG$13,2,FALSE)</f>
        <v>-</v>
      </c>
      <c r="AP432" s="88" t="str">
        <f>VLOOKUP(Scoresheet!AZ37,'Caps &amp; Points'!$EF$2:$EG$13,2,FALSE)</f>
        <v>-</v>
      </c>
      <c r="AQ432" s="88" t="str">
        <f>VLOOKUP(Scoresheet!BA37,'Caps &amp; Points'!$EF$2:$EG$13,2,FALSE)</f>
        <v>-</v>
      </c>
      <c r="AR432" s="88" t="str">
        <f>VLOOKUP(Scoresheet!BB37,'Caps &amp; Points'!$EF$2:$EG$13,2,FALSE)</f>
        <v>-</v>
      </c>
      <c r="AS432" s="88" t="str">
        <f>VLOOKUP(Scoresheet!BC37,'Caps &amp; Points'!$EF$2:$EG$13,2,FALSE)</f>
        <v>-</v>
      </c>
      <c r="AT432" s="88" t="str">
        <f>VLOOKUP(Scoresheet!BD37,'Caps &amp; Points'!$EF$2:$EG$13,2,FALSE)</f>
        <v>-</v>
      </c>
      <c r="AU432" s="89" t="str">
        <f>VLOOKUP(Scoresheet!BE37,'Caps &amp; Points'!$EF$2:$EG$13,2,FALSE)</f>
        <v>-</v>
      </c>
      <c r="AV432" s="90">
        <f t="shared" si="87"/>
        <v>0</v>
      </c>
      <c r="AX432" s="80" t="str">
        <f>VLOOKUP(Scoresheet!AQ37,'Caps &amp; Points'!$EC$2:$ED$21,2,FALSE)</f>
        <v>-</v>
      </c>
      <c r="AY432" s="80" t="str">
        <f>VLOOKUP(Scoresheet!AR37,'Caps &amp; Points'!$EC$2:$ED$21,2,FALSE)</f>
        <v>-</v>
      </c>
      <c r="AZ432" s="80" t="str">
        <f>VLOOKUP(Scoresheet!AS37,'Caps &amp; Points'!$EC$2:$ED$21,2,FALSE)</f>
        <v>-</v>
      </c>
      <c r="BA432" s="80" t="str">
        <f>VLOOKUP(Scoresheet!AT37,'Caps &amp; Points'!$EC$2:$ED$21,2,FALSE)</f>
        <v>-</v>
      </c>
      <c r="BB432" s="80" t="str">
        <f>VLOOKUP(Scoresheet!AU37,'Caps &amp; Points'!$EC$2:$ED$21,2,FALSE)</f>
        <v>-</v>
      </c>
      <c r="BC432" s="80" t="str">
        <f>VLOOKUP(Scoresheet!AV37,'Caps &amp; Points'!$EC$2:$ED$21,2,FALSE)</f>
        <v>-</v>
      </c>
      <c r="BD432" s="80" t="str">
        <f>VLOOKUP(Scoresheet!AW37,'Caps &amp; Points'!$EC$2:$ED$21,2,FALSE)</f>
        <v>-</v>
      </c>
      <c r="BE432" s="90">
        <f t="shared" si="88"/>
        <v>0</v>
      </c>
      <c r="BF432" s="87" t="str">
        <f>VLOOKUP(Scoresheet!AI37,'Caps &amp; Points'!$DZ$2:$EA$40,2,FALSE)</f>
        <v>-</v>
      </c>
      <c r="BG432" s="88" t="str">
        <f>VLOOKUP(Scoresheet!AJ37,'Caps &amp; Points'!$DZ$2:$EA$40,2,FALSE)</f>
        <v>-</v>
      </c>
      <c r="BH432" s="88" t="str">
        <f>VLOOKUP(Scoresheet!AK37,'Caps &amp; Points'!$DZ$2:$EA$40,2,FALSE)</f>
        <v>-</v>
      </c>
      <c r="BI432" s="88" t="str">
        <f>VLOOKUP(Scoresheet!AL37,'Caps &amp; Points'!$DZ$2:$EA$40,2,FALSE)</f>
        <v>-</v>
      </c>
      <c r="BJ432" s="88" t="str">
        <f>VLOOKUP(Scoresheet!AM37,'Caps &amp; Points'!$DZ$2:$EA$40,2,FALSE)</f>
        <v>-</v>
      </c>
      <c r="BK432" s="88" t="str">
        <f>VLOOKUP(Scoresheet!AN37,'Caps &amp; Points'!$DZ$2:$EA$40,2,FALSE)</f>
        <v>-</v>
      </c>
      <c r="BL432" s="89" t="str">
        <f>VLOOKUP(Scoresheet!AO37,'Caps &amp; Points'!$DZ$2:$EA$40,2,FALSE)</f>
        <v>-</v>
      </c>
      <c r="BM432" s="90">
        <f t="shared" si="89"/>
        <v>0</v>
      </c>
      <c r="BN432" s="90">
        <f t="shared" si="84"/>
        <v>0</v>
      </c>
      <c r="BO432" s="90">
        <f t="shared" si="90"/>
        <v>0</v>
      </c>
      <c r="BP432" s="90"/>
      <c r="BQ432" s="80" t="str">
        <f>+Scoresheet!BG37</f>
        <v>-</v>
      </c>
      <c r="BR432" s="81" t="str">
        <f>+Scoresheet!BH37</f>
        <v>-</v>
      </c>
      <c r="BS432" s="81" t="str">
        <f>+Scoresheet!BI37</f>
        <v>-</v>
      </c>
      <c r="BT432" s="81" t="str">
        <f>+Scoresheet!BJ37</f>
        <v>-</v>
      </c>
      <c r="BU432" s="81" t="str">
        <f>+Scoresheet!BK37</f>
        <v>-</v>
      </c>
      <c r="BV432" s="81" t="str">
        <f>+Scoresheet!BL37</f>
        <v>-</v>
      </c>
      <c r="BW432" s="222" t="str">
        <f>+Scoresheet!BM37</f>
        <v>-</v>
      </c>
      <c r="BX432" s="506">
        <f>+Scoresheet!BN37</f>
        <v>0</v>
      </c>
      <c r="BY432" s="80" t="str">
        <f>+Scoresheet!BO37</f>
        <v>-</v>
      </c>
      <c r="BZ432" s="81" t="str">
        <f>+Scoresheet!BP37</f>
        <v>-</v>
      </c>
      <c r="CA432" s="81" t="str">
        <f>+Scoresheet!BQ37</f>
        <v>-</v>
      </c>
      <c r="CB432" s="81" t="str">
        <f>+Scoresheet!BR37</f>
        <v>-</v>
      </c>
      <c r="CC432" s="81" t="str">
        <f>+Scoresheet!BS37</f>
        <v>-</v>
      </c>
      <c r="CD432" s="81" t="str">
        <f>+Scoresheet!BT37</f>
        <v>-</v>
      </c>
      <c r="CE432" s="222" t="str">
        <f>+Scoresheet!BU37</f>
        <v>-</v>
      </c>
      <c r="CF432" s="506">
        <f>+Scoresheet!BV37</f>
        <v>0</v>
      </c>
    </row>
    <row r="433" spans="23:84" ht="15.75" hidden="1" thickBot="1">
      <c r="W433" s="294">
        <v>30</v>
      </c>
      <c r="X433" s="297" t="str">
        <f>+Scoresheet!B38</f>
        <v>-</v>
      </c>
      <c r="Y433" s="298" t="str">
        <f>VLOOKUP(Scoresheet!C38,'Caps &amp; Points'!$DT$2:$DU$103,2,FALSE)</f>
        <v>-</v>
      </c>
      <c r="Z433" s="311" t="str">
        <f>VLOOKUP(Scoresheet!D38,'Caps &amp; Points'!$DT$2:$DU$103,2,FALSE)</f>
        <v>-</v>
      </c>
      <c r="AA433" s="311" t="str">
        <f>VLOOKUP(Scoresheet!E38,'Caps &amp; Points'!$DT$2:$DU$103,2,FALSE)</f>
        <v>-</v>
      </c>
      <c r="AB433" s="311" t="str">
        <f>VLOOKUP(Scoresheet!F38,'Caps &amp; Points'!$DT$2:$DU$103,2,FALSE)</f>
        <v>-</v>
      </c>
      <c r="AC433" s="311" t="str">
        <f>VLOOKUP(Scoresheet!G38,'Caps &amp; Points'!$DT$2:$DU$103,2,FALSE)</f>
        <v>-</v>
      </c>
      <c r="AD433" s="311" t="str">
        <f>VLOOKUP(Scoresheet!H38,'Caps &amp; Points'!$DT$2:$DU$103,2,FALSE)</f>
        <v>-</v>
      </c>
      <c r="AE433" s="312" t="str">
        <f>VLOOKUP(Scoresheet!I38,'Caps &amp; Points'!$DT$2:$DU$103,2,FALSE)</f>
        <v>-</v>
      </c>
      <c r="AF433" s="94">
        <f t="shared" si="85"/>
        <v>0</v>
      </c>
      <c r="AG433" s="95" t="str">
        <f>VLOOKUP(Scoresheet!AA38,'Caps &amp; Points'!$DW$2:$DX$11,2,FALSE)</f>
        <v>-</v>
      </c>
      <c r="AH433" s="92" t="str">
        <f>VLOOKUP(Scoresheet!AB38,'Caps &amp; Points'!$DW$2:$DX$11,2,FALSE)</f>
        <v>-</v>
      </c>
      <c r="AI433" s="92" t="str">
        <f>VLOOKUP(Scoresheet!AC38,'Caps &amp; Points'!$DW$2:$DX$11,2,FALSE)</f>
        <v>-</v>
      </c>
      <c r="AJ433" s="92" t="str">
        <f>VLOOKUP(Scoresheet!AD38,'Caps &amp; Points'!$DW$2:$DX$11,2,FALSE)</f>
        <v>-</v>
      </c>
      <c r="AK433" s="92" t="str">
        <f>VLOOKUP(Scoresheet!AE38,'Caps &amp; Points'!$DW$2:$DX$11,2,FALSE)</f>
        <v>-</v>
      </c>
      <c r="AL433" s="92" t="str">
        <f>VLOOKUP(Scoresheet!AF38,'Caps &amp; Points'!$DW$2:$DX$11,2,FALSE)</f>
        <v>-</v>
      </c>
      <c r="AM433" s="93" t="str">
        <f>VLOOKUP(Scoresheet!AG38,'Caps &amp; Points'!$DW$2:$DX$11,2,FALSE)</f>
        <v>-</v>
      </c>
      <c r="AN433" s="94">
        <f t="shared" si="86"/>
        <v>0</v>
      </c>
      <c r="AO433" s="95" t="str">
        <f>VLOOKUP(Scoresheet!AY38,'Caps &amp; Points'!$EF$2:$EG$13,2,FALSE)</f>
        <v>-</v>
      </c>
      <c r="AP433" s="92" t="str">
        <f>VLOOKUP(Scoresheet!AZ38,'Caps &amp; Points'!$EF$2:$EG$13,2,FALSE)</f>
        <v>-</v>
      </c>
      <c r="AQ433" s="92" t="str">
        <f>VLOOKUP(Scoresheet!BA38,'Caps &amp; Points'!$EF$2:$EG$13,2,FALSE)</f>
        <v>-</v>
      </c>
      <c r="AR433" s="92" t="str">
        <f>VLOOKUP(Scoresheet!BB38,'Caps &amp; Points'!$EF$2:$EG$13,2,FALSE)</f>
        <v>-</v>
      </c>
      <c r="AS433" s="92" t="str">
        <f>VLOOKUP(Scoresheet!BC38,'Caps &amp; Points'!$EF$2:$EG$13,2,FALSE)</f>
        <v>-</v>
      </c>
      <c r="AT433" s="92" t="str">
        <f>VLOOKUP(Scoresheet!BD38,'Caps &amp; Points'!$EF$2:$EG$13,2,FALSE)</f>
        <v>-</v>
      </c>
      <c r="AU433" s="93" t="str">
        <f>VLOOKUP(Scoresheet!BE38,'Caps &amp; Points'!$EF$2:$EG$13,2,FALSE)</f>
        <v>-</v>
      </c>
      <c r="AV433" s="94">
        <f t="shared" si="87"/>
        <v>0</v>
      </c>
      <c r="AX433" s="80" t="str">
        <f>VLOOKUP(Scoresheet!AQ38,'Caps &amp; Points'!$EC$2:$ED$21,2,FALSE)</f>
        <v>-</v>
      </c>
      <c r="AY433" s="80" t="str">
        <f>VLOOKUP(Scoresheet!AR38,'Caps &amp; Points'!$EC$2:$ED$21,2,FALSE)</f>
        <v>-</v>
      </c>
      <c r="AZ433" s="80" t="str">
        <f>VLOOKUP(Scoresheet!AS38,'Caps &amp; Points'!$EC$2:$ED$21,2,FALSE)</f>
        <v>-</v>
      </c>
      <c r="BA433" s="80" t="str">
        <f>VLOOKUP(Scoresheet!AT38,'Caps &amp; Points'!$EC$2:$ED$21,2,FALSE)</f>
        <v>-</v>
      </c>
      <c r="BB433" s="80" t="str">
        <f>VLOOKUP(Scoresheet!AU38,'Caps &amp; Points'!$EC$2:$ED$21,2,FALSE)</f>
        <v>-</v>
      </c>
      <c r="BC433" s="80" t="str">
        <f>VLOOKUP(Scoresheet!AV38,'Caps &amp; Points'!$EC$2:$ED$21,2,FALSE)</f>
        <v>-</v>
      </c>
      <c r="BD433" s="80" t="str">
        <f>VLOOKUP(Scoresheet!AW38,'Caps &amp; Points'!$EC$2:$ED$21,2,FALSE)</f>
        <v>-</v>
      </c>
      <c r="BE433" s="94">
        <f t="shared" si="88"/>
        <v>0</v>
      </c>
      <c r="BF433" s="95" t="str">
        <f>VLOOKUP(Scoresheet!AI38,'Caps &amp; Points'!$DZ$2:$EA$40,2,FALSE)</f>
        <v>-</v>
      </c>
      <c r="BG433" s="92" t="str">
        <f>VLOOKUP(Scoresheet!AJ38,'Caps &amp; Points'!$DZ$2:$EA$40,2,FALSE)</f>
        <v>-</v>
      </c>
      <c r="BH433" s="92" t="str">
        <f>VLOOKUP(Scoresheet!AK38,'Caps &amp; Points'!$DZ$2:$EA$40,2,FALSE)</f>
        <v>-</v>
      </c>
      <c r="BI433" s="92" t="str">
        <f>VLOOKUP(Scoresheet!AL38,'Caps &amp; Points'!$DZ$2:$EA$40,2,FALSE)</f>
        <v>-</v>
      </c>
      <c r="BJ433" s="92" t="str">
        <f>VLOOKUP(Scoresheet!AM38,'Caps &amp; Points'!$DZ$2:$EA$40,2,FALSE)</f>
        <v>-</v>
      </c>
      <c r="BK433" s="92" t="str">
        <f>VLOOKUP(Scoresheet!AN38,'Caps &amp; Points'!$DZ$2:$EA$40,2,FALSE)</f>
        <v>-</v>
      </c>
      <c r="BL433" s="93" t="str">
        <f>VLOOKUP(Scoresheet!AO38,'Caps &amp; Points'!$DZ$2:$EA$40,2,FALSE)</f>
        <v>-</v>
      </c>
      <c r="BM433" s="94">
        <f t="shared" si="89"/>
        <v>0</v>
      </c>
      <c r="BN433" s="94">
        <f t="shared" si="84"/>
        <v>0</v>
      </c>
      <c r="BO433" s="94">
        <f t="shared" si="90"/>
        <v>0</v>
      </c>
      <c r="BP433" s="94"/>
      <c r="BQ433" s="80" t="str">
        <f>+Scoresheet!BG38</f>
        <v>-</v>
      </c>
      <c r="BR433" s="81" t="str">
        <f>+Scoresheet!BH38</f>
        <v>-</v>
      </c>
      <c r="BS433" s="81" t="str">
        <f>+Scoresheet!BI38</f>
        <v>-</v>
      </c>
      <c r="BT433" s="81" t="str">
        <f>+Scoresheet!BJ38</f>
        <v>-</v>
      </c>
      <c r="BU433" s="81" t="str">
        <f>+Scoresheet!BK38</f>
        <v>-</v>
      </c>
      <c r="BV433" s="81" t="str">
        <f>+Scoresheet!BL38</f>
        <v>-</v>
      </c>
      <c r="BW433" s="222" t="str">
        <f>+Scoresheet!BM38</f>
        <v>-</v>
      </c>
      <c r="BX433" s="506">
        <f>+Scoresheet!BN38</f>
        <v>0</v>
      </c>
      <c r="BY433" s="80" t="str">
        <f>+Scoresheet!BO38</f>
        <v>-</v>
      </c>
      <c r="BZ433" s="81" t="str">
        <f>+Scoresheet!BP38</f>
        <v>-</v>
      </c>
      <c r="CA433" s="81" t="str">
        <f>+Scoresheet!BQ38</f>
        <v>-</v>
      </c>
      <c r="CB433" s="81" t="str">
        <f>+Scoresheet!BR38</f>
        <v>-</v>
      </c>
      <c r="CC433" s="81" t="str">
        <f>+Scoresheet!BS38</f>
        <v>-</v>
      </c>
      <c r="CD433" s="81" t="str">
        <f>+Scoresheet!BT38</f>
        <v>-</v>
      </c>
      <c r="CE433" s="222" t="str">
        <f>+Scoresheet!BU38</f>
        <v>-</v>
      </c>
      <c r="CF433" s="506">
        <f>+Scoresheet!BV38</f>
        <v>0</v>
      </c>
    </row>
    <row r="434" spans="23:84" ht="15.75" hidden="1" thickBot="1">
      <c r="W434" s="139">
        <v>1</v>
      </c>
      <c r="X434" s="292" t="str">
        <f>+Scoresheet!B48</f>
        <v>GAUTUM VYAS [R]</v>
      </c>
      <c r="Y434" s="293">
        <f>VLOOKUP(Scoresheet!C48,'Caps &amp; Points'!$DT$2:$DU$103,2,FALSE)</f>
        <v>0</v>
      </c>
      <c r="Z434" s="307">
        <f>VLOOKUP(Scoresheet!D48,'Caps &amp; Points'!$DT$2:$DU$103,2,FALSE)</f>
        <v>0</v>
      </c>
      <c r="AA434" s="307">
        <f>VLOOKUP(Scoresheet!E48,'Caps &amp; Points'!$DT$2:$DU$103,2,FALSE)</f>
        <v>0</v>
      </c>
      <c r="AB434" s="307" t="str">
        <f>VLOOKUP(Scoresheet!F48,'Caps &amp; Points'!$DT$2:$DU$103,2,FALSE)</f>
        <v>-</v>
      </c>
      <c r="AC434" s="307">
        <f>VLOOKUP(Scoresheet!G48,'Caps &amp; Points'!$DT$2:$DU$103,2,FALSE)</f>
        <v>0</v>
      </c>
      <c r="AD434" s="307">
        <f>VLOOKUP(Scoresheet!H48,'Caps &amp; Points'!$DT$2:$DU$103,2,FALSE)</f>
        <v>1</v>
      </c>
      <c r="AE434" s="308" t="str">
        <f>VLOOKUP(Scoresheet!I48,'Caps &amp; Points'!$DT$2:$DU$103,2,FALSE)</f>
        <v>-</v>
      </c>
      <c r="AF434" s="82">
        <f>SUM(Y434:AE434)</f>
        <v>1</v>
      </c>
      <c r="AG434" s="80">
        <f>VLOOKUP(Scoresheet!AA48,'Caps &amp; Points'!$DW$2:$DX$11,2,FALSE)</f>
        <v>3</v>
      </c>
      <c r="AH434" s="81" t="str">
        <f>VLOOKUP(Scoresheet!AB48,'Caps &amp; Points'!$DW$2:$DX$11,2,FALSE)</f>
        <v>-</v>
      </c>
      <c r="AI434" s="81">
        <f>VLOOKUP(Scoresheet!AC48,'Caps &amp; Points'!$DW$2:$DX$11,2,FALSE)</f>
        <v>0</v>
      </c>
      <c r="AJ434" s="81">
        <f>VLOOKUP(Scoresheet!AD48,'Caps &amp; Points'!$DW$2:$DX$11,2,FALSE)</f>
        <v>0</v>
      </c>
      <c r="AK434" s="81">
        <f>VLOOKUP(Scoresheet!AE48,'Caps &amp; Points'!$DW$2:$DX$11,2,FALSE)</f>
        <v>3</v>
      </c>
      <c r="AL434" s="81">
        <f>VLOOKUP(Scoresheet!AF48,'Caps &amp; Points'!$DW$2:$DX$11,2,FALSE)</f>
        <v>0</v>
      </c>
      <c r="AM434" s="222" t="str">
        <f>VLOOKUP(Scoresheet!AG48,'Caps &amp; Points'!$DW$2:$DX$11,2,FALSE)</f>
        <v>-</v>
      </c>
      <c r="AN434" s="82">
        <f>SUM(AG434:AM434)</f>
        <v>6</v>
      </c>
      <c r="AO434" s="80" t="str">
        <f>VLOOKUP(Scoresheet!AY48,'Caps &amp; Points'!$EF$2:$EG$13,2,FALSE)</f>
        <v>-</v>
      </c>
      <c r="AP434" s="81" t="str">
        <f>VLOOKUP(Scoresheet!AZ48,'Caps &amp; Points'!$EF$2:$EG$13,2,FALSE)</f>
        <v>-</v>
      </c>
      <c r="AQ434" s="81" t="str">
        <f>VLOOKUP(Scoresheet!BA48,'Caps &amp; Points'!$EF$2:$EG$13,2,FALSE)</f>
        <v>-</v>
      </c>
      <c r="AR434" s="81" t="str">
        <f>VLOOKUP(Scoresheet!BB48,'Caps &amp; Points'!$EF$2:$EG$13,2,FALSE)</f>
        <v>-</v>
      </c>
      <c r="AS434" s="81" t="str">
        <f>VLOOKUP(Scoresheet!BC48,'Caps &amp; Points'!$EF$2:$EG$13,2,FALSE)</f>
        <v>-</v>
      </c>
      <c r="AT434" s="81" t="str">
        <f>VLOOKUP(Scoresheet!BD48,'Caps &amp; Points'!$EF$2:$EG$13,2,FALSE)</f>
        <v>-</v>
      </c>
      <c r="AU434" s="222" t="str">
        <f>VLOOKUP(Scoresheet!BE48,'Caps &amp; Points'!$EF$2:$EG$13,2,FALSE)</f>
        <v>-</v>
      </c>
      <c r="AV434" s="82">
        <f>SUM(AO434:AU434)</f>
        <v>0</v>
      </c>
      <c r="AX434" s="80" t="str">
        <f>VLOOKUP(Scoresheet!AQ48,'Caps &amp; Points'!$EC$2:$ED$21,2,FALSE)</f>
        <v>-</v>
      </c>
      <c r="AY434" s="80" t="str">
        <f>VLOOKUP(Scoresheet!AR48,'Caps &amp; Points'!$EC$2:$ED$21,2,FALSE)</f>
        <v>-</v>
      </c>
      <c r="AZ434" s="80">
        <f>VLOOKUP(Scoresheet!AS48,'Caps &amp; Points'!$EC$2:$ED$21,2,FALSE)</f>
        <v>0.5</v>
      </c>
      <c r="BA434" s="80" t="str">
        <f>VLOOKUP(Scoresheet!AT48,'Caps &amp; Points'!$EC$2:$ED$21,2,FALSE)</f>
        <v>-</v>
      </c>
      <c r="BB434" s="80" t="str">
        <f>VLOOKUP(Scoresheet!AU48,'Caps &amp; Points'!$EC$2:$ED$21,2,FALSE)</f>
        <v>-</v>
      </c>
      <c r="BC434" s="80" t="str">
        <f>VLOOKUP(Scoresheet!AV48,'Caps &amp; Points'!$EC$2:$ED$21,2,FALSE)</f>
        <v>-</v>
      </c>
      <c r="BD434" s="80" t="str">
        <f>VLOOKUP(Scoresheet!AW48,'Caps &amp; Points'!$EC$2:$ED$21,2,FALSE)</f>
        <v>-</v>
      </c>
      <c r="BE434" s="82">
        <f>SUM(AX434:BD434)</f>
        <v>0.5</v>
      </c>
      <c r="BF434" s="80" t="str">
        <f>VLOOKUP(Scoresheet!AI48,'Caps &amp; Points'!$DZ$2:$EA$40,2,FALSE)</f>
        <v>-</v>
      </c>
      <c r="BG434" s="81" t="str">
        <f>VLOOKUP(Scoresheet!AJ48,'Caps &amp; Points'!$DZ$2:$EA$40,2,FALSE)</f>
        <v>-</v>
      </c>
      <c r="BH434" s="81" t="str">
        <f>VLOOKUP(Scoresheet!AK48,'Caps &amp; Points'!$DZ$2:$EA$40,2,FALSE)</f>
        <v>-</v>
      </c>
      <c r="BI434" s="81" t="str">
        <f>VLOOKUP(Scoresheet!AL48,'Caps &amp; Points'!$DZ$2:$EA$40,2,FALSE)</f>
        <v>-</v>
      </c>
      <c r="BJ434" s="81" t="str">
        <f>VLOOKUP(Scoresheet!AM48,'Caps &amp; Points'!$DZ$2:$EA$40,2,FALSE)</f>
        <v>-</v>
      </c>
      <c r="BK434" s="81" t="str">
        <f>VLOOKUP(Scoresheet!AN48,'Caps &amp; Points'!$DZ$2:$EA$40,2,FALSE)</f>
        <v>-</v>
      </c>
      <c r="BL434" s="222" t="str">
        <f>VLOOKUP(Scoresheet!AO48,'Caps &amp; Points'!$DZ$2:$EA$40,2,FALSE)</f>
        <v>-</v>
      </c>
      <c r="BM434" s="82">
        <f>SUM(BF434:BL434)</f>
        <v>0</v>
      </c>
      <c r="BN434" s="82">
        <f t="shared" si="84"/>
        <v>5</v>
      </c>
      <c r="BO434" s="82">
        <f t="shared" si="90"/>
        <v>5</v>
      </c>
      <c r="BP434" s="82"/>
      <c r="BQ434" s="80">
        <f>+Scoresheet!BG48</f>
        <v>4</v>
      </c>
      <c r="BR434" s="81" t="str">
        <f>+Scoresheet!BH48</f>
        <v>-</v>
      </c>
      <c r="BS434" s="81">
        <f>+Scoresheet!BI48</f>
        <v>1</v>
      </c>
      <c r="BT434" s="81">
        <f>+Scoresheet!BJ48</f>
        <v>2</v>
      </c>
      <c r="BU434" s="81">
        <f>+Scoresheet!BK48</f>
        <v>3</v>
      </c>
      <c r="BV434" s="81">
        <f>+Scoresheet!BL48</f>
        <v>2</v>
      </c>
      <c r="BW434" s="222" t="str">
        <f>+Scoresheet!BM48</f>
        <v>-</v>
      </c>
      <c r="BX434" s="82">
        <f>+Scoresheet!BN48</f>
        <v>12</v>
      </c>
      <c r="BY434" s="80">
        <f>+Scoresheet!BO48</f>
        <v>24</v>
      </c>
      <c r="BZ434" s="81" t="str">
        <f>+Scoresheet!BP48</f>
        <v>-</v>
      </c>
      <c r="CA434" s="81">
        <f>+Scoresheet!BQ48</f>
        <v>15</v>
      </c>
      <c r="CB434" s="81">
        <f>+Scoresheet!BR48</f>
        <v>9</v>
      </c>
      <c r="CC434" s="81">
        <f>+Scoresheet!BS48</f>
        <v>10</v>
      </c>
      <c r="CD434" s="81">
        <f>+Scoresheet!BT48</f>
        <v>24</v>
      </c>
      <c r="CE434" s="222" t="str">
        <f>+Scoresheet!BU48</f>
        <v>-</v>
      </c>
      <c r="CF434" s="82">
        <f>+Scoresheet!BV48</f>
        <v>82</v>
      </c>
    </row>
    <row r="435" spans="23:84" ht="15.75" hidden="1" thickBot="1">
      <c r="W435" s="294">
        <v>2</v>
      </c>
      <c r="X435" s="295" t="str">
        <f>+Scoresheet!B49</f>
        <v>KALPESH RAVAL [R]</v>
      </c>
      <c r="Y435" s="296">
        <f>VLOOKUP(Scoresheet!C49,'Caps &amp; Points'!$DT$2:$DU$103,2,FALSE)</f>
        <v>1.1000000000000001</v>
      </c>
      <c r="Z435" s="309">
        <f>VLOOKUP(Scoresheet!D49,'Caps &amp; Points'!$DT$2:$DU$103,2,FALSE)</f>
        <v>4.7</v>
      </c>
      <c r="AA435" s="309">
        <f>VLOOKUP(Scoresheet!E49,'Caps &amp; Points'!$DT$2:$DU$103,2,FALSE)</f>
        <v>1.1000000000000001</v>
      </c>
      <c r="AB435" s="309">
        <f>VLOOKUP(Scoresheet!F49,'Caps &amp; Points'!$DT$2:$DU$103,2,FALSE)</f>
        <v>7.2</v>
      </c>
      <c r="AC435" s="309">
        <f>VLOOKUP(Scoresheet!G49,'Caps &amp; Points'!$DT$2:$DU$103,2,FALSE)</f>
        <v>0</v>
      </c>
      <c r="AD435" s="309">
        <f>VLOOKUP(Scoresheet!H49,'Caps &amp; Points'!$DT$2:$DU$103,2,FALSE)</f>
        <v>0</v>
      </c>
      <c r="AE435" s="310" t="str">
        <f>VLOOKUP(Scoresheet!I49,'Caps &amp; Points'!$DT$2:$DU$103,2,FALSE)</f>
        <v>-</v>
      </c>
      <c r="AF435" s="90">
        <f t="shared" ref="AF435:AF463" si="91">SUM(Y435:AE435)</f>
        <v>14.100000000000001</v>
      </c>
      <c r="AG435" s="87" t="str">
        <f>VLOOKUP(Scoresheet!AA49,'Caps &amp; Points'!$DW$2:$DX$11,2,FALSE)</f>
        <v>-</v>
      </c>
      <c r="AH435" s="88" t="str">
        <f>VLOOKUP(Scoresheet!AB49,'Caps &amp; Points'!$DW$2:$DX$11,2,FALSE)</f>
        <v>-</v>
      </c>
      <c r="AI435" s="88" t="str">
        <f>VLOOKUP(Scoresheet!AC49,'Caps &amp; Points'!$DW$2:$DX$11,2,FALSE)</f>
        <v>-</v>
      </c>
      <c r="AJ435" s="88" t="str">
        <f>VLOOKUP(Scoresheet!AD49,'Caps &amp; Points'!$DW$2:$DX$11,2,FALSE)</f>
        <v>-</v>
      </c>
      <c r="AK435" s="88" t="str">
        <f>VLOOKUP(Scoresheet!AE49,'Caps &amp; Points'!$DW$2:$DX$11,2,FALSE)</f>
        <v>-</v>
      </c>
      <c r="AL435" s="88" t="str">
        <f>VLOOKUP(Scoresheet!AF49,'Caps &amp; Points'!$DW$2:$DX$11,2,FALSE)</f>
        <v>-</v>
      </c>
      <c r="AM435" s="89" t="str">
        <f>VLOOKUP(Scoresheet!AG49,'Caps &amp; Points'!$DW$2:$DX$11,2,FALSE)</f>
        <v>-</v>
      </c>
      <c r="AN435" s="90">
        <f t="shared" ref="AN435:AN463" si="92">SUM(AG435:AM435)</f>
        <v>0</v>
      </c>
      <c r="AO435" s="87">
        <f>VLOOKUP(Scoresheet!AY49,'Caps &amp; Points'!$EF$2:$EG$13,2,FALSE)</f>
        <v>1</v>
      </c>
      <c r="AP435" s="88">
        <f>VLOOKUP(Scoresheet!AZ49,'Caps &amp; Points'!$EF$2:$EG$13,2,FALSE)</f>
        <v>0.5</v>
      </c>
      <c r="AQ435" s="88" t="str">
        <f>VLOOKUP(Scoresheet!BA49,'Caps &amp; Points'!$EF$2:$EG$13,2,FALSE)</f>
        <v>-</v>
      </c>
      <c r="AR435" s="88" t="str">
        <f>VLOOKUP(Scoresheet!BB49,'Caps &amp; Points'!$EF$2:$EG$13,2,FALSE)</f>
        <v>-</v>
      </c>
      <c r="AS435" s="88">
        <f>VLOOKUP(Scoresheet!BC49,'Caps &amp; Points'!$EF$2:$EG$13,2,FALSE)</f>
        <v>0.5</v>
      </c>
      <c r="AT435" s="88" t="str">
        <f>VLOOKUP(Scoresheet!BD49,'Caps &amp; Points'!$EF$2:$EG$13,2,FALSE)</f>
        <v>-</v>
      </c>
      <c r="AU435" s="89" t="str">
        <f>VLOOKUP(Scoresheet!BE49,'Caps &amp; Points'!$EF$2:$EG$13,2,FALSE)</f>
        <v>-</v>
      </c>
      <c r="AV435" s="90">
        <f t="shared" ref="AV435:AV463" si="93">SUM(AO435:AU435)</f>
        <v>2</v>
      </c>
      <c r="AX435" s="80" t="str">
        <f>VLOOKUP(Scoresheet!AQ49,'Caps &amp; Points'!$EC$2:$ED$21,2,FALSE)</f>
        <v>-</v>
      </c>
      <c r="AY435" s="80" t="str">
        <f>VLOOKUP(Scoresheet!AR49,'Caps &amp; Points'!$EC$2:$ED$21,2,FALSE)</f>
        <v>-</v>
      </c>
      <c r="AZ435" s="80" t="str">
        <f>VLOOKUP(Scoresheet!AS49,'Caps &amp; Points'!$EC$2:$ED$21,2,FALSE)</f>
        <v>-</v>
      </c>
      <c r="BA435" s="80" t="str">
        <f>VLOOKUP(Scoresheet!AT49,'Caps &amp; Points'!$EC$2:$ED$21,2,FALSE)</f>
        <v>-</v>
      </c>
      <c r="BB435" s="80" t="str">
        <f>VLOOKUP(Scoresheet!AU49,'Caps &amp; Points'!$EC$2:$ED$21,2,FALSE)</f>
        <v>-</v>
      </c>
      <c r="BC435" s="80" t="str">
        <f>VLOOKUP(Scoresheet!AV49,'Caps &amp; Points'!$EC$2:$ED$21,2,FALSE)</f>
        <v>-</v>
      </c>
      <c r="BD435" s="80" t="str">
        <f>VLOOKUP(Scoresheet!AW49,'Caps &amp; Points'!$EC$2:$ED$21,2,FALSE)</f>
        <v>-</v>
      </c>
      <c r="BE435" s="90">
        <f t="shared" ref="BE435:BE463" si="94">SUM(AX435:BD435)</f>
        <v>0</v>
      </c>
      <c r="BF435" s="87" t="str">
        <f>VLOOKUP(Scoresheet!AI49,'Caps &amp; Points'!$DZ$2:$EA$40,2,FALSE)</f>
        <v>-</v>
      </c>
      <c r="BG435" s="88">
        <f>VLOOKUP(Scoresheet!AJ49,'Caps &amp; Points'!$DZ$2:$EA$40,2,FALSE)</f>
        <v>0.5</v>
      </c>
      <c r="BH435" s="88">
        <f>VLOOKUP(Scoresheet!AK49,'Caps &amp; Points'!$DZ$2:$EA$40,2,FALSE)</f>
        <v>1</v>
      </c>
      <c r="BI435" s="88">
        <f>VLOOKUP(Scoresheet!AL49,'Caps &amp; Points'!$DZ$2:$EA$40,2,FALSE)</f>
        <v>1</v>
      </c>
      <c r="BJ435" s="88" t="str">
        <f>VLOOKUP(Scoresheet!AM49,'Caps &amp; Points'!$DZ$2:$EA$40,2,FALSE)</f>
        <v>-</v>
      </c>
      <c r="BK435" s="88">
        <f>VLOOKUP(Scoresheet!AN49,'Caps &amp; Points'!$DZ$2:$EA$40,2,FALSE)</f>
        <v>1</v>
      </c>
      <c r="BL435" s="89" t="str">
        <f>VLOOKUP(Scoresheet!AO49,'Caps &amp; Points'!$DZ$2:$EA$40,2,FALSE)</f>
        <v>-</v>
      </c>
      <c r="BM435" s="90">
        <f t="shared" ref="BM435:BM463" si="95">SUM(BF435:BL435)</f>
        <v>3.5</v>
      </c>
      <c r="BN435" s="90">
        <f t="shared" si="84"/>
        <v>6</v>
      </c>
      <c r="BO435" s="90">
        <f t="shared" si="90"/>
        <v>0</v>
      </c>
      <c r="BP435" s="90"/>
      <c r="BQ435" s="80" t="str">
        <f>+Scoresheet!BG49</f>
        <v>-</v>
      </c>
      <c r="BR435" s="81" t="str">
        <f>+Scoresheet!BH49</f>
        <v>-</v>
      </c>
      <c r="BS435" s="81" t="str">
        <f>+Scoresheet!BI49</f>
        <v>-</v>
      </c>
      <c r="BT435" s="81" t="str">
        <f>+Scoresheet!BJ49</f>
        <v>-</v>
      </c>
      <c r="BU435" s="81" t="str">
        <f>+Scoresheet!BK49</f>
        <v>-</v>
      </c>
      <c r="BV435" s="81" t="str">
        <f>+Scoresheet!BL49</f>
        <v>-</v>
      </c>
      <c r="BW435" s="222" t="str">
        <f>+Scoresheet!BM49</f>
        <v>-</v>
      </c>
      <c r="BX435" s="82">
        <f>+Scoresheet!BN49</f>
        <v>0</v>
      </c>
      <c r="BY435" s="80" t="str">
        <f>+Scoresheet!BO49</f>
        <v>-</v>
      </c>
      <c r="BZ435" s="81" t="str">
        <f>+Scoresheet!BP49</f>
        <v>-</v>
      </c>
      <c r="CA435" s="81" t="str">
        <f>+Scoresheet!BQ49</f>
        <v>-</v>
      </c>
      <c r="CB435" s="81" t="str">
        <f>+Scoresheet!BR49</f>
        <v>-</v>
      </c>
      <c r="CC435" s="81" t="str">
        <f>+Scoresheet!BS49</f>
        <v>-</v>
      </c>
      <c r="CD435" s="81" t="str">
        <f>+Scoresheet!BT49</f>
        <v>-</v>
      </c>
      <c r="CE435" s="222" t="str">
        <f>+Scoresheet!BU49</f>
        <v>-</v>
      </c>
      <c r="CF435" s="82">
        <f>+Scoresheet!BV49</f>
        <v>0</v>
      </c>
    </row>
    <row r="436" spans="23:84" ht="15.75" hidden="1" thickBot="1">
      <c r="W436" s="139">
        <v>3</v>
      </c>
      <c r="X436" s="295" t="str">
        <f>+Scoresheet!B50</f>
        <v>KANU RAVAL [R]</v>
      </c>
      <c r="Y436" s="296">
        <f>VLOOKUP(Scoresheet!C50,'Caps &amp; Points'!$DT$2:$DU$103,2,FALSE)</f>
        <v>0</v>
      </c>
      <c r="Z436" s="309">
        <f>VLOOKUP(Scoresheet!D50,'Caps &amp; Points'!$DT$2:$DU$103,2,FALSE)</f>
        <v>0</v>
      </c>
      <c r="AA436" s="309">
        <f>VLOOKUP(Scoresheet!E50,'Caps &amp; Points'!$DT$2:$DU$103,2,FALSE)</f>
        <v>0</v>
      </c>
      <c r="AB436" s="309" t="str">
        <f>VLOOKUP(Scoresheet!F50,'Caps &amp; Points'!$DT$2:$DU$103,2,FALSE)</f>
        <v>-</v>
      </c>
      <c r="AC436" s="309">
        <f>VLOOKUP(Scoresheet!G50,'Caps &amp; Points'!$DT$2:$DU$103,2,FALSE)</f>
        <v>0</v>
      </c>
      <c r="AD436" s="309">
        <f>VLOOKUP(Scoresheet!H50,'Caps &amp; Points'!$DT$2:$DU$103,2,FALSE)</f>
        <v>0</v>
      </c>
      <c r="AE436" s="310" t="str">
        <f>VLOOKUP(Scoresheet!I50,'Caps &amp; Points'!$DT$2:$DU$103,2,FALSE)</f>
        <v>-</v>
      </c>
      <c r="AF436" s="90">
        <f t="shared" si="91"/>
        <v>0</v>
      </c>
      <c r="AG436" s="87">
        <f>VLOOKUP(Scoresheet!AA50,'Caps &amp; Points'!$DW$2:$DX$11,2,FALSE)</f>
        <v>7</v>
      </c>
      <c r="AH436" s="88">
        <f>VLOOKUP(Scoresheet!AB50,'Caps &amp; Points'!$DW$2:$DX$11,2,FALSE)</f>
        <v>3</v>
      </c>
      <c r="AI436" s="88">
        <f>VLOOKUP(Scoresheet!AC50,'Caps &amp; Points'!$DW$2:$DX$11,2,FALSE)</f>
        <v>1</v>
      </c>
      <c r="AJ436" s="88">
        <f>VLOOKUP(Scoresheet!AD50,'Caps &amp; Points'!$DW$2:$DX$11,2,FALSE)</f>
        <v>3</v>
      </c>
      <c r="AK436" s="88">
        <f>VLOOKUP(Scoresheet!AE50,'Caps &amp; Points'!$DW$2:$DX$11,2,FALSE)</f>
        <v>3</v>
      </c>
      <c r="AL436" s="88">
        <f>VLOOKUP(Scoresheet!AF50,'Caps &amp; Points'!$DW$2:$DX$11,2,FALSE)</f>
        <v>0</v>
      </c>
      <c r="AM436" s="89" t="str">
        <f>VLOOKUP(Scoresheet!AG50,'Caps &amp; Points'!$DW$2:$DX$11,2,FALSE)</f>
        <v>-</v>
      </c>
      <c r="AN436" s="90">
        <f t="shared" si="92"/>
        <v>17</v>
      </c>
      <c r="AO436" s="87" t="str">
        <f>VLOOKUP(Scoresheet!AY50,'Caps &amp; Points'!$EF$2:$EG$13,2,FALSE)</f>
        <v>-</v>
      </c>
      <c r="AP436" s="88" t="str">
        <f>VLOOKUP(Scoresheet!AZ50,'Caps &amp; Points'!$EF$2:$EG$13,2,FALSE)</f>
        <v>-</v>
      </c>
      <c r="AQ436" s="88" t="str">
        <f>VLOOKUP(Scoresheet!BA50,'Caps &amp; Points'!$EF$2:$EG$13,2,FALSE)</f>
        <v>-</v>
      </c>
      <c r="AR436" s="88" t="str">
        <f>VLOOKUP(Scoresheet!BB50,'Caps &amp; Points'!$EF$2:$EG$13,2,FALSE)</f>
        <v>-</v>
      </c>
      <c r="AS436" s="88" t="str">
        <f>VLOOKUP(Scoresheet!BC50,'Caps &amp; Points'!$EF$2:$EG$13,2,FALSE)</f>
        <v>-</v>
      </c>
      <c r="AT436" s="88" t="str">
        <f>VLOOKUP(Scoresheet!BD50,'Caps &amp; Points'!$EF$2:$EG$13,2,FALSE)</f>
        <v>-</v>
      </c>
      <c r="AU436" s="89" t="str">
        <f>VLOOKUP(Scoresheet!BE50,'Caps &amp; Points'!$EF$2:$EG$13,2,FALSE)</f>
        <v>-</v>
      </c>
      <c r="AV436" s="90">
        <f t="shared" si="93"/>
        <v>0</v>
      </c>
      <c r="AX436" s="80" t="str">
        <f>VLOOKUP(Scoresheet!AQ50,'Caps &amp; Points'!$EC$2:$ED$21,2,FALSE)</f>
        <v>-</v>
      </c>
      <c r="AY436" s="80" t="str">
        <f>VLOOKUP(Scoresheet!AR50,'Caps &amp; Points'!$EC$2:$ED$21,2,FALSE)</f>
        <v>-</v>
      </c>
      <c r="AZ436" s="80" t="str">
        <f>VLOOKUP(Scoresheet!AS50,'Caps &amp; Points'!$EC$2:$ED$21,2,FALSE)</f>
        <v>-</v>
      </c>
      <c r="BA436" s="80" t="str">
        <f>VLOOKUP(Scoresheet!AT50,'Caps &amp; Points'!$EC$2:$ED$21,2,FALSE)</f>
        <v>-</v>
      </c>
      <c r="BB436" s="80">
        <f>VLOOKUP(Scoresheet!AU50,'Caps &amp; Points'!$EC$2:$ED$21,2,FALSE)</f>
        <v>1</v>
      </c>
      <c r="BC436" s="80">
        <f>VLOOKUP(Scoresheet!AV50,'Caps &amp; Points'!$EC$2:$ED$21,2,FALSE)</f>
        <v>0.5</v>
      </c>
      <c r="BD436" s="80" t="str">
        <f>VLOOKUP(Scoresheet!AW50,'Caps &amp; Points'!$EC$2:$ED$21,2,FALSE)</f>
        <v>-</v>
      </c>
      <c r="BE436" s="90">
        <f t="shared" si="94"/>
        <v>1.5</v>
      </c>
      <c r="BF436" s="87">
        <f>VLOOKUP(Scoresheet!AI50,'Caps &amp; Points'!$DZ$2:$EA$40,2,FALSE)</f>
        <v>0.5</v>
      </c>
      <c r="BG436" s="88">
        <f>VLOOKUP(Scoresheet!AJ50,'Caps &amp; Points'!$DZ$2:$EA$40,2,FALSE)</f>
        <v>0.5</v>
      </c>
      <c r="BH436" s="88">
        <f>VLOOKUP(Scoresheet!AK50,'Caps &amp; Points'!$DZ$2:$EA$40,2,FALSE)</f>
        <v>0.5</v>
      </c>
      <c r="BI436" s="88">
        <f>VLOOKUP(Scoresheet!AL50,'Caps &amp; Points'!$DZ$2:$EA$40,2,FALSE)</f>
        <v>0.5</v>
      </c>
      <c r="BJ436" s="88" t="str">
        <f>VLOOKUP(Scoresheet!AM50,'Caps &amp; Points'!$DZ$2:$EA$40,2,FALSE)</f>
        <v>-</v>
      </c>
      <c r="BK436" s="88" t="str">
        <f>VLOOKUP(Scoresheet!AN50,'Caps &amp; Points'!$DZ$2:$EA$40,2,FALSE)</f>
        <v>-</v>
      </c>
      <c r="BL436" s="89" t="str">
        <f>VLOOKUP(Scoresheet!AO50,'Caps &amp; Points'!$DZ$2:$EA$40,2,FALSE)</f>
        <v>-</v>
      </c>
      <c r="BM436" s="90">
        <f t="shared" si="95"/>
        <v>2</v>
      </c>
      <c r="BN436" s="90">
        <f t="shared" si="84"/>
        <v>5</v>
      </c>
      <c r="BO436" s="90">
        <f t="shared" si="90"/>
        <v>6</v>
      </c>
      <c r="BP436" s="90"/>
      <c r="BQ436" s="80">
        <f>+Scoresheet!BG50</f>
        <v>4</v>
      </c>
      <c r="BR436" s="81">
        <f>+Scoresheet!BH50</f>
        <v>4</v>
      </c>
      <c r="BS436" s="81">
        <f>+Scoresheet!BI50</f>
        <v>4</v>
      </c>
      <c r="BT436" s="81">
        <f>+Scoresheet!BJ50</f>
        <v>2.1</v>
      </c>
      <c r="BU436" s="81">
        <f>+Scoresheet!BK50</f>
        <v>4</v>
      </c>
      <c r="BV436" s="81">
        <f>+Scoresheet!BL50</f>
        <v>3</v>
      </c>
      <c r="BW436" s="222" t="str">
        <f>+Scoresheet!BM50</f>
        <v>-</v>
      </c>
      <c r="BX436" s="82">
        <f>+Scoresheet!BN50</f>
        <v>21.1</v>
      </c>
      <c r="BY436" s="80">
        <f>+Scoresheet!BO50</f>
        <v>25</v>
      </c>
      <c r="BZ436" s="81">
        <f>+Scoresheet!BP50</f>
        <v>24</v>
      </c>
      <c r="CA436" s="81">
        <f>+Scoresheet!BQ50</f>
        <v>23</v>
      </c>
      <c r="CB436" s="81">
        <f>+Scoresheet!BR50</f>
        <v>2</v>
      </c>
      <c r="CC436" s="81">
        <f>+Scoresheet!BS50</f>
        <v>19</v>
      </c>
      <c r="CD436" s="81">
        <f>+Scoresheet!BT50</f>
        <v>19</v>
      </c>
      <c r="CE436" s="222" t="str">
        <f>+Scoresheet!BU50</f>
        <v>-</v>
      </c>
      <c r="CF436" s="82">
        <f>+Scoresheet!BV50</f>
        <v>112</v>
      </c>
    </row>
    <row r="437" spans="23:84" ht="15.75" hidden="1" thickBot="1">
      <c r="W437" s="294">
        <v>4</v>
      </c>
      <c r="X437" s="295" t="str">
        <f>+Scoresheet!B51</f>
        <v>BHAVIK PANDYA [R]</v>
      </c>
      <c r="Y437" s="296">
        <f>VLOOKUP(Scoresheet!C51,'Caps &amp; Points'!$DT$2:$DU$103,2,FALSE)</f>
        <v>0</v>
      </c>
      <c r="Z437" s="309">
        <f>VLOOKUP(Scoresheet!D51,'Caps &amp; Points'!$DT$2:$DU$103,2,FALSE)</f>
        <v>0</v>
      </c>
      <c r="AA437" s="309">
        <f>VLOOKUP(Scoresheet!E51,'Caps &amp; Points'!$DT$2:$DU$103,2,FALSE)</f>
        <v>0</v>
      </c>
      <c r="AB437" s="309" t="str">
        <f>VLOOKUP(Scoresheet!F51,'Caps &amp; Points'!$DT$2:$DU$103,2,FALSE)</f>
        <v>-</v>
      </c>
      <c r="AC437" s="309">
        <f>VLOOKUP(Scoresheet!G51,'Caps &amp; Points'!$DT$2:$DU$103,2,FALSE)</f>
        <v>0</v>
      </c>
      <c r="AD437" s="309" t="str">
        <f>VLOOKUP(Scoresheet!H51,'Caps &amp; Points'!$DT$2:$DU$103,2,FALSE)</f>
        <v>-</v>
      </c>
      <c r="AE437" s="310" t="str">
        <f>VLOOKUP(Scoresheet!I51,'Caps &amp; Points'!$DT$2:$DU$103,2,FALSE)</f>
        <v>-</v>
      </c>
      <c r="AF437" s="90">
        <f t="shared" si="91"/>
        <v>0</v>
      </c>
      <c r="AG437" s="87" t="str">
        <f>VLOOKUP(Scoresheet!AA51,'Caps &amp; Points'!$DW$2:$DX$11,2,FALSE)</f>
        <v>-</v>
      </c>
      <c r="AH437" s="88" t="str">
        <f>VLOOKUP(Scoresheet!AB51,'Caps &amp; Points'!$DW$2:$DX$11,2,FALSE)</f>
        <v>-</v>
      </c>
      <c r="AI437" s="88" t="str">
        <f>VLOOKUP(Scoresheet!AC51,'Caps &amp; Points'!$DW$2:$DX$11,2,FALSE)</f>
        <v>-</v>
      </c>
      <c r="AJ437" s="88">
        <f>VLOOKUP(Scoresheet!AD51,'Caps &amp; Points'!$DW$2:$DX$11,2,FALSE)</f>
        <v>1</v>
      </c>
      <c r="AK437" s="88" t="str">
        <f>VLOOKUP(Scoresheet!AE51,'Caps &amp; Points'!$DW$2:$DX$11,2,FALSE)</f>
        <v>-</v>
      </c>
      <c r="AL437" s="88" t="str">
        <f>VLOOKUP(Scoresheet!AF51,'Caps &amp; Points'!$DW$2:$DX$11,2,FALSE)</f>
        <v>-</v>
      </c>
      <c r="AM437" s="89" t="str">
        <f>VLOOKUP(Scoresheet!AG51,'Caps &amp; Points'!$DW$2:$DX$11,2,FALSE)</f>
        <v>-</v>
      </c>
      <c r="AN437" s="90">
        <f t="shared" si="92"/>
        <v>1</v>
      </c>
      <c r="AO437" s="87" t="str">
        <f>VLOOKUP(Scoresheet!AY51,'Caps &amp; Points'!$EF$2:$EG$13,2,FALSE)</f>
        <v>-</v>
      </c>
      <c r="AP437" s="88" t="str">
        <f>VLOOKUP(Scoresheet!AZ51,'Caps &amp; Points'!$EF$2:$EG$13,2,FALSE)</f>
        <v>-</v>
      </c>
      <c r="AQ437" s="88" t="str">
        <f>VLOOKUP(Scoresheet!BA51,'Caps &amp; Points'!$EF$2:$EG$13,2,FALSE)</f>
        <v>-</v>
      </c>
      <c r="AR437" s="88" t="str">
        <f>VLOOKUP(Scoresheet!BB51,'Caps &amp; Points'!$EF$2:$EG$13,2,FALSE)</f>
        <v>-</v>
      </c>
      <c r="AS437" s="88" t="str">
        <f>VLOOKUP(Scoresheet!BC51,'Caps &amp; Points'!$EF$2:$EG$13,2,FALSE)</f>
        <v>-</v>
      </c>
      <c r="AT437" s="88" t="str">
        <f>VLOOKUP(Scoresheet!BD51,'Caps &amp; Points'!$EF$2:$EG$13,2,FALSE)</f>
        <v>-</v>
      </c>
      <c r="AU437" s="89" t="str">
        <f>VLOOKUP(Scoresheet!BE51,'Caps &amp; Points'!$EF$2:$EG$13,2,FALSE)</f>
        <v>-</v>
      </c>
      <c r="AV437" s="90">
        <f t="shared" si="93"/>
        <v>0</v>
      </c>
      <c r="AX437" s="80" t="str">
        <f>VLOOKUP(Scoresheet!AQ51,'Caps &amp; Points'!$EC$2:$ED$21,2,FALSE)</f>
        <v>-</v>
      </c>
      <c r="AY437" s="80" t="str">
        <f>VLOOKUP(Scoresheet!AR51,'Caps &amp; Points'!$EC$2:$ED$21,2,FALSE)</f>
        <v>-</v>
      </c>
      <c r="AZ437" s="80" t="str">
        <f>VLOOKUP(Scoresheet!AS51,'Caps &amp; Points'!$EC$2:$ED$21,2,FALSE)</f>
        <v>-</v>
      </c>
      <c r="BA437" s="80" t="str">
        <f>VLOOKUP(Scoresheet!AT51,'Caps &amp; Points'!$EC$2:$ED$21,2,FALSE)</f>
        <v>-</v>
      </c>
      <c r="BB437" s="80" t="str">
        <f>VLOOKUP(Scoresheet!AU51,'Caps &amp; Points'!$EC$2:$ED$21,2,FALSE)</f>
        <v>-</v>
      </c>
      <c r="BC437" s="80" t="str">
        <f>VLOOKUP(Scoresheet!AV51,'Caps &amp; Points'!$EC$2:$ED$21,2,FALSE)</f>
        <v>-</v>
      </c>
      <c r="BD437" s="80" t="str">
        <f>VLOOKUP(Scoresheet!AW51,'Caps &amp; Points'!$EC$2:$ED$21,2,FALSE)</f>
        <v>-</v>
      </c>
      <c r="BE437" s="90">
        <f t="shared" si="94"/>
        <v>0</v>
      </c>
      <c r="BF437" s="87" t="str">
        <f>VLOOKUP(Scoresheet!AI51,'Caps &amp; Points'!$DZ$2:$EA$40,2,FALSE)</f>
        <v>-</v>
      </c>
      <c r="BG437" s="88" t="str">
        <f>VLOOKUP(Scoresheet!AJ51,'Caps &amp; Points'!$DZ$2:$EA$40,2,FALSE)</f>
        <v>-</v>
      </c>
      <c r="BH437" s="88" t="str">
        <f>VLOOKUP(Scoresheet!AK51,'Caps &amp; Points'!$DZ$2:$EA$40,2,FALSE)</f>
        <v>-</v>
      </c>
      <c r="BI437" s="88">
        <f>VLOOKUP(Scoresheet!AL51,'Caps &amp; Points'!$DZ$2:$EA$40,2,FALSE)</f>
        <v>0.5</v>
      </c>
      <c r="BJ437" s="88" t="str">
        <f>VLOOKUP(Scoresheet!AM51,'Caps &amp; Points'!$DZ$2:$EA$40,2,FALSE)</f>
        <v>-</v>
      </c>
      <c r="BK437" s="88" t="str">
        <f>VLOOKUP(Scoresheet!AN51,'Caps &amp; Points'!$DZ$2:$EA$40,2,FALSE)</f>
        <v>-</v>
      </c>
      <c r="BL437" s="89" t="str">
        <f>VLOOKUP(Scoresheet!AO51,'Caps &amp; Points'!$DZ$2:$EA$40,2,FALSE)</f>
        <v>-</v>
      </c>
      <c r="BM437" s="90">
        <f t="shared" si="95"/>
        <v>0.5</v>
      </c>
      <c r="BN437" s="90">
        <f t="shared" si="84"/>
        <v>4</v>
      </c>
      <c r="BO437" s="90">
        <f t="shared" si="90"/>
        <v>1</v>
      </c>
      <c r="BP437" s="90"/>
      <c r="BQ437" s="80" t="str">
        <f>+Scoresheet!BG51</f>
        <v>-</v>
      </c>
      <c r="BR437" s="81" t="str">
        <f>+Scoresheet!BH51</f>
        <v>-</v>
      </c>
      <c r="BS437" s="81" t="str">
        <f>+Scoresheet!BI51</f>
        <v>-</v>
      </c>
      <c r="BT437" s="81">
        <f>+Scoresheet!BJ51</f>
        <v>3</v>
      </c>
      <c r="BU437" s="81" t="str">
        <f>+Scoresheet!BK51</f>
        <v>-</v>
      </c>
      <c r="BV437" s="81" t="str">
        <f>+Scoresheet!BL51</f>
        <v>-</v>
      </c>
      <c r="BW437" s="222" t="str">
        <f>+Scoresheet!BM51</f>
        <v>-</v>
      </c>
      <c r="BX437" s="82">
        <f>+Scoresheet!BN51</f>
        <v>3</v>
      </c>
      <c r="BY437" s="80" t="str">
        <f>+Scoresheet!BO51</f>
        <v>-</v>
      </c>
      <c r="BZ437" s="81" t="str">
        <f>+Scoresheet!BP51</f>
        <v>-</v>
      </c>
      <c r="CA437" s="81" t="str">
        <f>+Scoresheet!BQ51</f>
        <v>-</v>
      </c>
      <c r="CB437" s="81">
        <f>+Scoresheet!BR51</f>
        <v>15</v>
      </c>
      <c r="CC437" s="81" t="str">
        <f>+Scoresheet!BS51</f>
        <v>-</v>
      </c>
      <c r="CD437" s="81" t="str">
        <f>+Scoresheet!BT51</f>
        <v>-</v>
      </c>
      <c r="CE437" s="222" t="str">
        <f>+Scoresheet!BU51</f>
        <v>-</v>
      </c>
      <c r="CF437" s="82">
        <f>+Scoresheet!BV51</f>
        <v>15</v>
      </c>
    </row>
    <row r="438" spans="23:84" ht="15.75" hidden="1" thickBot="1">
      <c r="W438" s="139">
        <v>5</v>
      </c>
      <c r="X438" s="295" t="str">
        <f>+Scoresheet!B52</f>
        <v>KETAN RAVAL [R]</v>
      </c>
      <c r="Y438" s="296">
        <f>VLOOKUP(Scoresheet!C52,'Caps &amp; Points'!$DT$2:$DU$103,2,FALSE)</f>
        <v>1.4</v>
      </c>
      <c r="Z438" s="309">
        <f>VLOOKUP(Scoresheet!D52,'Caps &amp; Points'!$DT$2:$DU$103,2,FALSE)</f>
        <v>4.2</v>
      </c>
      <c r="AA438" s="309">
        <f>VLOOKUP(Scoresheet!E52,'Caps &amp; Points'!$DT$2:$DU$103,2,FALSE)</f>
        <v>0</v>
      </c>
      <c r="AB438" s="309" t="str">
        <f>VLOOKUP(Scoresheet!F52,'Caps &amp; Points'!$DT$2:$DU$103,2,FALSE)</f>
        <v>-</v>
      </c>
      <c r="AC438" s="309">
        <f>VLOOKUP(Scoresheet!G52,'Caps &amp; Points'!$DT$2:$DU$103,2,FALSE)</f>
        <v>2.9</v>
      </c>
      <c r="AD438" s="309">
        <f>VLOOKUP(Scoresheet!H52,'Caps &amp; Points'!$DT$2:$DU$103,2,FALSE)</f>
        <v>0</v>
      </c>
      <c r="AE438" s="310" t="str">
        <f>VLOOKUP(Scoresheet!I52,'Caps &amp; Points'!$DT$2:$DU$103,2,FALSE)</f>
        <v>-</v>
      </c>
      <c r="AF438" s="90">
        <f t="shared" si="91"/>
        <v>8.5</v>
      </c>
      <c r="AG438" s="87">
        <f>VLOOKUP(Scoresheet!AA52,'Caps &amp; Points'!$DW$2:$DX$11,2,FALSE)</f>
        <v>1</v>
      </c>
      <c r="AH438" s="88">
        <f>VLOOKUP(Scoresheet!AB52,'Caps &amp; Points'!$DW$2:$DX$11,2,FALSE)</f>
        <v>1</v>
      </c>
      <c r="AI438" s="88">
        <f>VLOOKUP(Scoresheet!AC52,'Caps &amp; Points'!$DW$2:$DX$11,2,FALSE)</f>
        <v>3</v>
      </c>
      <c r="AJ438" s="88">
        <f>VLOOKUP(Scoresheet!AD52,'Caps &amp; Points'!$DW$2:$DX$11,2,FALSE)</f>
        <v>3</v>
      </c>
      <c r="AK438" s="88">
        <f>VLOOKUP(Scoresheet!AE52,'Caps &amp; Points'!$DW$2:$DX$11,2,FALSE)</f>
        <v>0</v>
      </c>
      <c r="AL438" s="88">
        <f>VLOOKUP(Scoresheet!AF52,'Caps &amp; Points'!$DW$2:$DX$11,2,FALSE)</f>
        <v>3</v>
      </c>
      <c r="AM438" s="89" t="str">
        <f>VLOOKUP(Scoresheet!AG52,'Caps &amp; Points'!$DW$2:$DX$11,2,FALSE)</f>
        <v>-</v>
      </c>
      <c r="AN438" s="90">
        <f t="shared" si="92"/>
        <v>11</v>
      </c>
      <c r="AO438" s="87" t="str">
        <f>VLOOKUP(Scoresheet!AY52,'Caps &amp; Points'!$EF$2:$EG$13,2,FALSE)</f>
        <v>-</v>
      </c>
      <c r="AP438" s="88" t="str">
        <f>VLOOKUP(Scoresheet!AZ52,'Caps &amp; Points'!$EF$2:$EG$13,2,FALSE)</f>
        <v>-</v>
      </c>
      <c r="AQ438" s="88" t="str">
        <f>VLOOKUP(Scoresheet!BA52,'Caps &amp; Points'!$EF$2:$EG$13,2,FALSE)</f>
        <v>-</v>
      </c>
      <c r="AR438" s="88" t="str">
        <f>VLOOKUP(Scoresheet!BB52,'Caps &amp; Points'!$EF$2:$EG$13,2,FALSE)</f>
        <v>-</v>
      </c>
      <c r="AS438" s="88" t="str">
        <f>VLOOKUP(Scoresheet!BC52,'Caps &amp; Points'!$EF$2:$EG$13,2,FALSE)</f>
        <v>-</v>
      </c>
      <c r="AT438" s="88" t="str">
        <f>VLOOKUP(Scoresheet!BD52,'Caps &amp; Points'!$EF$2:$EG$13,2,FALSE)</f>
        <v>-</v>
      </c>
      <c r="AU438" s="89" t="str">
        <f>VLOOKUP(Scoresheet!BE52,'Caps &amp; Points'!$EF$2:$EG$13,2,FALSE)</f>
        <v>-</v>
      </c>
      <c r="AV438" s="90">
        <f t="shared" si="93"/>
        <v>0</v>
      </c>
      <c r="AX438" s="80" t="str">
        <f>VLOOKUP(Scoresheet!AQ52,'Caps &amp; Points'!$EC$2:$ED$21,2,FALSE)</f>
        <v>-</v>
      </c>
      <c r="AY438" s="80" t="str">
        <f>VLOOKUP(Scoresheet!AR52,'Caps &amp; Points'!$EC$2:$ED$21,2,FALSE)</f>
        <v>-</v>
      </c>
      <c r="AZ438" s="80" t="str">
        <f>VLOOKUP(Scoresheet!AS52,'Caps &amp; Points'!$EC$2:$ED$21,2,FALSE)</f>
        <v>-</v>
      </c>
      <c r="BA438" s="80" t="str">
        <f>VLOOKUP(Scoresheet!AT52,'Caps &amp; Points'!$EC$2:$ED$21,2,FALSE)</f>
        <v>-</v>
      </c>
      <c r="BB438" s="80" t="str">
        <f>VLOOKUP(Scoresheet!AU52,'Caps &amp; Points'!$EC$2:$ED$21,2,FALSE)</f>
        <v>-</v>
      </c>
      <c r="BC438" s="80" t="str">
        <f>VLOOKUP(Scoresheet!AV52,'Caps &amp; Points'!$EC$2:$ED$21,2,FALSE)</f>
        <v>-</v>
      </c>
      <c r="BD438" s="80" t="str">
        <f>VLOOKUP(Scoresheet!AW52,'Caps &amp; Points'!$EC$2:$ED$21,2,FALSE)</f>
        <v>-</v>
      </c>
      <c r="BE438" s="90">
        <f t="shared" si="94"/>
        <v>0</v>
      </c>
      <c r="BF438" s="87" t="str">
        <f>VLOOKUP(Scoresheet!AI52,'Caps &amp; Points'!$DZ$2:$EA$40,2,FALSE)</f>
        <v>-</v>
      </c>
      <c r="BG438" s="88">
        <f>VLOOKUP(Scoresheet!AJ52,'Caps &amp; Points'!$DZ$2:$EA$40,2,FALSE)</f>
        <v>0</v>
      </c>
      <c r="BH438" s="88" t="str">
        <f>VLOOKUP(Scoresheet!AK52,'Caps &amp; Points'!$DZ$2:$EA$40,2,FALSE)</f>
        <v>-</v>
      </c>
      <c r="BI438" s="88">
        <f>VLOOKUP(Scoresheet!AL52,'Caps &amp; Points'!$DZ$2:$EA$40,2,FALSE)</f>
        <v>0.5</v>
      </c>
      <c r="BJ438" s="88" t="str">
        <f>VLOOKUP(Scoresheet!AM52,'Caps &amp; Points'!$DZ$2:$EA$40,2,FALSE)</f>
        <v>-</v>
      </c>
      <c r="BK438" s="88" t="str">
        <f>VLOOKUP(Scoresheet!AN52,'Caps &amp; Points'!$DZ$2:$EA$40,2,FALSE)</f>
        <v>-</v>
      </c>
      <c r="BL438" s="89" t="str">
        <f>VLOOKUP(Scoresheet!AO52,'Caps &amp; Points'!$DZ$2:$EA$40,2,FALSE)</f>
        <v>-</v>
      </c>
      <c r="BM438" s="90">
        <f t="shared" si="95"/>
        <v>0.5</v>
      </c>
      <c r="BN438" s="90">
        <f t="shared" si="84"/>
        <v>5</v>
      </c>
      <c r="BO438" s="90">
        <f t="shared" si="90"/>
        <v>6</v>
      </c>
      <c r="BP438" s="90"/>
      <c r="BQ438" s="80">
        <f>+Scoresheet!BG52</f>
        <v>2.2999999999999998</v>
      </c>
      <c r="BR438" s="81">
        <f>+Scoresheet!BH52</f>
        <v>4</v>
      </c>
      <c r="BS438" s="81">
        <f>+Scoresheet!BI52</f>
        <v>4</v>
      </c>
      <c r="BT438" s="81">
        <f>+Scoresheet!BJ52</f>
        <v>3</v>
      </c>
      <c r="BU438" s="81">
        <f>+Scoresheet!BK52</f>
        <v>4</v>
      </c>
      <c r="BV438" s="81">
        <f>+Scoresheet!BL52</f>
        <v>3</v>
      </c>
      <c r="BW438" s="222" t="str">
        <f>+Scoresheet!BM52</f>
        <v>-</v>
      </c>
      <c r="BX438" s="82">
        <f>+Scoresheet!BN52</f>
        <v>20.3</v>
      </c>
      <c r="BY438" s="80">
        <f>+Scoresheet!BO52</f>
        <v>8</v>
      </c>
      <c r="BZ438" s="81">
        <f>+Scoresheet!BP52</f>
        <v>31</v>
      </c>
      <c r="CA438" s="81">
        <f>+Scoresheet!BQ52</f>
        <v>21</v>
      </c>
      <c r="CB438" s="81">
        <f>+Scoresheet!BR52</f>
        <v>17</v>
      </c>
      <c r="CC438" s="81">
        <f>+Scoresheet!BS52</f>
        <v>21</v>
      </c>
      <c r="CD438" s="81">
        <f>+Scoresheet!BT52</f>
        <v>20</v>
      </c>
      <c r="CE438" s="222" t="str">
        <f>+Scoresheet!BU52</f>
        <v>-</v>
      </c>
      <c r="CF438" s="82">
        <f>+Scoresheet!BV52</f>
        <v>118</v>
      </c>
    </row>
    <row r="439" spans="23:84" ht="15.75" hidden="1" thickBot="1">
      <c r="W439" s="294">
        <v>6</v>
      </c>
      <c r="X439" s="295" t="str">
        <f>+Scoresheet!B53</f>
        <v>BHAVESH VYAS [R]</v>
      </c>
      <c r="Y439" s="296">
        <f>VLOOKUP(Scoresheet!C53,'Caps &amp; Points'!$DT$2:$DU$103,2,FALSE)</f>
        <v>2.9</v>
      </c>
      <c r="Z439" s="309" t="str">
        <f>VLOOKUP(Scoresheet!D53,'Caps &amp; Points'!$DT$2:$DU$103,2,FALSE)</f>
        <v>-</v>
      </c>
      <c r="AA439" s="309">
        <f>VLOOKUP(Scoresheet!E53,'Caps &amp; Points'!$DT$2:$DU$103,2,FALSE)</f>
        <v>1.1000000000000001</v>
      </c>
      <c r="AB439" s="309" t="str">
        <f>VLOOKUP(Scoresheet!F53,'Caps &amp; Points'!$DT$2:$DU$103,2,FALSE)</f>
        <v>-</v>
      </c>
      <c r="AC439" s="309">
        <f>VLOOKUP(Scoresheet!G53,'Caps &amp; Points'!$DT$2:$DU$103,2,FALSE)</f>
        <v>1.8</v>
      </c>
      <c r="AD439" s="309">
        <f>VLOOKUP(Scoresheet!H53,'Caps &amp; Points'!$DT$2:$DU$103,2,FALSE)</f>
        <v>7.8</v>
      </c>
      <c r="AE439" s="310" t="str">
        <f>VLOOKUP(Scoresheet!I53,'Caps &amp; Points'!$DT$2:$DU$103,2,FALSE)</f>
        <v>-</v>
      </c>
      <c r="AF439" s="90">
        <f t="shared" si="91"/>
        <v>13.6</v>
      </c>
      <c r="AG439" s="87" t="str">
        <f>VLOOKUP(Scoresheet!AA53,'Caps &amp; Points'!$DW$2:$DX$11,2,FALSE)</f>
        <v>-</v>
      </c>
      <c r="AH439" s="88" t="str">
        <f>VLOOKUP(Scoresheet!AB53,'Caps &amp; Points'!$DW$2:$DX$11,2,FALSE)</f>
        <v>-</v>
      </c>
      <c r="AI439" s="88">
        <f>VLOOKUP(Scoresheet!AC53,'Caps &amp; Points'!$DW$2:$DX$11,2,FALSE)</f>
        <v>0</v>
      </c>
      <c r="AJ439" s="88" t="str">
        <f>VLOOKUP(Scoresheet!AD53,'Caps &amp; Points'!$DW$2:$DX$11,2,FALSE)</f>
        <v>-</v>
      </c>
      <c r="AK439" s="88">
        <f>VLOOKUP(Scoresheet!AE53,'Caps &amp; Points'!$DW$2:$DX$11,2,FALSE)</f>
        <v>0</v>
      </c>
      <c r="AL439" s="88">
        <f>VLOOKUP(Scoresheet!AF53,'Caps &amp; Points'!$DW$2:$DX$11,2,FALSE)</f>
        <v>0</v>
      </c>
      <c r="AM439" s="89" t="str">
        <f>VLOOKUP(Scoresheet!AG53,'Caps &amp; Points'!$DW$2:$DX$11,2,FALSE)</f>
        <v>-</v>
      </c>
      <c r="AN439" s="90">
        <f t="shared" si="92"/>
        <v>0</v>
      </c>
      <c r="AO439" s="87" t="str">
        <f>VLOOKUP(Scoresheet!AY53,'Caps &amp; Points'!$EF$2:$EG$13,2,FALSE)</f>
        <v>-</v>
      </c>
      <c r="AP439" s="88" t="str">
        <f>VLOOKUP(Scoresheet!AZ53,'Caps &amp; Points'!$EF$2:$EG$13,2,FALSE)</f>
        <v>-</v>
      </c>
      <c r="AQ439" s="88" t="str">
        <f>VLOOKUP(Scoresheet!BA53,'Caps &amp; Points'!$EF$2:$EG$13,2,FALSE)</f>
        <v>-</v>
      </c>
      <c r="AR439" s="88" t="str">
        <f>VLOOKUP(Scoresheet!BB53,'Caps &amp; Points'!$EF$2:$EG$13,2,FALSE)</f>
        <v>-</v>
      </c>
      <c r="AS439" s="88" t="str">
        <f>VLOOKUP(Scoresheet!BC53,'Caps &amp; Points'!$EF$2:$EG$13,2,FALSE)</f>
        <v>-</v>
      </c>
      <c r="AT439" s="88" t="str">
        <f>VLOOKUP(Scoresheet!BD53,'Caps &amp; Points'!$EF$2:$EG$13,2,FALSE)</f>
        <v>-</v>
      </c>
      <c r="AU439" s="89" t="str">
        <f>VLOOKUP(Scoresheet!BE53,'Caps &amp; Points'!$EF$2:$EG$13,2,FALSE)</f>
        <v>-</v>
      </c>
      <c r="AV439" s="90">
        <f t="shared" si="93"/>
        <v>0</v>
      </c>
      <c r="AX439" s="80" t="str">
        <f>VLOOKUP(Scoresheet!AQ53,'Caps &amp; Points'!$EC$2:$ED$21,2,FALSE)</f>
        <v>-</v>
      </c>
      <c r="AY439" s="80" t="str">
        <f>VLOOKUP(Scoresheet!AR53,'Caps &amp; Points'!$EC$2:$ED$21,2,FALSE)</f>
        <v>-</v>
      </c>
      <c r="AZ439" s="80" t="str">
        <f>VLOOKUP(Scoresheet!AS53,'Caps &amp; Points'!$EC$2:$ED$21,2,FALSE)</f>
        <v>-</v>
      </c>
      <c r="BA439" s="80" t="str">
        <f>VLOOKUP(Scoresheet!AT53,'Caps &amp; Points'!$EC$2:$ED$21,2,FALSE)</f>
        <v>-</v>
      </c>
      <c r="BB439" s="80" t="str">
        <f>VLOOKUP(Scoresheet!AU53,'Caps &amp; Points'!$EC$2:$ED$21,2,FALSE)</f>
        <v>-</v>
      </c>
      <c r="BC439" s="80" t="str">
        <f>VLOOKUP(Scoresheet!AV53,'Caps &amp; Points'!$EC$2:$ED$21,2,FALSE)</f>
        <v>-</v>
      </c>
      <c r="BD439" s="80" t="str">
        <f>VLOOKUP(Scoresheet!AW53,'Caps &amp; Points'!$EC$2:$ED$21,2,FALSE)</f>
        <v>-</v>
      </c>
      <c r="BE439" s="90">
        <f t="shared" si="94"/>
        <v>0</v>
      </c>
      <c r="BF439" s="87">
        <f>VLOOKUP(Scoresheet!AI53,'Caps &amp; Points'!$DZ$2:$EA$40,2,FALSE)</f>
        <v>1</v>
      </c>
      <c r="BG439" s="88" t="str">
        <f>VLOOKUP(Scoresheet!AJ53,'Caps &amp; Points'!$DZ$2:$EA$40,2,FALSE)</f>
        <v>-</v>
      </c>
      <c r="BH439" s="88" t="str">
        <f>VLOOKUP(Scoresheet!AK53,'Caps &amp; Points'!$DZ$2:$EA$40,2,FALSE)</f>
        <v>-</v>
      </c>
      <c r="BI439" s="88" t="str">
        <f>VLOOKUP(Scoresheet!AL53,'Caps &amp; Points'!$DZ$2:$EA$40,2,FALSE)</f>
        <v>-</v>
      </c>
      <c r="BJ439" s="88" t="str">
        <f>VLOOKUP(Scoresheet!AM53,'Caps &amp; Points'!$DZ$2:$EA$40,2,FALSE)</f>
        <v>-</v>
      </c>
      <c r="BK439" s="88">
        <f>VLOOKUP(Scoresheet!AN53,'Caps &amp; Points'!$DZ$2:$EA$40,2,FALSE)</f>
        <v>0.5</v>
      </c>
      <c r="BL439" s="89" t="str">
        <f>VLOOKUP(Scoresheet!AO53,'Caps &amp; Points'!$DZ$2:$EA$40,2,FALSE)</f>
        <v>-</v>
      </c>
      <c r="BM439" s="90">
        <f t="shared" si="95"/>
        <v>1.5</v>
      </c>
      <c r="BN439" s="90">
        <f t="shared" si="84"/>
        <v>4</v>
      </c>
      <c r="BO439" s="90">
        <f t="shared" si="90"/>
        <v>3</v>
      </c>
      <c r="BP439" s="90"/>
      <c r="BQ439" s="80" t="str">
        <f>+Scoresheet!BG53</f>
        <v>-</v>
      </c>
      <c r="BR439" s="81" t="str">
        <f>+Scoresheet!BH53</f>
        <v>-</v>
      </c>
      <c r="BS439" s="81">
        <f>+Scoresheet!BI53</f>
        <v>3</v>
      </c>
      <c r="BT439" s="81" t="str">
        <f>+Scoresheet!BJ53</f>
        <v>-</v>
      </c>
      <c r="BU439" s="81">
        <f>+Scoresheet!BK53</f>
        <v>2</v>
      </c>
      <c r="BV439" s="81">
        <f>+Scoresheet!BL53</f>
        <v>3</v>
      </c>
      <c r="BW439" s="222" t="str">
        <f>+Scoresheet!BM53</f>
        <v>-</v>
      </c>
      <c r="BX439" s="82">
        <f>+Scoresheet!BN53</f>
        <v>8</v>
      </c>
      <c r="BY439" s="80" t="str">
        <f>+Scoresheet!BO53</f>
        <v>-</v>
      </c>
      <c r="BZ439" s="81" t="str">
        <f>+Scoresheet!BP53</f>
        <v>-</v>
      </c>
      <c r="CA439" s="81">
        <f>+Scoresheet!BQ53</f>
        <v>32</v>
      </c>
      <c r="CB439" s="81" t="str">
        <f>+Scoresheet!BR53</f>
        <v>-</v>
      </c>
      <c r="CC439" s="81">
        <f>+Scoresheet!BS53</f>
        <v>13</v>
      </c>
      <c r="CD439" s="81">
        <f>+Scoresheet!BT53</f>
        <v>22</v>
      </c>
      <c r="CE439" s="222" t="str">
        <f>+Scoresheet!BU53</f>
        <v>-</v>
      </c>
      <c r="CF439" s="82">
        <f>+Scoresheet!BV53</f>
        <v>67</v>
      </c>
    </row>
    <row r="440" spans="23:84" ht="15.75" hidden="1" thickBot="1">
      <c r="W440" s="139">
        <v>7</v>
      </c>
      <c r="X440" s="295" t="str">
        <f>+Scoresheet!B54</f>
        <v>MANISH PANDYA [R]</v>
      </c>
      <c r="Y440" s="296">
        <f>VLOOKUP(Scoresheet!C54,'Caps &amp; Points'!$DT$2:$DU$103,2,FALSE)</f>
        <v>0</v>
      </c>
      <c r="Z440" s="309">
        <f>VLOOKUP(Scoresheet!D54,'Caps &amp; Points'!$DT$2:$DU$103,2,FALSE)</f>
        <v>0</v>
      </c>
      <c r="AA440" s="309">
        <f>VLOOKUP(Scoresheet!E54,'Caps &amp; Points'!$DT$2:$DU$103,2,FALSE)</f>
        <v>1.2</v>
      </c>
      <c r="AB440" s="309" t="str">
        <f>VLOOKUP(Scoresheet!F54,'Caps &amp; Points'!$DT$2:$DU$103,2,FALSE)</f>
        <v>-</v>
      </c>
      <c r="AC440" s="309">
        <f>VLOOKUP(Scoresheet!G54,'Caps &amp; Points'!$DT$2:$DU$103,2,FALSE)</f>
        <v>1.1000000000000001</v>
      </c>
      <c r="AD440" s="309">
        <f>VLOOKUP(Scoresheet!H54,'Caps &amp; Points'!$DT$2:$DU$103,2,FALSE)</f>
        <v>2.8</v>
      </c>
      <c r="AE440" s="310" t="str">
        <f>VLOOKUP(Scoresheet!I54,'Caps &amp; Points'!$DT$2:$DU$103,2,FALSE)</f>
        <v>-</v>
      </c>
      <c r="AF440" s="90">
        <f t="shared" si="91"/>
        <v>5.0999999999999996</v>
      </c>
      <c r="AG440" s="87" t="str">
        <f>VLOOKUP(Scoresheet!AA54,'Caps &amp; Points'!$DW$2:$DX$11,2,FALSE)</f>
        <v>-</v>
      </c>
      <c r="AH440" s="88" t="str">
        <f>VLOOKUP(Scoresheet!AB54,'Caps &amp; Points'!$DW$2:$DX$11,2,FALSE)</f>
        <v>-</v>
      </c>
      <c r="AI440" s="88" t="str">
        <f>VLOOKUP(Scoresheet!AC54,'Caps &amp; Points'!$DW$2:$DX$11,2,FALSE)</f>
        <v>-</v>
      </c>
      <c r="AJ440" s="88">
        <f>VLOOKUP(Scoresheet!AD54,'Caps &amp; Points'!$DW$2:$DX$11,2,FALSE)</f>
        <v>0</v>
      </c>
      <c r="AK440" s="88" t="str">
        <f>VLOOKUP(Scoresheet!AE54,'Caps &amp; Points'!$DW$2:$DX$11,2,FALSE)</f>
        <v>-</v>
      </c>
      <c r="AL440" s="88" t="str">
        <f>VLOOKUP(Scoresheet!AF54,'Caps &amp; Points'!$DW$2:$DX$11,2,FALSE)</f>
        <v>-</v>
      </c>
      <c r="AM440" s="89" t="str">
        <f>VLOOKUP(Scoresheet!AG54,'Caps &amp; Points'!$DW$2:$DX$11,2,FALSE)</f>
        <v>-</v>
      </c>
      <c r="AN440" s="90">
        <f t="shared" si="92"/>
        <v>0</v>
      </c>
      <c r="AO440" s="87" t="str">
        <f>VLOOKUP(Scoresheet!AY54,'Caps &amp; Points'!$EF$2:$EG$13,2,FALSE)</f>
        <v>-</v>
      </c>
      <c r="AP440" s="88" t="str">
        <f>VLOOKUP(Scoresheet!AZ54,'Caps &amp; Points'!$EF$2:$EG$13,2,FALSE)</f>
        <v>-</v>
      </c>
      <c r="AQ440" s="88" t="str">
        <f>VLOOKUP(Scoresheet!BA54,'Caps &amp; Points'!$EF$2:$EG$13,2,FALSE)</f>
        <v>-</v>
      </c>
      <c r="AR440" s="88" t="str">
        <f>VLOOKUP(Scoresheet!BB54,'Caps &amp; Points'!$EF$2:$EG$13,2,FALSE)</f>
        <v>-</v>
      </c>
      <c r="AS440" s="88" t="str">
        <f>VLOOKUP(Scoresheet!BC54,'Caps &amp; Points'!$EF$2:$EG$13,2,FALSE)</f>
        <v>-</v>
      </c>
      <c r="AT440" s="88" t="str">
        <f>VLOOKUP(Scoresheet!BD54,'Caps &amp; Points'!$EF$2:$EG$13,2,FALSE)</f>
        <v>-</v>
      </c>
      <c r="AU440" s="89" t="str">
        <f>VLOOKUP(Scoresheet!BE54,'Caps &amp; Points'!$EF$2:$EG$13,2,FALSE)</f>
        <v>-</v>
      </c>
      <c r="AV440" s="90">
        <f t="shared" si="93"/>
        <v>0</v>
      </c>
      <c r="AX440" s="80" t="str">
        <f>VLOOKUP(Scoresheet!AQ54,'Caps &amp; Points'!$EC$2:$ED$21,2,FALSE)</f>
        <v>-</v>
      </c>
      <c r="AY440" s="80" t="str">
        <f>VLOOKUP(Scoresheet!AR54,'Caps &amp; Points'!$EC$2:$ED$21,2,FALSE)</f>
        <v>-</v>
      </c>
      <c r="AZ440" s="80" t="str">
        <f>VLOOKUP(Scoresheet!AS54,'Caps &amp; Points'!$EC$2:$ED$21,2,FALSE)</f>
        <v>-</v>
      </c>
      <c r="BA440" s="80" t="str">
        <f>VLOOKUP(Scoresheet!AT54,'Caps &amp; Points'!$EC$2:$ED$21,2,FALSE)</f>
        <v>-</v>
      </c>
      <c r="BB440" s="80" t="str">
        <f>VLOOKUP(Scoresheet!AU54,'Caps &amp; Points'!$EC$2:$ED$21,2,FALSE)</f>
        <v>-</v>
      </c>
      <c r="BC440" s="80" t="str">
        <f>VLOOKUP(Scoresheet!AV54,'Caps &amp; Points'!$EC$2:$ED$21,2,FALSE)</f>
        <v>-</v>
      </c>
      <c r="BD440" s="80" t="str">
        <f>VLOOKUP(Scoresheet!AW54,'Caps &amp; Points'!$EC$2:$ED$21,2,FALSE)</f>
        <v>-</v>
      </c>
      <c r="BE440" s="90">
        <f t="shared" si="94"/>
        <v>0</v>
      </c>
      <c r="BF440" s="87" t="str">
        <f>VLOOKUP(Scoresheet!AI54,'Caps &amp; Points'!$DZ$2:$EA$40,2,FALSE)</f>
        <v>-</v>
      </c>
      <c r="BG440" s="88" t="str">
        <f>VLOOKUP(Scoresheet!AJ54,'Caps &amp; Points'!$DZ$2:$EA$40,2,FALSE)</f>
        <v>-</v>
      </c>
      <c r="BH440" s="88" t="str">
        <f>VLOOKUP(Scoresheet!AK54,'Caps &amp; Points'!$DZ$2:$EA$40,2,FALSE)</f>
        <v>-</v>
      </c>
      <c r="BI440" s="88" t="str">
        <f>VLOOKUP(Scoresheet!AL54,'Caps &amp; Points'!$DZ$2:$EA$40,2,FALSE)</f>
        <v>-</v>
      </c>
      <c r="BJ440" s="88" t="str">
        <f>VLOOKUP(Scoresheet!AM54,'Caps &amp; Points'!$DZ$2:$EA$40,2,FALSE)</f>
        <v>-</v>
      </c>
      <c r="BK440" s="88" t="str">
        <f>VLOOKUP(Scoresheet!AN54,'Caps &amp; Points'!$DZ$2:$EA$40,2,FALSE)</f>
        <v>-</v>
      </c>
      <c r="BL440" s="89" t="str">
        <f>VLOOKUP(Scoresheet!AO54,'Caps &amp; Points'!$DZ$2:$EA$40,2,FALSE)</f>
        <v>-</v>
      </c>
      <c r="BM440" s="90">
        <f t="shared" si="95"/>
        <v>0</v>
      </c>
      <c r="BN440" s="90">
        <f t="shared" si="84"/>
        <v>5</v>
      </c>
      <c r="BO440" s="90">
        <f t="shared" si="90"/>
        <v>1</v>
      </c>
      <c r="BP440" s="90"/>
      <c r="BQ440" s="80" t="str">
        <f>+Scoresheet!BG54</f>
        <v>-</v>
      </c>
      <c r="BR440" s="81" t="str">
        <f>+Scoresheet!BH54</f>
        <v>-</v>
      </c>
      <c r="BS440" s="81" t="str">
        <f>+Scoresheet!BI54</f>
        <v>-</v>
      </c>
      <c r="BT440" s="81">
        <f>+Scoresheet!BJ54</f>
        <v>2</v>
      </c>
      <c r="BU440" s="81" t="str">
        <f>+Scoresheet!BK54</f>
        <v>-</v>
      </c>
      <c r="BV440" s="81" t="str">
        <f>+Scoresheet!BL54</f>
        <v>-</v>
      </c>
      <c r="BW440" s="222" t="str">
        <f>+Scoresheet!BM54</f>
        <v>-</v>
      </c>
      <c r="BX440" s="82">
        <f>+Scoresheet!BN54</f>
        <v>2</v>
      </c>
      <c r="BY440" s="80" t="str">
        <f>+Scoresheet!BO54</f>
        <v>-</v>
      </c>
      <c r="BZ440" s="81" t="str">
        <f>+Scoresheet!BP54</f>
        <v>-</v>
      </c>
      <c r="CA440" s="81" t="str">
        <f>+Scoresheet!BQ54</f>
        <v>-</v>
      </c>
      <c r="CB440" s="81">
        <f>+Scoresheet!BR54</f>
        <v>10</v>
      </c>
      <c r="CC440" s="81" t="str">
        <f>+Scoresheet!BS54</f>
        <v>-</v>
      </c>
      <c r="CD440" s="81" t="str">
        <f>+Scoresheet!BT54</f>
        <v>-</v>
      </c>
      <c r="CE440" s="222" t="str">
        <f>+Scoresheet!BU54</f>
        <v>-</v>
      </c>
      <c r="CF440" s="82">
        <f>+Scoresheet!BV54</f>
        <v>10</v>
      </c>
    </row>
    <row r="441" spans="23:84" ht="15.75" hidden="1" thickBot="1">
      <c r="W441" s="294">
        <v>8</v>
      </c>
      <c r="X441" s="295" t="str">
        <f>+Scoresheet!B55</f>
        <v>JANAK VYAS [R]</v>
      </c>
      <c r="Y441" s="296">
        <f>VLOOKUP(Scoresheet!C55,'Caps &amp; Points'!$DT$2:$DU$103,2,FALSE)</f>
        <v>1.9</v>
      </c>
      <c r="Z441" s="309">
        <f>VLOOKUP(Scoresheet!D55,'Caps &amp; Points'!$DT$2:$DU$103,2,FALSE)</f>
        <v>0</v>
      </c>
      <c r="AA441" s="309">
        <f>VLOOKUP(Scoresheet!E55,'Caps &amp; Points'!$DT$2:$DU$103,2,FALSE)</f>
        <v>0</v>
      </c>
      <c r="AB441" s="309" t="str">
        <f>VLOOKUP(Scoresheet!F55,'Caps &amp; Points'!$DT$2:$DU$103,2,FALSE)</f>
        <v>-</v>
      </c>
      <c r="AC441" s="309">
        <f>VLOOKUP(Scoresheet!G55,'Caps &amp; Points'!$DT$2:$DU$103,2,FALSE)</f>
        <v>1.3</v>
      </c>
      <c r="AD441" s="309">
        <f>VLOOKUP(Scoresheet!H55,'Caps &amp; Points'!$DT$2:$DU$103,2,FALSE)</f>
        <v>0</v>
      </c>
      <c r="AE441" s="310" t="str">
        <f>VLOOKUP(Scoresheet!I55,'Caps &amp; Points'!$DT$2:$DU$103,2,FALSE)</f>
        <v>-</v>
      </c>
      <c r="AF441" s="90">
        <f t="shared" si="91"/>
        <v>3.2</v>
      </c>
      <c r="AG441" s="87">
        <f>VLOOKUP(Scoresheet!AA55,'Caps &amp; Points'!$DW$2:$DX$11,2,FALSE)</f>
        <v>0</v>
      </c>
      <c r="AH441" s="88" t="str">
        <f>VLOOKUP(Scoresheet!AB55,'Caps &amp; Points'!$DW$2:$DX$11,2,FALSE)</f>
        <v>-</v>
      </c>
      <c r="AI441" s="88" t="str">
        <f>VLOOKUP(Scoresheet!AC55,'Caps &amp; Points'!$DW$2:$DX$11,2,FALSE)</f>
        <v>-</v>
      </c>
      <c r="AJ441" s="88">
        <f>VLOOKUP(Scoresheet!AD55,'Caps &amp; Points'!$DW$2:$DX$11,2,FALSE)</f>
        <v>1</v>
      </c>
      <c r="AK441" s="88" t="str">
        <f>VLOOKUP(Scoresheet!AE55,'Caps &amp; Points'!$DW$2:$DX$11,2,FALSE)</f>
        <v>-</v>
      </c>
      <c r="AL441" s="88" t="str">
        <f>VLOOKUP(Scoresheet!AF55,'Caps &amp; Points'!$DW$2:$DX$11,2,FALSE)</f>
        <v>-</v>
      </c>
      <c r="AM441" s="89" t="str">
        <f>VLOOKUP(Scoresheet!AG55,'Caps &amp; Points'!$DW$2:$DX$11,2,FALSE)</f>
        <v>-</v>
      </c>
      <c r="AN441" s="90">
        <f t="shared" si="92"/>
        <v>1</v>
      </c>
      <c r="AO441" s="87" t="str">
        <f>VLOOKUP(Scoresheet!AY55,'Caps &amp; Points'!$EF$2:$EG$13,2,FALSE)</f>
        <v>-</v>
      </c>
      <c r="AP441" s="88" t="str">
        <f>VLOOKUP(Scoresheet!AZ55,'Caps &amp; Points'!$EF$2:$EG$13,2,FALSE)</f>
        <v>-</v>
      </c>
      <c r="AQ441" s="88" t="str">
        <f>VLOOKUP(Scoresheet!BA55,'Caps &amp; Points'!$EF$2:$EG$13,2,FALSE)</f>
        <v>-</v>
      </c>
      <c r="AR441" s="88" t="str">
        <f>VLOOKUP(Scoresheet!BB55,'Caps &amp; Points'!$EF$2:$EG$13,2,FALSE)</f>
        <v>-</v>
      </c>
      <c r="AS441" s="88" t="str">
        <f>VLOOKUP(Scoresheet!BC55,'Caps &amp; Points'!$EF$2:$EG$13,2,FALSE)</f>
        <v>-</v>
      </c>
      <c r="AT441" s="88" t="str">
        <f>VLOOKUP(Scoresheet!BD55,'Caps &amp; Points'!$EF$2:$EG$13,2,FALSE)</f>
        <v>-</v>
      </c>
      <c r="AU441" s="89" t="str">
        <f>VLOOKUP(Scoresheet!BE55,'Caps &amp; Points'!$EF$2:$EG$13,2,FALSE)</f>
        <v>-</v>
      </c>
      <c r="AV441" s="90">
        <f t="shared" si="93"/>
        <v>0</v>
      </c>
      <c r="AX441" s="80" t="str">
        <f>VLOOKUP(Scoresheet!AQ55,'Caps &amp; Points'!$EC$2:$ED$21,2,FALSE)</f>
        <v>-</v>
      </c>
      <c r="AY441" s="80">
        <f>VLOOKUP(Scoresheet!AR55,'Caps &amp; Points'!$EC$2:$ED$21,2,FALSE)</f>
        <v>0.5</v>
      </c>
      <c r="AZ441" s="80" t="str">
        <f>VLOOKUP(Scoresheet!AS55,'Caps &amp; Points'!$EC$2:$ED$21,2,FALSE)</f>
        <v>-</v>
      </c>
      <c r="BA441" s="80" t="str">
        <f>VLOOKUP(Scoresheet!AT55,'Caps &amp; Points'!$EC$2:$ED$21,2,FALSE)</f>
        <v>-</v>
      </c>
      <c r="BB441" s="80" t="str">
        <f>VLOOKUP(Scoresheet!AU55,'Caps &amp; Points'!$EC$2:$ED$21,2,FALSE)</f>
        <v>-</v>
      </c>
      <c r="BC441" s="80" t="str">
        <f>VLOOKUP(Scoresheet!AV55,'Caps &amp; Points'!$EC$2:$ED$21,2,FALSE)</f>
        <v>-</v>
      </c>
      <c r="BD441" s="80" t="str">
        <f>VLOOKUP(Scoresheet!AW55,'Caps &amp; Points'!$EC$2:$ED$21,2,FALSE)</f>
        <v>-</v>
      </c>
      <c r="BE441" s="90">
        <f t="shared" si="94"/>
        <v>0.5</v>
      </c>
      <c r="BF441" s="87" t="str">
        <f>VLOOKUP(Scoresheet!AI55,'Caps &amp; Points'!$DZ$2:$EA$40,2,FALSE)</f>
        <v>-</v>
      </c>
      <c r="BG441" s="88" t="str">
        <f>VLOOKUP(Scoresheet!AJ55,'Caps &amp; Points'!$DZ$2:$EA$40,2,FALSE)</f>
        <v>-</v>
      </c>
      <c r="BH441" s="88" t="str">
        <f>VLOOKUP(Scoresheet!AK55,'Caps &amp; Points'!$DZ$2:$EA$40,2,FALSE)</f>
        <v>-</v>
      </c>
      <c r="BI441" s="88" t="str">
        <f>VLOOKUP(Scoresheet!AL55,'Caps &amp; Points'!$DZ$2:$EA$40,2,FALSE)</f>
        <v>-</v>
      </c>
      <c r="BJ441" s="88" t="str">
        <f>VLOOKUP(Scoresheet!AM55,'Caps &amp; Points'!$DZ$2:$EA$40,2,FALSE)</f>
        <v>-</v>
      </c>
      <c r="BK441" s="88" t="str">
        <f>VLOOKUP(Scoresheet!AN55,'Caps &amp; Points'!$DZ$2:$EA$40,2,FALSE)</f>
        <v>-</v>
      </c>
      <c r="BL441" s="89" t="str">
        <f>VLOOKUP(Scoresheet!AO55,'Caps &amp; Points'!$DZ$2:$EA$40,2,FALSE)</f>
        <v>-</v>
      </c>
      <c r="BM441" s="90">
        <f t="shared" si="95"/>
        <v>0</v>
      </c>
      <c r="BN441" s="90">
        <f t="shared" si="84"/>
        <v>5</v>
      </c>
      <c r="BO441" s="90">
        <f t="shared" si="90"/>
        <v>2</v>
      </c>
      <c r="BP441" s="90"/>
      <c r="BQ441" s="80">
        <f>+Scoresheet!BG55</f>
        <v>1</v>
      </c>
      <c r="BR441" s="81" t="str">
        <f>+Scoresheet!BH55</f>
        <v>-</v>
      </c>
      <c r="BS441" s="81" t="str">
        <f>+Scoresheet!BI55</f>
        <v>-</v>
      </c>
      <c r="BT441" s="81">
        <f>+Scoresheet!BJ55</f>
        <v>2</v>
      </c>
      <c r="BU441" s="81" t="str">
        <f>+Scoresheet!BK55</f>
        <v>-</v>
      </c>
      <c r="BV441" s="81" t="str">
        <f>+Scoresheet!BL55</f>
        <v>-</v>
      </c>
      <c r="BW441" s="222" t="str">
        <f>+Scoresheet!BM55</f>
        <v>-</v>
      </c>
      <c r="BX441" s="82">
        <f>+Scoresheet!BN55</f>
        <v>3</v>
      </c>
      <c r="BY441" s="80">
        <f>+Scoresheet!BO55</f>
        <v>12</v>
      </c>
      <c r="BZ441" s="81" t="str">
        <f>+Scoresheet!BP55</f>
        <v>-</v>
      </c>
      <c r="CA441" s="81" t="str">
        <f>+Scoresheet!BQ55</f>
        <v>-</v>
      </c>
      <c r="CB441" s="81">
        <f>+Scoresheet!BR55</f>
        <v>3</v>
      </c>
      <c r="CC441" s="81" t="str">
        <f>+Scoresheet!BS55</f>
        <v>-</v>
      </c>
      <c r="CD441" s="81" t="str">
        <f>+Scoresheet!BT55</f>
        <v>-</v>
      </c>
      <c r="CE441" s="222" t="str">
        <f>+Scoresheet!BU55</f>
        <v>-</v>
      </c>
      <c r="CF441" s="82">
        <f>+Scoresheet!BV55</f>
        <v>15</v>
      </c>
    </row>
    <row r="442" spans="23:84" ht="15.75" hidden="1" thickBot="1">
      <c r="W442" s="139">
        <v>9</v>
      </c>
      <c r="X442" s="295" t="str">
        <f>+Scoresheet!B56</f>
        <v>MITTUL PANDYA [R]</v>
      </c>
      <c r="Y442" s="296">
        <f>VLOOKUP(Scoresheet!C56,'Caps &amp; Points'!$DT$2:$DU$103,2,FALSE)</f>
        <v>0</v>
      </c>
      <c r="Z442" s="309">
        <f>VLOOKUP(Scoresheet!D56,'Caps &amp; Points'!$DT$2:$DU$103,2,FALSE)</f>
        <v>0</v>
      </c>
      <c r="AA442" s="309">
        <f>VLOOKUP(Scoresheet!E56,'Caps &amp; Points'!$DT$2:$DU$103,2,FALSE)</f>
        <v>0</v>
      </c>
      <c r="AB442" s="309">
        <f>VLOOKUP(Scoresheet!F56,'Caps &amp; Points'!$DT$2:$DU$103,2,FALSE)</f>
        <v>0</v>
      </c>
      <c r="AC442" s="309">
        <f>VLOOKUP(Scoresheet!G56,'Caps &amp; Points'!$DT$2:$DU$103,2,FALSE)</f>
        <v>0</v>
      </c>
      <c r="AD442" s="309" t="str">
        <f>VLOOKUP(Scoresheet!H56,'Caps &amp; Points'!$DT$2:$DU$103,2,FALSE)</f>
        <v>-</v>
      </c>
      <c r="AE442" s="310" t="str">
        <f>VLOOKUP(Scoresheet!I56,'Caps &amp; Points'!$DT$2:$DU$103,2,FALSE)</f>
        <v>-</v>
      </c>
      <c r="AF442" s="90">
        <f t="shared" si="91"/>
        <v>0</v>
      </c>
      <c r="AG442" s="87">
        <f>VLOOKUP(Scoresheet!AA56,'Caps &amp; Points'!$DW$2:$DX$11,2,FALSE)</f>
        <v>3</v>
      </c>
      <c r="AH442" s="88">
        <f>VLOOKUP(Scoresheet!AB56,'Caps &amp; Points'!$DW$2:$DX$11,2,FALSE)</f>
        <v>1</v>
      </c>
      <c r="AI442" s="88">
        <f>VLOOKUP(Scoresheet!AC56,'Caps &amp; Points'!$DW$2:$DX$11,2,FALSE)</f>
        <v>1</v>
      </c>
      <c r="AJ442" s="88" t="str">
        <f>VLOOKUP(Scoresheet!AD56,'Caps &amp; Points'!$DW$2:$DX$11,2,FALSE)</f>
        <v>-</v>
      </c>
      <c r="AK442" s="88">
        <f>VLOOKUP(Scoresheet!AE56,'Caps &amp; Points'!$DW$2:$DX$11,2,FALSE)</f>
        <v>0</v>
      </c>
      <c r="AL442" s="88">
        <f>VLOOKUP(Scoresheet!AF56,'Caps &amp; Points'!$DW$2:$DX$11,2,FALSE)</f>
        <v>0</v>
      </c>
      <c r="AM442" s="89" t="str">
        <f>VLOOKUP(Scoresheet!AG56,'Caps &amp; Points'!$DW$2:$DX$11,2,FALSE)</f>
        <v>-</v>
      </c>
      <c r="AN442" s="90">
        <f t="shared" si="92"/>
        <v>5</v>
      </c>
      <c r="AO442" s="87" t="str">
        <f>VLOOKUP(Scoresheet!AY56,'Caps &amp; Points'!$EF$2:$EG$13,2,FALSE)</f>
        <v>-</v>
      </c>
      <c r="AP442" s="88" t="str">
        <f>VLOOKUP(Scoresheet!AZ56,'Caps &amp; Points'!$EF$2:$EG$13,2,FALSE)</f>
        <v>-</v>
      </c>
      <c r="AQ442" s="88" t="str">
        <f>VLOOKUP(Scoresheet!BA56,'Caps &amp; Points'!$EF$2:$EG$13,2,FALSE)</f>
        <v>-</v>
      </c>
      <c r="AR442" s="88" t="str">
        <f>VLOOKUP(Scoresheet!BB56,'Caps &amp; Points'!$EF$2:$EG$13,2,FALSE)</f>
        <v>-</v>
      </c>
      <c r="AS442" s="88" t="str">
        <f>VLOOKUP(Scoresheet!BC56,'Caps &amp; Points'!$EF$2:$EG$13,2,FALSE)</f>
        <v>-</v>
      </c>
      <c r="AT442" s="88" t="str">
        <f>VLOOKUP(Scoresheet!BD56,'Caps &amp; Points'!$EF$2:$EG$13,2,FALSE)</f>
        <v>-</v>
      </c>
      <c r="AU442" s="89" t="str">
        <f>VLOOKUP(Scoresheet!BE56,'Caps &amp; Points'!$EF$2:$EG$13,2,FALSE)</f>
        <v>-</v>
      </c>
      <c r="AV442" s="90">
        <f t="shared" si="93"/>
        <v>0</v>
      </c>
      <c r="AX442" s="80" t="str">
        <f>VLOOKUP(Scoresheet!AQ56,'Caps &amp; Points'!$EC$2:$ED$21,2,FALSE)</f>
        <v>-</v>
      </c>
      <c r="AY442" s="80" t="str">
        <f>VLOOKUP(Scoresheet!AR56,'Caps &amp; Points'!$EC$2:$ED$21,2,FALSE)</f>
        <v>-</v>
      </c>
      <c r="AZ442" s="80" t="str">
        <f>VLOOKUP(Scoresheet!AS56,'Caps &amp; Points'!$EC$2:$ED$21,2,FALSE)</f>
        <v>-</v>
      </c>
      <c r="BA442" s="80" t="str">
        <f>VLOOKUP(Scoresheet!AT56,'Caps &amp; Points'!$EC$2:$ED$21,2,FALSE)</f>
        <v>-</v>
      </c>
      <c r="BB442" s="80" t="str">
        <f>VLOOKUP(Scoresheet!AU56,'Caps &amp; Points'!$EC$2:$ED$21,2,FALSE)</f>
        <v>-</v>
      </c>
      <c r="BC442" s="80" t="str">
        <f>VLOOKUP(Scoresheet!AV56,'Caps &amp; Points'!$EC$2:$ED$21,2,FALSE)</f>
        <v>-</v>
      </c>
      <c r="BD442" s="80" t="str">
        <f>VLOOKUP(Scoresheet!AW56,'Caps &amp; Points'!$EC$2:$ED$21,2,FALSE)</f>
        <v>-</v>
      </c>
      <c r="BE442" s="90">
        <f t="shared" si="94"/>
        <v>0</v>
      </c>
      <c r="BF442" s="87" t="str">
        <f>VLOOKUP(Scoresheet!AI56,'Caps &amp; Points'!$DZ$2:$EA$40,2,FALSE)</f>
        <v>-</v>
      </c>
      <c r="BG442" s="88" t="str">
        <f>VLOOKUP(Scoresheet!AJ56,'Caps &amp; Points'!$DZ$2:$EA$40,2,FALSE)</f>
        <v>-</v>
      </c>
      <c r="BH442" s="88">
        <f>VLOOKUP(Scoresheet!AK56,'Caps &amp; Points'!$DZ$2:$EA$40,2,FALSE)</f>
        <v>0.5</v>
      </c>
      <c r="BI442" s="88" t="str">
        <f>VLOOKUP(Scoresheet!AL56,'Caps &amp; Points'!$DZ$2:$EA$40,2,FALSE)</f>
        <v>-</v>
      </c>
      <c r="BJ442" s="88" t="str">
        <f>VLOOKUP(Scoresheet!AM56,'Caps &amp; Points'!$DZ$2:$EA$40,2,FALSE)</f>
        <v>-</v>
      </c>
      <c r="BK442" s="88" t="str">
        <f>VLOOKUP(Scoresheet!AN56,'Caps &amp; Points'!$DZ$2:$EA$40,2,FALSE)</f>
        <v>-</v>
      </c>
      <c r="BL442" s="89" t="str">
        <f>VLOOKUP(Scoresheet!AO56,'Caps &amp; Points'!$DZ$2:$EA$40,2,FALSE)</f>
        <v>-</v>
      </c>
      <c r="BM442" s="90">
        <f t="shared" si="95"/>
        <v>0.5</v>
      </c>
      <c r="BN442" s="90">
        <f t="shared" si="84"/>
        <v>5</v>
      </c>
      <c r="BO442" s="90">
        <f t="shared" si="90"/>
        <v>5</v>
      </c>
      <c r="BP442" s="90"/>
      <c r="BQ442" s="80">
        <f>+Scoresheet!BG56</f>
        <v>4</v>
      </c>
      <c r="BR442" s="81">
        <f>+Scoresheet!BH56</f>
        <v>4</v>
      </c>
      <c r="BS442" s="81">
        <f>+Scoresheet!BI56</f>
        <v>4</v>
      </c>
      <c r="BT442" s="81" t="str">
        <f>+Scoresheet!BJ56</f>
        <v>-</v>
      </c>
      <c r="BU442" s="81">
        <f>+Scoresheet!BK56</f>
        <v>3</v>
      </c>
      <c r="BV442" s="81">
        <f>+Scoresheet!BL56</f>
        <v>3</v>
      </c>
      <c r="BW442" s="222" t="str">
        <f>+Scoresheet!BM56</f>
        <v>-</v>
      </c>
      <c r="BX442" s="82">
        <f>+Scoresheet!BN56</f>
        <v>18</v>
      </c>
      <c r="BY442" s="80">
        <f>+Scoresheet!BO56</f>
        <v>16</v>
      </c>
      <c r="BZ442" s="81">
        <f>+Scoresheet!BP56</f>
        <v>9</v>
      </c>
      <c r="CA442" s="81">
        <f>+Scoresheet!BQ56</f>
        <v>49</v>
      </c>
      <c r="CB442" s="81" t="str">
        <f>+Scoresheet!BR56</f>
        <v>-</v>
      </c>
      <c r="CC442" s="81">
        <f>+Scoresheet!BS56</f>
        <v>17</v>
      </c>
      <c r="CD442" s="81">
        <f>+Scoresheet!BT56</f>
        <v>20</v>
      </c>
      <c r="CE442" s="222" t="str">
        <f>+Scoresheet!BU56</f>
        <v>-</v>
      </c>
      <c r="CF442" s="82">
        <f>+Scoresheet!BV56</f>
        <v>111</v>
      </c>
    </row>
    <row r="443" spans="23:84" ht="15.75" hidden="1" thickBot="1">
      <c r="W443" s="294">
        <v>10</v>
      </c>
      <c r="X443" s="295" t="str">
        <f>+Scoresheet!B57</f>
        <v>KULDEEP K RAVAL [R]</v>
      </c>
      <c r="Y443" s="296" t="str">
        <f>VLOOKUP(Scoresheet!C57,'Caps &amp; Points'!$DT$2:$DU$103,2,FALSE)</f>
        <v>-</v>
      </c>
      <c r="Z443" s="309">
        <f>VLOOKUP(Scoresheet!D57,'Caps &amp; Points'!$DT$2:$DU$103,2,FALSE)</f>
        <v>0</v>
      </c>
      <c r="AA443" s="309">
        <f>VLOOKUP(Scoresheet!E57,'Caps &amp; Points'!$DT$2:$DU$103,2,FALSE)</f>
        <v>0</v>
      </c>
      <c r="AB443" s="309">
        <f>VLOOKUP(Scoresheet!F57,'Caps &amp; Points'!$DT$2:$DU$103,2,FALSE)</f>
        <v>1.3</v>
      </c>
      <c r="AC443" s="309">
        <f>VLOOKUP(Scoresheet!G57,'Caps &amp; Points'!$DT$2:$DU$103,2,FALSE)</f>
        <v>0</v>
      </c>
      <c r="AD443" s="309" t="str">
        <f>VLOOKUP(Scoresheet!H57,'Caps &amp; Points'!$DT$2:$DU$103,2,FALSE)</f>
        <v>-</v>
      </c>
      <c r="AE443" s="310" t="str">
        <f>VLOOKUP(Scoresheet!I57,'Caps &amp; Points'!$DT$2:$DU$103,2,FALSE)</f>
        <v>-</v>
      </c>
      <c r="AF443" s="90">
        <f t="shared" si="91"/>
        <v>1.3</v>
      </c>
      <c r="AG443" s="87">
        <f>VLOOKUP(Scoresheet!AA57,'Caps &amp; Points'!$DW$2:$DX$11,2,FALSE)</f>
        <v>1</v>
      </c>
      <c r="AH443" s="88">
        <f>VLOOKUP(Scoresheet!AB57,'Caps &amp; Points'!$DW$2:$DX$11,2,FALSE)</f>
        <v>3</v>
      </c>
      <c r="AI443" s="88">
        <f>VLOOKUP(Scoresheet!AC57,'Caps &amp; Points'!$DW$2:$DX$11,2,FALSE)</f>
        <v>3</v>
      </c>
      <c r="AJ443" s="88">
        <f>VLOOKUP(Scoresheet!AD57,'Caps &amp; Points'!$DW$2:$DX$11,2,FALSE)</f>
        <v>5</v>
      </c>
      <c r="AK443" s="88">
        <f>VLOOKUP(Scoresheet!AE57,'Caps &amp; Points'!$DW$2:$DX$11,2,FALSE)</f>
        <v>5</v>
      </c>
      <c r="AL443" s="88">
        <f>VLOOKUP(Scoresheet!AF57,'Caps &amp; Points'!$DW$2:$DX$11,2,FALSE)</f>
        <v>1</v>
      </c>
      <c r="AM443" s="89" t="str">
        <f>VLOOKUP(Scoresheet!AG57,'Caps &amp; Points'!$DW$2:$DX$11,2,FALSE)</f>
        <v>-</v>
      </c>
      <c r="AN443" s="90">
        <f t="shared" si="92"/>
        <v>18</v>
      </c>
      <c r="AO443" s="87" t="str">
        <f>VLOOKUP(Scoresheet!AY57,'Caps &amp; Points'!$EF$2:$EG$13,2,FALSE)</f>
        <v>-</v>
      </c>
      <c r="AP443" s="88" t="str">
        <f>VLOOKUP(Scoresheet!AZ57,'Caps &amp; Points'!$EF$2:$EG$13,2,FALSE)</f>
        <v>-</v>
      </c>
      <c r="AQ443" s="88" t="str">
        <f>VLOOKUP(Scoresheet!BA57,'Caps &amp; Points'!$EF$2:$EG$13,2,FALSE)</f>
        <v>-</v>
      </c>
      <c r="AR443" s="88" t="str">
        <f>VLOOKUP(Scoresheet!BB57,'Caps &amp; Points'!$EF$2:$EG$13,2,FALSE)</f>
        <v>-</v>
      </c>
      <c r="AS443" s="88" t="str">
        <f>VLOOKUP(Scoresheet!BC57,'Caps &amp; Points'!$EF$2:$EG$13,2,FALSE)</f>
        <v>-</v>
      </c>
      <c r="AT443" s="88" t="str">
        <f>VLOOKUP(Scoresheet!BD57,'Caps &amp; Points'!$EF$2:$EG$13,2,FALSE)</f>
        <v>-</v>
      </c>
      <c r="AU443" s="89" t="str">
        <f>VLOOKUP(Scoresheet!BE57,'Caps &amp; Points'!$EF$2:$EG$13,2,FALSE)</f>
        <v>-</v>
      </c>
      <c r="AV443" s="90">
        <f t="shared" si="93"/>
        <v>0</v>
      </c>
      <c r="AX443" s="80" t="str">
        <f>VLOOKUP(Scoresheet!AQ57,'Caps &amp; Points'!$EC$2:$ED$21,2,FALSE)</f>
        <v>-</v>
      </c>
      <c r="AY443" s="80">
        <f>VLOOKUP(Scoresheet!AR57,'Caps &amp; Points'!$EC$2:$ED$21,2,FALSE)</f>
        <v>0.5</v>
      </c>
      <c r="AZ443" s="80" t="str">
        <f>VLOOKUP(Scoresheet!AS57,'Caps &amp; Points'!$EC$2:$ED$21,2,FALSE)</f>
        <v>-</v>
      </c>
      <c r="BA443" s="80">
        <f>VLOOKUP(Scoresheet!AT57,'Caps &amp; Points'!$EC$2:$ED$21,2,FALSE)</f>
        <v>0.5</v>
      </c>
      <c r="BB443" s="80">
        <f>VLOOKUP(Scoresheet!AU57,'Caps &amp; Points'!$EC$2:$ED$21,2,FALSE)</f>
        <v>0.5</v>
      </c>
      <c r="BC443" s="80" t="str">
        <f>VLOOKUP(Scoresheet!AV57,'Caps &amp; Points'!$EC$2:$ED$21,2,FALSE)</f>
        <v>-</v>
      </c>
      <c r="BD443" s="80" t="str">
        <f>VLOOKUP(Scoresheet!AW57,'Caps &amp; Points'!$EC$2:$ED$21,2,FALSE)</f>
        <v>-</v>
      </c>
      <c r="BE443" s="90">
        <f t="shared" si="94"/>
        <v>1.5</v>
      </c>
      <c r="BF443" s="87" t="str">
        <f>VLOOKUP(Scoresheet!AI57,'Caps &amp; Points'!$DZ$2:$EA$40,2,FALSE)</f>
        <v>-</v>
      </c>
      <c r="BG443" s="88" t="str">
        <f>VLOOKUP(Scoresheet!AJ57,'Caps &amp; Points'!$DZ$2:$EA$40,2,FALSE)</f>
        <v>-</v>
      </c>
      <c r="BH443" s="88" t="str">
        <f>VLOOKUP(Scoresheet!AK57,'Caps &amp; Points'!$DZ$2:$EA$40,2,FALSE)</f>
        <v>-</v>
      </c>
      <c r="BI443" s="88" t="str">
        <f>VLOOKUP(Scoresheet!AL57,'Caps &amp; Points'!$DZ$2:$EA$40,2,FALSE)</f>
        <v>-</v>
      </c>
      <c r="BJ443" s="88" t="str">
        <f>VLOOKUP(Scoresheet!AM57,'Caps &amp; Points'!$DZ$2:$EA$40,2,FALSE)</f>
        <v>-</v>
      </c>
      <c r="BK443" s="88" t="str">
        <f>VLOOKUP(Scoresheet!AN57,'Caps &amp; Points'!$DZ$2:$EA$40,2,FALSE)</f>
        <v>-</v>
      </c>
      <c r="BL443" s="89" t="str">
        <f>VLOOKUP(Scoresheet!AO57,'Caps &amp; Points'!$DZ$2:$EA$40,2,FALSE)</f>
        <v>-</v>
      </c>
      <c r="BM443" s="90">
        <f t="shared" si="95"/>
        <v>0</v>
      </c>
      <c r="BN443" s="90">
        <f t="shared" si="84"/>
        <v>4</v>
      </c>
      <c r="BO443" s="90">
        <f t="shared" si="90"/>
        <v>6</v>
      </c>
      <c r="BP443" s="90"/>
      <c r="BQ443" s="80">
        <f>+Scoresheet!BG57</f>
        <v>4</v>
      </c>
      <c r="BR443" s="81">
        <f>+Scoresheet!BH57</f>
        <v>4</v>
      </c>
      <c r="BS443" s="81">
        <f>+Scoresheet!BI57</f>
        <v>4</v>
      </c>
      <c r="BT443" s="81">
        <f>+Scoresheet!BJ57</f>
        <v>4</v>
      </c>
      <c r="BU443" s="81">
        <f>+Scoresheet!BK57</f>
        <v>4</v>
      </c>
      <c r="BV443" s="81">
        <f>+Scoresheet!BL57</f>
        <v>4</v>
      </c>
      <c r="BW443" s="222" t="str">
        <f>+Scoresheet!BM57</f>
        <v>-</v>
      </c>
      <c r="BX443" s="82">
        <f>+Scoresheet!BN57</f>
        <v>24</v>
      </c>
      <c r="BY443" s="80">
        <f>+Scoresheet!BO57</f>
        <v>18</v>
      </c>
      <c r="BZ443" s="81">
        <f>+Scoresheet!BP57</f>
        <v>15</v>
      </c>
      <c r="CA443" s="81">
        <f>+Scoresheet!BQ57</f>
        <v>20</v>
      </c>
      <c r="CB443" s="81">
        <f>+Scoresheet!BR57</f>
        <v>12</v>
      </c>
      <c r="CC443" s="81">
        <f>+Scoresheet!BS57</f>
        <v>18</v>
      </c>
      <c r="CD443" s="81">
        <f>+Scoresheet!BT57</f>
        <v>34</v>
      </c>
      <c r="CE443" s="222" t="str">
        <f>+Scoresheet!BU57</f>
        <v>-</v>
      </c>
      <c r="CF443" s="82">
        <f>+Scoresheet!BV57</f>
        <v>117</v>
      </c>
    </row>
    <row r="444" spans="23:84" ht="15.75" hidden="1" thickBot="1">
      <c r="W444" s="139">
        <v>11</v>
      </c>
      <c r="X444" s="295" t="str">
        <f>+Scoresheet!B58</f>
        <v>JIGAR VYAS [R]</v>
      </c>
      <c r="Y444" s="296" t="str">
        <f>VLOOKUP(Scoresheet!C58,'Caps &amp; Points'!$DT$2:$DU$103,2,FALSE)</f>
        <v>-</v>
      </c>
      <c r="Z444" s="309">
        <f>VLOOKUP(Scoresheet!D58,'Caps &amp; Points'!$DT$2:$DU$103,2,FALSE)</f>
        <v>0</v>
      </c>
      <c r="AA444" s="309" t="str">
        <f>VLOOKUP(Scoresheet!E58,'Caps &amp; Points'!$DT$2:$DU$103,2,FALSE)</f>
        <v>-</v>
      </c>
      <c r="AB444" s="309" t="str">
        <f>VLOOKUP(Scoresheet!F58,'Caps &amp; Points'!$DT$2:$DU$103,2,FALSE)</f>
        <v>-</v>
      </c>
      <c r="AC444" s="309" t="str">
        <f>VLOOKUP(Scoresheet!G58,'Caps &amp; Points'!$DT$2:$DU$103,2,FALSE)</f>
        <v>-</v>
      </c>
      <c r="AD444" s="309" t="str">
        <f>VLOOKUP(Scoresheet!H58,'Caps &amp; Points'!$DT$2:$DU$103,2,FALSE)</f>
        <v>-</v>
      </c>
      <c r="AE444" s="310" t="str">
        <f>VLOOKUP(Scoresheet!I58,'Caps &amp; Points'!$DT$2:$DU$103,2,FALSE)</f>
        <v>-</v>
      </c>
      <c r="AF444" s="90">
        <f t="shared" si="91"/>
        <v>0</v>
      </c>
      <c r="AG444" s="87" t="str">
        <f>VLOOKUP(Scoresheet!AA58,'Caps &amp; Points'!$DW$2:$DX$11,2,FALSE)</f>
        <v>-</v>
      </c>
      <c r="AH444" s="88">
        <f>VLOOKUP(Scoresheet!AB58,'Caps &amp; Points'!$DW$2:$DX$11,2,FALSE)</f>
        <v>0</v>
      </c>
      <c r="AI444" s="88" t="str">
        <f>VLOOKUP(Scoresheet!AC58,'Caps &amp; Points'!$DW$2:$DX$11,2,FALSE)</f>
        <v>-</v>
      </c>
      <c r="AJ444" s="88" t="str">
        <f>VLOOKUP(Scoresheet!AD58,'Caps &amp; Points'!$DW$2:$DX$11,2,FALSE)</f>
        <v>-</v>
      </c>
      <c r="AK444" s="88" t="str">
        <f>VLOOKUP(Scoresheet!AE58,'Caps &amp; Points'!$DW$2:$DX$11,2,FALSE)</f>
        <v>-</v>
      </c>
      <c r="AL444" s="88" t="str">
        <f>VLOOKUP(Scoresheet!AF58,'Caps &amp; Points'!$DW$2:$DX$11,2,FALSE)</f>
        <v>-</v>
      </c>
      <c r="AM444" s="89" t="str">
        <f>VLOOKUP(Scoresheet!AG58,'Caps &amp; Points'!$DW$2:$DX$11,2,FALSE)</f>
        <v>-</v>
      </c>
      <c r="AN444" s="90">
        <f t="shared" si="92"/>
        <v>0</v>
      </c>
      <c r="AO444" s="87" t="str">
        <f>VLOOKUP(Scoresheet!AY58,'Caps &amp; Points'!$EF$2:$EG$13,2,FALSE)</f>
        <v>-</v>
      </c>
      <c r="AP444" s="88" t="str">
        <f>VLOOKUP(Scoresheet!AZ58,'Caps &amp; Points'!$EF$2:$EG$13,2,FALSE)</f>
        <v>-</v>
      </c>
      <c r="AQ444" s="88" t="str">
        <f>VLOOKUP(Scoresheet!BA58,'Caps &amp; Points'!$EF$2:$EG$13,2,FALSE)</f>
        <v>-</v>
      </c>
      <c r="AR444" s="88" t="str">
        <f>VLOOKUP(Scoresheet!BB58,'Caps &amp; Points'!$EF$2:$EG$13,2,FALSE)</f>
        <v>-</v>
      </c>
      <c r="AS444" s="88" t="str">
        <f>VLOOKUP(Scoresheet!BC58,'Caps &amp; Points'!$EF$2:$EG$13,2,FALSE)</f>
        <v>-</v>
      </c>
      <c r="AT444" s="88" t="str">
        <f>VLOOKUP(Scoresheet!BD58,'Caps &amp; Points'!$EF$2:$EG$13,2,FALSE)</f>
        <v>-</v>
      </c>
      <c r="AU444" s="89" t="str">
        <f>VLOOKUP(Scoresheet!BE58,'Caps &amp; Points'!$EF$2:$EG$13,2,FALSE)</f>
        <v>-</v>
      </c>
      <c r="AV444" s="90">
        <f t="shared" si="93"/>
        <v>0</v>
      </c>
      <c r="AX444" s="80" t="str">
        <f>VLOOKUP(Scoresheet!AQ58,'Caps &amp; Points'!$EC$2:$ED$21,2,FALSE)</f>
        <v>-</v>
      </c>
      <c r="AY444" s="80" t="str">
        <f>VLOOKUP(Scoresheet!AR58,'Caps &amp; Points'!$EC$2:$ED$21,2,FALSE)</f>
        <v>-</v>
      </c>
      <c r="AZ444" s="80" t="str">
        <f>VLOOKUP(Scoresheet!AS58,'Caps &amp; Points'!$EC$2:$ED$21,2,FALSE)</f>
        <v>-</v>
      </c>
      <c r="BA444" s="80" t="str">
        <f>VLOOKUP(Scoresheet!AT58,'Caps &amp; Points'!$EC$2:$ED$21,2,FALSE)</f>
        <v>-</v>
      </c>
      <c r="BB444" s="80" t="str">
        <f>VLOOKUP(Scoresheet!AU58,'Caps &amp; Points'!$EC$2:$ED$21,2,FALSE)</f>
        <v>-</v>
      </c>
      <c r="BC444" s="80" t="str">
        <f>VLOOKUP(Scoresheet!AV58,'Caps &amp; Points'!$EC$2:$ED$21,2,FALSE)</f>
        <v>-</v>
      </c>
      <c r="BD444" s="80" t="str">
        <f>VLOOKUP(Scoresheet!AW58,'Caps &amp; Points'!$EC$2:$ED$21,2,FALSE)</f>
        <v>-</v>
      </c>
      <c r="BE444" s="90">
        <f t="shared" si="94"/>
        <v>0</v>
      </c>
      <c r="BF444" s="87" t="str">
        <f>VLOOKUP(Scoresheet!AI58,'Caps &amp; Points'!$DZ$2:$EA$40,2,FALSE)</f>
        <v>-</v>
      </c>
      <c r="BG444" s="88" t="str">
        <f>VLOOKUP(Scoresheet!AJ58,'Caps &amp; Points'!$DZ$2:$EA$40,2,FALSE)</f>
        <v>-</v>
      </c>
      <c r="BH444" s="88" t="str">
        <f>VLOOKUP(Scoresheet!AK58,'Caps &amp; Points'!$DZ$2:$EA$40,2,FALSE)</f>
        <v>-</v>
      </c>
      <c r="BI444" s="88" t="str">
        <f>VLOOKUP(Scoresheet!AL58,'Caps &amp; Points'!$DZ$2:$EA$40,2,FALSE)</f>
        <v>-</v>
      </c>
      <c r="BJ444" s="88" t="str">
        <f>VLOOKUP(Scoresheet!AM58,'Caps &amp; Points'!$DZ$2:$EA$40,2,FALSE)</f>
        <v>-</v>
      </c>
      <c r="BK444" s="88" t="str">
        <f>VLOOKUP(Scoresheet!AN58,'Caps &amp; Points'!$DZ$2:$EA$40,2,FALSE)</f>
        <v>-</v>
      </c>
      <c r="BL444" s="89" t="str">
        <f>VLOOKUP(Scoresheet!AO58,'Caps &amp; Points'!$DZ$2:$EA$40,2,FALSE)</f>
        <v>-</v>
      </c>
      <c r="BM444" s="90">
        <f t="shared" si="95"/>
        <v>0</v>
      </c>
      <c r="BN444" s="90">
        <f t="shared" si="84"/>
        <v>1</v>
      </c>
      <c r="BO444" s="90">
        <f t="shared" si="90"/>
        <v>1</v>
      </c>
      <c r="BP444" s="90"/>
      <c r="BQ444" s="80" t="str">
        <f>+Scoresheet!BG58</f>
        <v>-</v>
      </c>
      <c r="BR444" s="81">
        <f>+Scoresheet!BH58</f>
        <v>2</v>
      </c>
      <c r="BS444" s="81" t="str">
        <f>+Scoresheet!BI58</f>
        <v>-</v>
      </c>
      <c r="BT444" s="81" t="str">
        <f>+Scoresheet!BJ58</f>
        <v>-</v>
      </c>
      <c r="BU444" s="81" t="str">
        <f>+Scoresheet!BK58</f>
        <v>-</v>
      </c>
      <c r="BV444" s="81" t="str">
        <f>+Scoresheet!BL58</f>
        <v>-</v>
      </c>
      <c r="BW444" s="222" t="str">
        <f>+Scoresheet!BM58</f>
        <v>-</v>
      </c>
      <c r="BX444" s="82">
        <f>+Scoresheet!BN58</f>
        <v>2</v>
      </c>
      <c r="BY444" s="80" t="str">
        <f>+Scoresheet!BO58</f>
        <v>-</v>
      </c>
      <c r="BZ444" s="81">
        <f>+Scoresheet!BP58</f>
        <v>9</v>
      </c>
      <c r="CA444" s="81" t="str">
        <f>+Scoresheet!BQ58</f>
        <v>-</v>
      </c>
      <c r="CB444" s="81" t="str">
        <f>+Scoresheet!BR58</f>
        <v>-</v>
      </c>
      <c r="CC444" s="81" t="str">
        <f>+Scoresheet!BS58</f>
        <v>-</v>
      </c>
      <c r="CD444" s="81" t="str">
        <f>+Scoresheet!BT58</f>
        <v>-</v>
      </c>
      <c r="CE444" s="222" t="str">
        <f>+Scoresheet!BU58</f>
        <v>-</v>
      </c>
      <c r="CF444" s="82">
        <f>+Scoresheet!BV58</f>
        <v>9</v>
      </c>
    </row>
    <row r="445" spans="23:84" ht="15.75" hidden="1" thickBot="1">
      <c r="W445" s="294">
        <v>12</v>
      </c>
      <c r="X445" s="295" t="str">
        <f>+Scoresheet!B59</f>
        <v>PRAKASH JOSHI</v>
      </c>
      <c r="Y445" s="296" t="str">
        <f>VLOOKUP(Scoresheet!C59,'Caps &amp; Points'!$DT$2:$DU$103,2,FALSE)</f>
        <v>-</v>
      </c>
      <c r="Z445" s="309" t="str">
        <f>VLOOKUP(Scoresheet!D59,'Caps &amp; Points'!$DT$2:$DU$103,2,FALSE)</f>
        <v>-</v>
      </c>
      <c r="AA445" s="309">
        <f>VLOOKUP(Scoresheet!E59,'Caps &amp; Points'!$DT$2:$DU$103,2,FALSE)</f>
        <v>0</v>
      </c>
      <c r="AB445" s="309" t="str">
        <f>VLOOKUP(Scoresheet!F59,'Caps &amp; Points'!$DT$2:$DU$103,2,FALSE)</f>
        <v>-</v>
      </c>
      <c r="AC445" s="309">
        <f>VLOOKUP(Scoresheet!G59,'Caps &amp; Points'!$DT$2:$DU$103,2,FALSE)</f>
        <v>0</v>
      </c>
      <c r="AD445" s="309" t="str">
        <f>VLOOKUP(Scoresheet!H59,'Caps &amp; Points'!$DT$2:$DU$103,2,FALSE)</f>
        <v>-</v>
      </c>
      <c r="AE445" s="310" t="str">
        <f>VLOOKUP(Scoresheet!I59,'Caps &amp; Points'!$DT$2:$DU$103,2,FALSE)</f>
        <v>-</v>
      </c>
      <c r="AF445" s="90">
        <f t="shared" si="91"/>
        <v>0</v>
      </c>
      <c r="AG445" s="87" t="str">
        <f>VLOOKUP(Scoresheet!AA59,'Caps &amp; Points'!$DW$2:$DX$11,2,FALSE)</f>
        <v>-</v>
      </c>
      <c r="AH445" s="88">
        <f>VLOOKUP(Scoresheet!AB59,'Caps &amp; Points'!$DW$2:$DX$11,2,FALSE)</f>
        <v>1</v>
      </c>
      <c r="AI445" s="88" t="str">
        <f>VLOOKUP(Scoresheet!AC59,'Caps &amp; Points'!$DW$2:$DX$11,2,FALSE)</f>
        <v>-</v>
      </c>
      <c r="AJ445" s="88" t="str">
        <f>VLOOKUP(Scoresheet!AD59,'Caps &amp; Points'!$DW$2:$DX$11,2,FALSE)</f>
        <v>-</v>
      </c>
      <c r="AK445" s="88" t="str">
        <f>VLOOKUP(Scoresheet!AE59,'Caps &amp; Points'!$DW$2:$DX$11,2,FALSE)</f>
        <v>-</v>
      </c>
      <c r="AL445" s="88" t="str">
        <f>VLOOKUP(Scoresheet!AF59,'Caps &amp; Points'!$DW$2:$DX$11,2,FALSE)</f>
        <v>-</v>
      </c>
      <c r="AM445" s="89" t="str">
        <f>VLOOKUP(Scoresheet!AG59,'Caps &amp; Points'!$DW$2:$DX$11,2,FALSE)</f>
        <v>-</v>
      </c>
      <c r="AN445" s="90">
        <f t="shared" si="92"/>
        <v>1</v>
      </c>
      <c r="AO445" s="87" t="str">
        <f>VLOOKUP(Scoresheet!AY59,'Caps &amp; Points'!$EF$2:$EG$13,2,FALSE)</f>
        <v>-</v>
      </c>
      <c r="AP445" s="88" t="str">
        <f>VLOOKUP(Scoresheet!AZ59,'Caps &amp; Points'!$EF$2:$EG$13,2,FALSE)</f>
        <v>-</v>
      </c>
      <c r="AQ445" s="88" t="str">
        <f>VLOOKUP(Scoresheet!BA59,'Caps &amp; Points'!$EF$2:$EG$13,2,FALSE)</f>
        <v>-</v>
      </c>
      <c r="AR445" s="88" t="str">
        <f>VLOOKUP(Scoresheet!BB59,'Caps &amp; Points'!$EF$2:$EG$13,2,FALSE)</f>
        <v>-</v>
      </c>
      <c r="AS445" s="88" t="str">
        <f>VLOOKUP(Scoresheet!BC59,'Caps &amp; Points'!$EF$2:$EG$13,2,FALSE)</f>
        <v>-</v>
      </c>
      <c r="AT445" s="88" t="str">
        <f>VLOOKUP(Scoresheet!BD59,'Caps &amp; Points'!$EF$2:$EG$13,2,FALSE)</f>
        <v>-</v>
      </c>
      <c r="AU445" s="89" t="str">
        <f>VLOOKUP(Scoresheet!BE59,'Caps &amp; Points'!$EF$2:$EG$13,2,FALSE)</f>
        <v>-</v>
      </c>
      <c r="AV445" s="90">
        <f t="shared" si="93"/>
        <v>0</v>
      </c>
      <c r="AX445" s="80" t="str">
        <f>VLOOKUP(Scoresheet!AQ59,'Caps &amp; Points'!$EC$2:$ED$21,2,FALSE)</f>
        <v>-</v>
      </c>
      <c r="AY445" s="80" t="str">
        <f>VLOOKUP(Scoresheet!AR59,'Caps &amp; Points'!$EC$2:$ED$21,2,FALSE)</f>
        <v>-</v>
      </c>
      <c r="AZ445" s="80" t="str">
        <f>VLOOKUP(Scoresheet!AS59,'Caps &amp; Points'!$EC$2:$ED$21,2,FALSE)</f>
        <v>-</v>
      </c>
      <c r="BA445" s="80" t="str">
        <f>VLOOKUP(Scoresheet!AT59,'Caps &amp; Points'!$EC$2:$ED$21,2,FALSE)</f>
        <v>-</v>
      </c>
      <c r="BB445" s="80" t="str">
        <f>VLOOKUP(Scoresheet!AU59,'Caps &amp; Points'!$EC$2:$ED$21,2,FALSE)</f>
        <v>-</v>
      </c>
      <c r="BC445" s="80" t="str">
        <f>VLOOKUP(Scoresheet!AV59,'Caps &amp; Points'!$EC$2:$ED$21,2,FALSE)</f>
        <v>-</v>
      </c>
      <c r="BD445" s="80" t="str">
        <f>VLOOKUP(Scoresheet!AW59,'Caps &amp; Points'!$EC$2:$ED$21,2,FALSE)</f>
        <v>-</v>
      </c>
      <c r="BE445" s="90">
        <f t="shared" si="94"/>
        <v>0</v>
      </c>
      <c r="BF445" s="87" t="str">
        <f>VLOOKUP(Scoresheet!AI59,'Caps &amp; Points'!$DZ$2:$EA$40,2,FALSE)</f>
        <v>-</v>
      </c>
      <c r="BG445" s="88" t="str">
        <f>VLOOKUP(Scoresheet!AJ59,'Caps &amp; Points'!$DZ$2:$EA$40,2,FALSE)</f>
        <v>-</v>
      </c>
      <c r="BH445" s="88" t="str">
        <f>VLOOKUP(Scoresheet!AK59,'Caps &amp; Points'!$DZ$2:$EA$40,2,FALSE)</f>
        <v>-</v>
      </c>
      <c r="BI445" s="88" t="str">
        <f>VLOOKUP(Scoresheet!AL59,'Caps &amp; Points'!$DZ$2:$EA$40,2,FALSE)</f>
        <v>-</v>
      </c>
      <c r="BJ445" s="88" t="str">
        <f>VLOOKUP(Scoresheet!AM59,'Caps &amp; Points'!$DZ$2:$EA$40,2,FALSE)</f>
        <v>-</v>
      </c>
      <c r="BK445" s="88" t="str">
        <f>VLOOKUP(Scoresheet!AN59,'Caps &amp; Points'!$DZ$2:$EA$40,2,FALSE)</f>
        <v>-</v>
      </c>
      <c r="BL445" s="89" t="str">
        <f>VLOOKUP(Scoresheet!AO59,'Caps &amp; Points'!$DZ$2:$EA$40,2,FALSE)</f>
        <v>-</v>
      </c>
      <c r="BM445" s="90">
        <f t="shared" si="95"/>
        <v>0</v>
      </c>
      <c r="BN445" s="90">
        <f t="shared" si="84"/>
        <v>2</v>
      </c>
      <c r="BO445" s="90">
        <f t="shared" si="90"/>
        <v>1</v>
      </c>
      <c r="BP445" s="90"/>
      <c r="BQ445" s="80" t="str">
        <f>+Scoresheet!BG59</f>
        <v>-</v>
      </c>
      <c r="BR445" s="81">
        <f>+Scoresheet!BH59</f>
        <v>2</v>
      </c>
      <c r="BS445" s="81" t="str">
        <f>+Scoresheet!BI59</f>
        <v>-</v>
      </c>
      <c r="BT445" s="81" t="str">
        <f>+Scoresheet!BJ59</f>
        <v>-</v>
      </c>
      <c r="BU445" s="81" t="str">
        <f>+Scoresheet!BK59</f>
        <v>-</v>
      </c>
      <c r="BV445" s="81" t="str">
        <f>+Scoresheet!BL59</f>
        <v>-</v>
      </c>
      <c r="BW445" s="222" t="str">
        <f>+Scoresheet!BM59</f>
        <v>-</v>
      </c>
      <c r="BX445" s="82">
        <f>+Scoresheet!BN59</f>
        <v>2</v>
      </c>
      <c r="BY445" s="80" t="str">
        <f>+Scoresheet!BO59</f>
        <v>-</v>
      </c>
      <c r="BZ445" s="81">
        <f>+Scoresheet!BP59</f>
        <v>10</v>
      </c>
      <c r="CA445" s="81" t="str">
        <f>+Scoresheet!BQ59</f>
        <v>-</v>
      </c>
      <c r="CB445" s="81" t="str">
        <f>+Scoresheet!BR59</f>
        <v>-</v>
      </c>
      <c r="CC445" s="81" t="str">
        <f>+Scoresheet!BS59</f>
        <v>-</v>
      </c>
      <c r="CD445" s="81" t="str">
        <f>+Scoresheet!BT59</f>
        <v>-</v>
      </c>
      <c r="CE445" s="222" t="str">
        <f>+Scoresheet!BU59</f>
        <v>-</v>
      </c>
      <c r="CF445" s="82">
        <f>+Scoresheet!BV59</f>
        <v>10</v>
      </c>
    </row>
    <row r="446" spans="23:84" ht="15.75" hidden="1" thickBot="1">
      <c r="W446" s="139">
        <v>13</v>
      </c>
      <c r="X446" s="295" t="str">
        <f>+Scoresheet!B60</f>
        <v>-</v>
      </c>
      <c r="Y446" s="296" t="str">
        <f>VLOOKUP(Scoresheet!C60,'Caps &amp; Points'!$DT$2:$DU$103,2,FALSE)</f>
        <v>-</v>
      </c>
      <c r="Z446" s="309" t="str">
        <f>VLOOKUP(Scoresheet!D60,'Caps &amp; Points'!$DT$2:$DU$103,2,FALSE)</f>
        <v>-</v>
      </c>
      <c r="AA446" s="309" t="str">
        <f>VLOOKUP(Scoresheet!E60,'Caps &amp; Points'!$DT$2:$DU$103,2,FALSE)</f>
        <v>-</v>
      </c>
      <c r="AB446" s="309" t="str">
        <f>VLOOKUP(Scoresheet!F60,'Caps &amp; Points'!$DT$2:$DU$103,2,FALSE)</f>
        <v>-</v>
      </c>
      <c r="AC446" s="309" t="str">
        <f>VLOOKUP(Scoresheet!G60,'Caps &amp; Points'!$DT$2:$DU$103,2,FALSE)</f>
        <v>-</v>
      </c>
      <c r="AD446" s="309" t="str">
        <f>VLOOKUP(Scoresheet!H60,'Caps &amp; Points'!$DT$2:$DU$103,2,FALSE)</f>
        <v>-</v>
      </c>
      <c r="AE446" s="310" t="str">
        <f>VLOOKUP(Scoresheet!I60,'Caps &amp; Points'!$DT$2:$DU$103,2,FALSE)</f>
        <v>-</v>
      </c>
      <c r="AF446" s="90">
        <f t="shared" si="91"/>
        <v>0</v>
      </c>
      <c r="AG446" s="87" t="str">
        <f>VLOOKUP(Scoresheet!AA60,'Caps &amp; Points'!$DW$2:$DX$11,2,FALSE)</f>
        <v>-</v>
      </c>
      <c r="AH446" s="88" t="str">
        <f>VLOOKUP(Scoresheet!AB60,'Caps &amp; Points'!$DW$2:$DX$11,2,FALSE)</f>
        <v>-</v>
      </c>
      <c r="AI446" s="88" t="str">
        <f>VLOOKUP(Scoresheet!AC60,'Caps &amp; Points'!$DW$2:$DX$11,2,FALSE)</f>
        <v>-</v>
      </c>
      <c r="AJ446" s="88" t="str">
        <f>VLOOKUP(Scoresheet!AD60,'Caps &amp; Points'!$DW$2:$DX$11,2,FALSE)</f>
        <v>-</v>
      </c>
      <c r="AK446" s="88" t="str">
        <f>VLOOKUP(Scoresheet!AE60,'Caps &amp; Points'!$DW$2:$DX$11,2,FALSE)</f>
        <v>-</v>
      </c>
      <c r="AL446" s="88" t="str">
        <f>VLOOKUP(Scoresheet!AF60,'Caps &amp; Points'!$DW$2:$DX$11,2,FALSE)</f>
        <v>-</v>
      </c>
      <c r="AM446" s="89" t="str">
        <f>VLOOKUP(Scoresheet!AG60,'Caps &amp; Points'!$DW$2:$DX$11,2,FALSE)</f>
        <v>-</v>
      </c>
      <c r="AN446" s="90">
        <f t="shared" si="92"/>
        <v>0</v>
      </c>
      <c r="AO446" s="87" t="str">
        <f>VLOOKUP(Scoresheet!AY60,'Caps &amp; Points'!$EF$2:$EG$13,2,FALSE)</f>
        <v>-</v>
      </c>
      <c r="AP446" s="88" t="str">
        <f>VLOOKUP(Scoresheet!AZ60,'Caps &amp; Points'!$EF$2:$EG$13,2,FALSE)</f>
        <v>-</v>
      </c>
      <c r="AQ446" s="88" t="str">
        <f>VLOOKUP(Scoresheet!BA60,'Caps &amp; Points'!$EF$2:$EG$13,2,FALSE)</f>
        <v>-</v>
      </c>
      <c r="AR446" s="88" t="str">
        <f>VLOOKUP(Scoresheet!BB60,'Caps &amp; Points'!$EF$2:$EG$13,2,FALSE)</f>
        <v>-</v>
      </c>
      <c r="AS446" s="88" t="str">
        <f>VLOOKUP(Scoresheet!BC60,'Caps &amp; Points'!$EF$2:$EG$13,2,FALSE)</f>
        <v>-</v>
      </c>
      <c r="AT446" s="88" t="str">
        <f>VLOOKUP(Scoresheet!BD60,'Caps &amp; Points'!$EF$2:$EG$13,2,FALSE)</f>
        <v>-</v>
      </c>
      <c r="AU446" s="89" t="str">
        <f>VLOOKUP(Scoresheet!BE60,'Caps &amp; Points'!$EF$2:$EG$13,2,FALSE)</f>
        <v>-</v>
      </c>
      <c r="AV446" s="90">
        <f t="shared" si="93"/>
        <v>0</v>
      </c>
      <c r="AX446" s="80" t="str">
        <f>VLOOKUP(Scoresheet!AQ60,'Caps &amp; Points'!$EC$2:$ED$21,2,FALSE)</f>
        <v>-</v>
      </c>
      <c r="AY446" s="80" t="str">
        <f>VLOOKUP(Scoresheet!AR60,'Caps &amp; Points'!$EC$2:$ED$21,2,FALSE)</f>
        <v>-</v>
      </c>
      <c r="AZ446" s="80" t="str">
        <f>VLOOKUP(Scoresheet!AS60,'Caps &amp; Points'!$EC$2:$ED$21,2,FALSE)</f>
        <v>-</v>
      </c>
      <c r="BA446" s="80" t="str">
        <f>VLOOKUP(Scoresheet!AT60,'Caps &amp; Points'!$EC$2:$ED$21,2,FALSE)</f>
        <v>-</v>
      </c>
      <c r="BB446" s="80" t="str">
        <f>VLOOKUP(Scoresheet!AU60,'Caps &amp; Points'!$EC$2:$ED$21,2,FALSE)</f>
        <v>-</v>
      </c>
      <c r="BC446" s="80" t="str">
        <f>VLOOKUP(Scoresheet!AV60,'Caps &amp; Points'!$EC$2:$ED$21,2,FALSE)</f>
        <v>-</v>
      </c>
      <c r="BD446" s="80" t="str">
        <f>VLOOKUP(Scoresheet!AW60,'Caps &amp; Points'!$EC$2:$ED$21,2,FALSE)</f>
        <v>-</v>
      </c>
      <c r="BE446" s="90">
        <f t="shared" si="94"/>
        <v>0</v>
      </c>
      <c r="BF446" s="87" t="str">
        <f>VLOOKUP(Scoresheet!AI60,'Caps &amp; Points'!$DZ$2:$EA$40,2,FALSE)</f>
        <v>-</v>
      </c>
      <c r="BG446" s="88" t="str">
        <f>VLOOKUP(Scoresheet!AJ60,'Caps &amp; Points'!$DZ$2:$EA$40,2,FALSE)</f>
        <v>-</v>
      </c>
      <c r="BH446" s="88" t="str">
        <f>VLOOKUP(Scoresheet!AK60,'Caps &amp; Points'!$DZ$2:$EA$40,2,FALSE)</f>
        <v>-</v>
      </c>
      <c r="BI446" s="88" t="str">
        <f>VLOOKUP(Scoresheet!AL60,'Caps &amp; Points'!$DZ$2:$EA$40,2,FALSE)</f>
        <v>-</v>
      </c>
      <c r="BJ446" s="88" t="str">
        <f>VLOOKUP(Scoresheet!AM60,'Caps &amp; Points'!$DZ$2:$EA$40,2,FALSE)</f>
        <v>-</v>
      </c>
      <c r="BK446" s="88" t="str">
        <f>VLOOKUP(Scoresheet!AN60,'Caps &amp; Points'!$DZ$2:$EA$40,2,FALSE)</f>
        <v>-</v>
      </c>
      <c r="BL446" s="89" t="str">
        <f>VLOOKUP(Scoresheet!AO60,'Caps &amp; Points'!$DZ$2:$EA$40,2,FALSE)</f>
        <v>-</v>
      </c>
      <c r="BM446" s="90">
        <f t="shared" si="95"/>
        <v>0</v>
      </c>
      <c r="BN446" s="90">
        <f t="shared" si="84"/>
        <v>0</v>
      </c>
      <c r="BO446" s="90">
        <f t="shared" si="90"/>
        <v>0</v>
      </c>
      <c r="BP446" s="90"/>
      <c r="BQ446" s="80" t="str">
        <f>+Scoresheet!BG60</f>
        <v>-</v>
      </c>
      <c r="BR446" s="81" t="str">
        <f>+Scoresheet!BH60</f>
        <v>-</v>
      </c>
      <c r="BS446" s="81" t="str">
        <f>+Scoresheet!BI60</f>
        <v>-</v>
      </c>
      <c r="BT446" s="81" t="str">
        <f>+Scoresheet!BJ60</f>
        <v>-</v>
      </c>
      <c r="BU446" s="81" t="str">
        <f>+Scoresheet!BK60</f>
        <v>-</v>
      </c>
      <c r="BV446" s="81" t="str">
        <f>+Scoresheet!BL60</f>
        <v>-</v>
      </c>
      <c r="BW446" s="222" t="str">
        <f>+Scoresheet!BM60</f>
        <v>-</v>
      </c>
      <c r="BX446" s="82">
        <f>+Scoresheet!BN60</f>
        <v>0</v>
      </c>
      <c r="BY446" s="80" t="str">
        <f>+Scoresheet!BO60</f>
        <v>-</v>
      </c>
      <c r="BZ446" s="81" t="str">
        <f>+Scoresheet!BP60</f>
        <v>-</v>
      </c>
      <c r="CA446" s="81" t="str">
        <f>+Scoresheet!BQ60</f>
        <v>-</v>
      </c>
      <c r="CB446" s="81" t="str">
        <f>+Scoresheet!BR60</f>
        <v>-</v>
      </c>
      <c r="CC446" s="81" t="str">
        <f>+Scoresheet!BS60</f>
        <v>-</v>
      </c>
      <c r="CD446" s="81" t="str">
        <f>+Scoresheet!BT60</f>
        <v>-</v>
      </c>
      <c r="CE446" s="222" t="str">
        <f>+Scoresheet!BU60</f>
        <v>-</v>
      </c>
      <c r="CF446" s="82">
        <f>+Scoresheet!BV60</f>
        <v>0</v>
      </c>
    </row>
    <row r="447" spans="23:84" ht="15.75" hidden="1" thickBot="1">
      <c r="W447" s="294">
        <v>14</v>
      </c>
      <c r="X447" s="295" t="str">
        <f>+Scoresheet!B61</f>
        <v>-</v>
      </c>
      <c r="Y447" s="296" t="str">
        <f>VLOOKUP(Scoresheet!C61,'Caps &amp; Points'!$DT$2:$DU$103,2,FALSE)</f>
        <v>-</v>
      </c>
      <c r="Z447" s="309" t="str">
        <f>VLOOKUP(Scoresheet!D61,'Caps &amp; Points'!$DT$2:$DU$103,2,FALSE)</f>
        <v>-</v>
      </c>
      <c r="AA447" s="309" t="str">
        <f>VLOOKUP(Scoresheet!E61,'Caps &amp; Points'!$DT$2:$DU$103,2,FALSE)</f>
        <v>-</v>
      </c>
      <c r="AB447" s="309" t="str">
        <f>VLOOKUP(Scoresheet!F61,'Caps &amp; Points'!$DT$2:$DU$103,2,FALSE)</f>
        <v>-</v>
      </c>
      <c r="AC447" s="309" t="str">
        <f>VLOOKUP(Scoresheet!G61,'Caps &amp; Points'!$DT$2:$DU$103,2,FALSE)</f>
        <v>-</v>
      </c>
      <c r="AD447" s="309" t="str">
        <f>VLOOKUP(Scoresheet!H61,'Caps &amp; Points'!$DT$2:$DU$103,2,FALSE)</f>
        <v>-</v>
      </c>
      <c r="AE447" s="310" t="str">
        <f>VLOOKUP(Scoresheet!I61,'Caps &amp; Points'!$DT$2:$DU$103,2,FALSE)</f>
        <v>-</v>
      </c>
      <c r="AF447" s="90">
        <f t="shared" si="91"/>
        <v>0</v>
      </c>
      <c r="AG447" s="87" t="str">
        <f>VLOOKUP(Scoresheet!AA61,'Caps &amp; Points'!$DW$2:$DX$11,2,FALSE)</f>
        <v>-</v>
      </c>
      <c r="AH447" s="88" t="str">
        <f>VLOOKUP(Scoresheet!AB61,'Caps &amp; Points'!$DW$2:$DX$11,2,FALSE)</f>
        <v>-</v>
      </c>
      <c r="AI447" s="88" t="str">
        <f>VLOOKUP(Scoresheet!AC61,'Caps &amp; Points'!$DW$2:$DX$11,2,FALSE)</f>
        <v>-</v>
      </c>
      <c r="AJ447" s="88" t="str">
        <f>VLOOKUP(Scoresheet!AD61,'Caps &amp; Points'!$DW$2:$DX$11,2,FALSE)</f>
        <v>-</v>
      </c>
      <c r="AK447" s="88" t="str">
        <f>VLOOKUP(Scoresheet!AE61,'Caps &amp; Points'!$DW$2:$DX$11,2,FALSE)</f>
        <v>-</v>
      </c>
      <c r="AL447" s="88" t="str">
        <f>VLOOKUP(Scoresheet!AF61,'Caps &amp; Points'!$DW$2:$DX$11,2,FALSE)</f>
        <v>-</v>
      </c>
      <c r="AM447" s="89" t="str">
        <f>VLOOKUP(Scoresheet!AG61,'Caps &amp; Points'!$DW$2:$DX$11,2,FALSE)</f>
        <v>-</v>
      </c>
      <c r="AN447" s="90">
        <f t="shared" si="92"/>
        <v>0</v>
      </c>
      <c r="AO447" s="87" t="str">
        <f>VLOOKUP(Scoresheet!AY61,'Caps &amp; Points'!$EF$2:$EG$13,2,FALSE)</f>
        <v>-</v>
      </c>
      <c r="AP447" s="88" t="str">
        <f>VLOOKUP(Scoresheet!AZ61,'Caps &amp; Points'!$EF$2:$EG$13,2,FALSE)</f>
        <v>-</v>
      </c>
      <c r="AQ447" s="88" t="str">
        <f>VLOOKUP(Scoresheet!BA61,'Caps &amp; Points'!$EF$2:$EG$13,2,FALSE)</f>
        <v>-</v>
      </c>
      <c r="AR447" s="88" t="str">
        <f>VLOOKUP(Scoresheet!BB61,'Caps &amp; Points'!$EF$2:$EG$13,2,FALSE)</f>
        <v>-</v>
      </c>
      <c r="AS447" s="88" t="str">
        <f>VLOOKUP(Scoresheet!BC61,'Caps &amp; Points'!$EF$2:$EG$13,2,FALSE)</f>
        <v>-</v>
      </c>
      <c r="AT447" s="88" t="str">
        <f>VLOOKUP(Scoresheet!BD61,'Caps &amp; Points'!$EF$2:$EG$13,2,FALSE)</f>
        <v>-</v>
      </c>
      <c r="AU447" s="89" t="str">
        <f>VLOOKUP(Scoresheet!BE61,'Caps &amp; Points'!$EF$2:$EG$13,2,FALSE)</f>
        <v>-</v>
      </c>
      <c r="AV447" s="90">
        <f t="shared" si="93"/>
        <v>0</v>
      </c>
      <c r="AX447" s="80" t="str">
        <f>VLOOKUP(Scoresheet!AQ61,'Caps &amp; Points'!$EC$2:$ED$21,2,FALSE)</f>
        <v>-</v>
      </c>
      <c r="AY447" s="80" t="str">
        <f>VLOOKUP(Scoresheet!AR61,'Caps &amp; Points'!$EC$2:$ED$21,2,FALSE)</f>
        <v>-</v>
      </c>
      <c r="AZ447" s="80" t="str">
        <f>VLOOKUP(Scoresheet!AS61,'Caps &amp; Points'!$EC$2:$ED$21,2,FALSE)</f>
        <v>-</v>
      </c>
      <c r="BA447" s="80" t="str">
        <f>VLOOKUP(Scoresheet!AT61,'Caps &amp; Points'!$EC$2:$ED$21,2,FALSE)</f>
        <v>-</v>
      </c>
      <c r="BB447" s="80" t="str">
        <f>VLOOKUP(Scoresheet!AU61,'Caps &amp; Points'!$EC$2:$ED$21,2,FALSE)</f>
        <v>-</v>
      </c>
      <c r="BC447" s="80" t="str">
        <f>VLOOKUP(Scoresheet!AV61,'Caps &amp; Points'!$EC$2:$ED$21,2,FALSE)</f>
        <v>-</v>
      </c>
      <c r="BD447" s="80" t="str">
        <f>VLOOKUP(Scoresheet!AW61,'Caps &amp; Points'!$EC$2:$ED$21,2,FALSE)</f>
        <v>-</v>
      </c>
      <c r="BE447" s="90">
        <f t="shared" si="94"/>
        <v>0</v>
      </c>
      <c r="BF447" s="87" t="str">
        <f>VLOOKUP(Scoresheet!AI61,'Caps &amp; Points'!$DZ$2:$EA$40,2,FALSE)</f>
        <v>-</v>
      </c>
      <c r="BG447" s="88" t="str">
        <f>VLOOKUP(Scoresheet!AJ61,'Caps &amp; Points'!$DZ$2:$EA$40,2,FALSE)</f>
        <v>-</v>
      </c>
      <c r="BH447" s="88" t="str">
        <f>VLOOKUP(Scoresheet!AK61,'Caps &amp; Points'!$DZ$2:$EA$40,2,FALSE)</f>
        <v>-</v>
      </c>
      <c r="BI447" s="88" t="str">
        <f>VLOOKUP(Scoresheet!AL61,'Caps &amp; Points'!$DZ$2:$EA$40,2,FALSE)</f>
        <v>-</v>
      </c>
      <c r="BJ447" s="88" t="str">
        <f>VLOOKUP(Scoresheet!AM61,'Caps &amp; Points'!$DZ$2:$EA$40,2,FALSE)</f>
        <v>-</v>
      </c>
      <c r="BK447" s="88" t="str">
        <f>VLOOKUP(Scoresheet!AN61,'Caps &amp; Points'!$DZ$2:$EA$40,2,FALSE)</f>
        <v>-</v>
      </c>
      <c r="BL447" s="89" t="str">
        <f>VLOOKUP(Scoresheet!AO61,'Caps &amp; Points'!$DZ$2:$EA$40,2,FALSE)</f>
        <v>-</v>
      </c>
      <c r="BM447" s="90">
        <f t="shared" si="95"/>
        <v>0</v>
      </c>
      <c r="BN447" s="90">
        <f t="shared" si="84"/>
        <v>0</v>
      </c>
      <c r="BO447" s="90">
        <f t="shared" si="90"/>
        <v>0</v>
      </c>
      <c r="BP447" s="90"/>
      <c r="BQ447" s="80" t="str">
        <f>+Scoresheet!BG61</f>
        <v>-</v>
      </c>
      <c r="BR447" s="81" t="str">
        <f>+Scoresheet!BH61</f>
        <v>-</v>
      </c>
      <c r="BS447" s="81" t="str">
        <f>+Scoresheet!BI61</f>
        <v>-</v>
      </c>
      <c r="BT447" s="81" t="str">
        <f>+Scoresheet!BJ61</f>
        <v>-</v>
      </c>
      <c r="BU447" s="81" t="str">
        <f>+Scoresheet!BK61</f>
        <v>-</v>
      </c>
      <c r="BV447" s="81" t="str">
        <f>+Scoresheet!BL61</f>
        <v>-</v>
      </c>
      <c r="BW447" s="222" t="str">
        <f>+Scoresheet!BM61</f>
        <v>-</v>
      </c>
      <c r="BX447" s="82">
        <f>+Scoresheet!BN61</f>
        <v>0</v>
      </c>
      <c r="BY447" s="80" t="str">
        <f>+Scoresheet!BO61</f>
        <v>-</v>
      </c>
      <c r="BZ447" s="81" t="str">
        <f>+Scoresheet!BP61</f>
        <v>-</v>
      </c>
      <c r="CA447" s="81" t="str">
        <f>+Scoresheet!BQ61</f>
        <v>-</v>
      </c>
      <c r="CB447" s="81" t="str">
        <f>+Scoresheet!BR61</f>
        <v>-</v>
      </c>
      <c r="CC447" s="81" t="str">
        <f>+Scoresheet!BS61</f>
        <v>-</v>
      </c>
      <c r="CD447" s="81" t="str">
        <f>+Scoresheet!BT61</f>
        <v>-</v>
      </c>
      <c r="CE447" s="222" t="str">
        <f>+Scoresheet!BU61</f>
        <v>-</v>
      </c>
      <c r="CF447" s="82">
        <f>+Scoresheet!BV61</f>
        <v>0</v>
      </c>
    </row>
    <row r="448" spans="23:84" ht="15.75" hidden="1" thickBot="1">
      <c r="W448" s="139">
        <v>15</v>
      </c>
      <c r="X448" s="295" t="str">
        <f>+Scoresheet!B62</f>
        <v>-</v>
      </c>
      <c r="Y448" s="296" t="str">
        <f>VLOOKUP(Scoresheet!C62,'Caps &amp; Points'!$DT$2:$DU$103,2,FALSE)</f>
        <v>-</v>
      </c>
      <c r="Z448" s="309" t="str">
        <f>VLOOKUP(Scoresheet!D62,'Caps &amp; Points'!$DT$2:$DU$103,2,FALSE)</f>
        <v>-</v>
      </c>
      <c r="AA448" s="309" t="str">
        <f>VLOOKUP(Scoresheet!E62,'Caps &amp; Points'!$DT$2:$DU$103,2,FALSE)</f>
        <v>-</v>
      </c>
      <c r="AB448" s="309" t="str">
        <f>VLOOKUP(Scoresheet!F62,'Caps &amp; Points'!$DT$2:$DU$103,2,FALSE)</f>
        <v>-</v>
      </c>
      <c r="AC448" s="309" t="str">
        <f>VLOOKUP(Scoresheet!G62,'Caps &amp; Points'!$DT$2:$DU$103,2,FALSE)</f>
        <v>-</v>
      </c>
      <c r="AD448" s="309" t="str">
        <f>VLOOKUP(Scoresheet!H62,'Caps &amp; Points'!$DT$2:$DU$103,2,FALSE)</f>
        <v>-</v>
      </c>
      <c r="AE448" s="310" t="str">
        <f>VLOOKUP(Scoresheet!I62,'Caps &amp; Points'!$DT$2:$DU$103,2,FALSE)</f>
        <v>-</v>
      </c>
      <c r="AF448" s="90">
        <f t="shared" si="91"/>
        <v>0</v>
      </c>
      <c r="AG448" s="87" t="str">
        <f>VLOOKUP(Scoresheet!AA62,'Caps &amp; Points'!$DW$2:$DX$11,2,FALSE)</f>
        <v>-</v>
      </c>
      <c r="AH448" s="88" t="str">
        <f>VLOOKUP(Scoresheet!AB62,'Caps &amp; Points'!$DW$2:$DX$11,2,FALSE)</f>
        <v>-</v>
      </c>
      <c r="AI448" s="88" t="str">
        <f>VLOOKUP(Scoresheet!AC62,'Caps &amp; Points'!$DW$2:$DX$11,2,FALSE)</f>
        <v>-</v>
      </c>
      <c r="AJ448" s="88" t="str">
        <f>VLOOKUP(Scoresheet!AD62,'Caps &amp; Points'!$DW$2:$DX$11,2,FALSE)</f>
        <v>-</v>
      </c>
      <c r="AK448" s="88" t="str">
        <f>VLOOKUP(Scoresheet!AE62,'Caps &amp; Points'!$DW$2:$DX$11,2,FALSE)</f>
        <v>-</v>
      </c>
      <c r="AL448" s="88" t="str">
        <f>VLOOKUP(Scoresheet!AF62,'Caps &amp; Points'!$DW$2:$DX$11,2,FALSE)</f>
        <v>-</v>
      </c>
      <c r="AM448" s="89" t="str">
        <f>VLOOKUP(Scoresheet!AG62,'Caps &amp; Points'!$DW$2:$DX$11,2,FALSE)</f>
        <v>-</v>
      </c>
      <c r="AN448" s="90">
        <f t="shared" si="92"/>
        <v>0</v>
      </c>
      <c r="AO448" s="87" t="str">
        <f>VLOOKUP(Scoresheet!AY62,'Caps &amp; Points'!$EF$2:$EG$13,2,FALSE)</f>
        <v>-</v>
      </c>
      <c r="AP448" s="88" t="str">
        <f>VLOOKUP(Scoresheet!AZ62,'Caps &amp; Points'!$EF$2:$EG$13,2,FALSE)</f>
        <v>-</v>
      </c>
      <c r="AQ448" s="88" t="str">
        <f>VLOOKUP(Scoresheet!BA62,'Caps &amp; Points'!$EF$2:$EG$13,2,FALSE)</f>
        <v>-</v>
      </c>
      <c r="AR448" s="88" t="str">
        <f>VLOOKUP(Scoresheet!BB62,'Caps &amp; Points'!$EF$2:$EG$13,2,FALSE)</f>
        <v>-</v>
      </c>
      <c r="AS448" s="88" t="str">
        <f>VLOOKUP(Scoresheet!BC62,'Caps &amp; Points'!$EF$2:$EG$13,2,FALSE)</f>
        <v>-</v>
      </c>
      <c r="AT448" s="88" t="str">
        <f>VLOOKUP(Scoresheet!BD62,'Caps &amp; Points'!$EF$2:$EG$13,2,FALSE)</f>
        <v>-</v>
      </c>
      <c r="AU448" s="89" t="str">
        <f>VLOOKUP(Scoresheet!BE62,'Caps &amp; Points'!$EF$2:$EG$13,2,FALSE)</f>
        <v>-</v>
      </c>
      <c r="AV448" s="90">
        <f t="shared" si="93"/>
        <v>0</v>
      </c>
      <c r="AX448" s="80" t="str">
        <f>VLOOKUP(Scoresheet!AQ62,'Caps &amp; Points'!$EC$2:$ED$21,2,FALSE)</f>
        <v>-</v>
      </c>
      <c r="AY448" s="80" t="str">
        <f>VLOOKUP(Scoresheet!AR62,'Caps &amp; Points'!$EC$2:$ED$21,2,FALSE)</f>
        <v>-</v>
      </c>
      <c r="AZ448" s="80" t="str">
        <f>VLOOKUP(Scoresheet!AS62,'Caps &amp; Points'!$EC$2:$ED$21,2,FALSE)</f>
        <v>-</v>
      </c>
      <c r="BA448" s="80" t="str">
        <f>VLOOKUP(Scoresheet!AT62,'Caps &amp; Points'!$EC$2:$ED$21,2,FALSE)</f>
        <v>-</v>
      </c>
      <c r="BB448" s="80" t="str">
        <f>VLOOKUP(Scoresheet!AU62,'Caps &amp; Points'!$EC$2:$ED$21,2,FALSE)</f>
        <v>-</v>
      </c>
      <c r="BC448" s="80" t="str">
        <f>VLOOKUP(Scoresheet!AV62,'Caps &amp; Points'!$EC$2:$ED$21,2,FALSE)</f>
        <v>-</v>
      </c>
      <c r="BD448" s="80" t="str">
        <f>VLOOKUP(Scoresheet!AW62,'Caps &amp; Points'!$EC$2:$ED$21,2,FALSE)</f>
        <v>-</v>
      </c>
      <c r="BE448" s="90">
        <f t="shared" si="94"/>
        <v>0</v>
      </c>
      <c r="BF448" s="87" t="str">
        <f>VLOOKUP(Scoresheet!AI62,'Caps &amp; Points'!$DZ$2:$EA$40,2,FALSE)</f>
        <v>-</v>
      </c>
      <c r="BG448" s="88" t="str">
        <f>VLOOKUP(Scoresheet!AJ62,'Caps &amp; Points'!$DZ$2:$EA$40,2,FALSE)</f>
        <v>-</v>
      </c>
      <c r="BH448" s="88" t="str">
        <f>VLOOKUP(Scoresheet!AK62,'Caps &amp; Points'!$DZ$2:$EA$40,2,FALSE)</f>
        <v>-</v>
      </c>
      <c r="BI448" s="88" t="str">
        <f>VLOOKUP(Scoresheet!AL62,'Caps &amp; Points'!$DZ$2:$EA$40,2,FALSE)</f>
        <v>-</v>
      </c>
      <c r="BJ448" s="88" t="str">
        <f>VLOOKUP(Scoresheet!AM62,'Caps &amp; Points'!$DZ$2:$EA$40,2,FALSE)</f>
        <v>-</v>
      </c>
      <c r="BK448" s="88" t="str">
        <f>VLOOKUP(Scoresheet!AN62,'Caps &amp; Points'!$DZ$2:$EA$40,2,FALSE)</f>
        <v>-</v>
      </c>
      <c r="BL448" s="89" t="str">
        <f>VLOOKUP(Scoresheet!AO62,'Caps &amp; Points'!$DZ$2:$EA$40,2,FALSE)</f>
        <v>-</v>
      </c>
      <c r="BM448" s="90">
        <f t="shared" si="95"/>
        <v>0</v>
      </c>
      <c r="BN448" s="90">
        <f t="shared" si="84"/>
        <v>0</v>
      </c>
      <c r="BO448" s="90">
        <f t="shared" si="90"/>
        <v>0</v>
      </c>
      <c r="BP448" s="90"/>
      <c r="BQ448" s="80" t="str">
        <f>+Scoresheet!BG62</f>
        <v>-</v>
      </c>
      <c r="BR448" s="81" t="str">
        <f>+Scoresheet!BH62</f>
        <v>-</v>
      </c>
      <c r="BS448" s="81" t="str">
        <f>+Scoresheet!BI62</f>
        <v>-</v>
      </c>
      <c r="BT448" s="81" t="str">
        <f>+Scoresheet!BJ62</f>
        <v>-</v>
      </c>
      <c r="BU448" s="81" t="str">
        <f>+Scoresheet!BK62</f>
        <v>-</v>
      </c>
      <c r="BV448" s="81" t="str">
        <f>+Scoresheet!BL62</f>
        <v>-</v>
      </c>
      <c r="BW448" s="222" t="str">
        <f>+Scoresheet!BM62</f>
        <v>-</v>
      </c>
      <c r="BX448" s="82">
        <f>+Scoresheet!BN62</f>
        <v>0</v>
      </c>
      <c r="BY448" s="80" t="str">
        <f>+Scoresheet!BO62</f>
        <v>-</v>
      </c>
      <c r="BZ448" s="81" t="str">
        <f>+Scoresheet!BP62</f>
        <v>-</v>
      </c>
      <c r="CA448" s="81" t="str">
        <f>+Scoresheet!BQ62</f>
        <v>-</v>
      </c>
      <c r="CB448" s="81" t="str">
        <f>+Scoresheet!BR62</f>
        <v>-</v>
      </c>
      <c r="CC448" s="81" t="str">
        <f>+Scoresheet!BS62</f>
        <v>-</v>
      </c>
      <c r="CD448" s="81" t="str">
        <f>+Scoresheet!BT62</f>
        <v>-</v>
      </c>
      <c r="CE448" s="222" t="str">
        <f>+Scoresheet!BU62</f>
        <v>-</v>
      </c>
      <c r="CF448" s="82">
        <f>+Scoresheet!BV62</f>
        <v>0</v>
      </c>
    </row>
    <row r="449" spans="23:84" ht="15.75" hidden="1" thickBot="1">
      <c r="W449" s="294">
        <v>16</v>
      </c>
      <c r="X449" s="295" t="str">
        <f>+Scoresheet!B63</f>
        <v>-</v>
      </c>
      <c r="Y449" s="296" t="str">
        <f>VLOOKUP(Scoresheet!C63,'Caps &amp; Points'!$DT$2:$DU$103,2,FALSE)</f>
        <v>-</v>
      </c>
      <c r="Z449" s="309" t="str">
        <f>VLOOKUP(Scoresheet!D63,'Caps &amp; Points'!$DT$2:$DU$103,2,FALSE)</f>
        <v>-</v>
      </c>
      <c r="AA449" s="309" t="str">
        <f>VLOOKUP(Scoresheet!E63,'Caps &amp; Points'!$DT$2:$DU$103,2,FALSE)</f>
        <v>-</v>
      </c>
      <c r="AB449" s="309" t="str">
        <f>VLOOKUP(Scoresheet!F63,'Caps &amp; Points'!$DT$2:$DU$103,2,FALSE)</f>
        <v>-</v>
      </c>
      <c r="AC449" s="309" t="str">
        <f>VLOOKUP(Scoresheet!G63,'Caps &amp; Points'!$DT$2:$DU$103,2,FALSE)</f>
        <v>-</v>
      </c>
      <c r="AD449" s="309" t="str">
        <f>VLOOKUP(Scoresheet!H63,'Caps &amp; Points'!$DT$2:$DU$103,2,FALSE)</f>
        <v>-</v>
      </c>
      <c r="AE449" s="310" t="str">
        <f>VLOOKUP(Scoresheet!I63,'Caps &amp; Points'!$DT$2:$DU$103,2,FALSE)</f>
        <v>-</v>
      </c>
      <c r="AF449" s="90">
        <f t="shared" si="91"/>
        <v>0</v>
      </c>
      <c r="AG449" s="87" t="str">
        <f>VLOOKUP(Scoresheet!AA63,'Caps &amp; Points'!$DW$2:$DX$11,2,FALSE)</f>
        <v>-</v>
      </c>
      <c r="AH449" s="88" t="str">
        <f>VLOOKUP(Scoresheet!AB63,'Caps &amp; Points'!$DW$2:$DX$11,2,FALSE)</f>
        <v>-</v>
      </c>
      <c r="AI449" s="88" t="str">
        <f>VLOOKUP(Scoresheet!AC63,'Caps &amp; Points'!$DW$2:$DX$11,2,FALSE)</f>
        <v>-</v>
      </c>
      <c r="AJ449" s="88" t="str">
        <f>VLOOKUP(Scoresheet!AD63,'Caps &amp; Points'!$DW$2:$DX$11,2,FALSE)</f>
        <v>-</v>
      </c>
      <c r="AK449" s="88" t="str">
        <f>VLOOKUP(Scoresheet!AE63,'Caps &amp; Points'!$DW$2:$DX$11,2,FALSE)</f>
        <v>-</v>
      </c>
      <c r="AL449" s="88" t="str">
        <f>VLOOKUP(Scoresheet!AF63,'Caps &amp; Points'!$DW$2:$DX$11,2,FALSE)</f>
        <v>-</v>
      </c>
      <c r="AM449" s="89" t="str">
        <f>VLOOKUP(Scoresheet!AG63,'Caps &amp; Points'!$DW$2:$DX$11,2,FALSE)</f>
        <v>-</v>
      </c>
      <c r="AN449" s="90">
        <f t="shared" si="92"/>
        <v>0</v>
      </c>
      <c r="AO449" s="87" t="str">
        <f>VLOOKUP(Scoresheet!AY63,'Caps &amp; Points'!$EF$2:$EG$13,2,FALSE)</f>
        <v>-</v>
      </c>
      <c r="AP449" s="88" t="str">
        <f>VLOOKUP(Scoresheet!AZ63,'Caps &amp; Points'!$EF$2:$EG$13,2,FALSE)</f>
        <v>-</v>
      </c>
      <c r="AQ449" s="88" t="str">
        <f>VLOOKUP(Scoresheet!BA63,'Caps &amp; Points'!$EF$2:$EG$13,2,FALSE)</f>
        <v>-</v>
      </c>
      <c r="AR449" s="88" t="str">
        <f>VLOOKUP(Scoresheet!BB63,'Caps &amp; Points'!$EF$2:$EG$13,2,FALSE)</f>
        <v>-</v>
      </c>
      <c r="AS449" s="88" t="str">
        <f>VLOOKUP(Scoresheet!BC63,'Caps &amp; Points'!$EF$2:$EG$13,2,FALSE)</f>
        <v>-</v>
      </c>
      <c r="AT449" s="88" t="str">
        <f>VLOOKUP(Scoresheet!BD63,'Caps &amp; Points'!$EF$2:$EG$13,2,FALSE)</f>
        <v>-</v>
      </c>
      <c r="AU449" s="89" t="str">
        <f>VLOOKUP(Scoresheet!BE63,'Caps &amp; Points'!$EF$2:$EG$13,2,FALSE)</f>
        <v>-</v>
      </c>
      <c r="AV449" s="90">
        <f t="shared" si="93"/>
        <v>0</v>
      </c>
      <c r="AX449" s="80" t="str">
        <f>VLOOKUP(Scoresheet!AQ63,'Caps &amp; Points'!$EC$2:$ED$21,2,FALSE)</f>
        <v>-</v>
      </c>
      <c r="AY449" s="80" t="str">
        <f>VLOOKUP(Scoresheet!AR63,'Caps &amp; Points'!$EC$2:$ED$21,2,FALSE)</f>
        <v>-</v>
      </c>
      <c r="AZ449" s="80" t="str">
        <f>VLOOKUP(Scoresheet!AS63,'Caps &amp; Points'!$EC$2:$ED$21,2,FALSE)</f>
        <v>-</v>
      </c>
      <c r="BA449" s="80" t="str">
        <f>VLOOKUP(Scoresheet!AT63,'Caps &amp; Points'!$EC$2:$ED$21,2,FALSE)</f>
        <v>-</v>
      </c>
      <c r="BB449" s="80" t="str">
        <f>VLOOKUP(Scoresheet!AU63,'Caps &amp; Points'!$EC$2:$ED$21,2,FALSE)</f>
        <v>-</v>
      </c>
      <c r="BC449" s="80" t="str">
        <f>VLOOKUP(Scoresheet!AV63,'Caps &amp; Points'!$EC$2:$ED$21,2,FALSE)</f>
        <v>-</v>
      </c>
      <c r="BD449" s="80" t="str">
        <f>VLOOKUP(Scoresheet!AW63,'Caps &amp; Points'!$EC$2:$ED$21,2,FALSE)</f>
        <v>-</v>
      </c>
      <c r="BE449" s="90">
        <f t="shared" si="94"/>
        <v>0</v>
      </c>
      <c r="BF449" s="87" t="str">
        <f>VLOOKUP(Scoresheet!AI63,'Caps &amp; Points'!$DZ$2:$EA$40,2,FALSE)</f>
        <v>-</v>
      </c>
      <c r="BG449" s="88" t="str">
        <f>VLOOKUP(Scoresheet!AJ63,'Caps &amp; Points'!$DZ$2:$EA$40,2,FALSE)</f>
        <v>-</v>
      </c>
      <c r="BH449" s="88" t="str">
        <f>VLOOKUP(Scoresheet!AK63,'Caps &amp; Points'!$DZ$2:$EA$40,2,FALSE)</f>
        <v>-</v>
      </c>
      <c r="BI449" s="88" t="str">
        <f>VLOOKUP(Scoresheet!AL63,'Caps &amp; Points'!$DZ$2:$EA$40,2,FALSE)</f>
        <v>-</v>
      </c>
      <c r="BJ449" s="88" t="str">
        <f>VLOOKUP(Scoresheet!AM63,'Caps &amp; Points'!$DZ$2:$EA$40,2,FALSE)</f>
        <v>-</v>
      </c>
      <c r="BK449" s="88" t="str">
        <f>VLOOKUP(Scoresheet!AN63,'Caps &amp; Points'!$DZ$2:$EA$40,2,FALSE)</f>
        <v>-</v>
      </c>
      <c r="BL449" s="89" t="str">
        <f>VLOOKUP(Scoresheet!AO63,'Caps &amp; Points'!$DZ$2:$EA$40,2,FALSE)</f>
        <v>-</v>
      </c>
      <c r="BM449" s="90">
        <f t="shared" si="95"/>
        <v>0</v>
      </c>
      <c r="BN449" s="90">
        <f t="shared" si="84"/>
        <v>0</v>
      </c>
      <c r="BO449" s="90">
        <f t="shared" si="90"/>
        <v>0</v>
      </c>
      <c r="BP449" s="90"/>
      <c r="BQ449" s="80" t="str">
        <f>+Scoresheet!BG63</f>
        <v>-</v>
      </c>
      <c r="BR449" s="81" t="str">
        <f>+Scoresheet!BH63</f>
        <v>-</v>
      </c>
      <c r="BS449" s="81" t="str">
        <f>+Scoresheet!BI63</f>
        <v>-</v>
      </c>
      <c r="BT449" s="81" t="str">
        <f>+Scoresheet!BJ63</f>
        <v>-</v>
      </c>
      <c r="BU449" s="81" t="str">
        <f>+Scoresheet!BK63</f>
        <v>-</v>
      </c>
      <c r="BV449" s="81" t="str">
        <f>+Scoresheet!BL63</f>
        <v>-</v>
      </c>
      <c r="BW449" s="222" t="str">
        <f>+Scoresheet!BM63</f>
        <v>-</v>
      </c>
      <c r="BX449" s="82">
        <f>+Scoresheet!BN63</f>
        <v>0</v>
      </c>
      <c r="BY449" s="80" t="str">
        <f>+Scoresheet!BO63</f>
        <v>-</v>
      </c>
      <c r="BZ449" s="81" t="str">
        <f>+Scoresheet!BP63</f>
        <v>-</v>
      </c>
      <c r="CA449" s="81" t="str">
        <f>+Scoresheet!BQ63</f>
        <v>-</v>
      </c>
      <c r="CB449" s="81" t="str">
        <f>+Scoresheet!BR63</f>
        <v>-</v>
      </c>
      <c r="CC449" s="81" t="str">
        <f>+Scoresheet!BS63</f>
        <v>-</v>
      </c>
      <c r="CD449" s="81" t="str">
        <f>+Scoresheet!BT63</f>
        <v>-</v>
      </c>
      <c r="CE449" s="222" t="str">
        <f>+Scoresheet!BU63</f>
        <v>-</v>
      </c>
      <c r="CF449" s="82">
        <f>+Scoresheet!BV63</f>
        <v>0</v>
      </c>
    </row>
    <row r="450" spans="23:84" ht="15.75" hidden="1" thickBot="1">
      <c r="W450" s="139">
        <v>17</v>
      </c>
      <c r="X450" s="295" t="str">
        <f>+Scoresheet!B64</f>
        <v>-</v>
      </c>
      <c r="Y450" s="296" t="str">
        <f>VLOOKUP(Scoresheet!C64,'Caps &amp; Points'!$DT$2:$DU$103,2,FALSE)</f>
        <v>-</v>
      </c>
      <c r="Z450" s="309" t="str">
        <f>VLOOKUP(Scoresheet!D64,'Caps &amp; Points'!$DT$2:$DU$103,2,FALSE)</f>
        <v>-</v>
      </c>
      <c r="AA450" s="309" t="str">
        <f>VLOOKUP(Scoresheet!E64,'Caps &amp; Points'!$DT$2:$DU$103,2,FALSE)</f>
        <v>-</v>
      </c>
      <c r="AB450" s="309" t="str">
        <f>VLOOKUP(Scoresheet!F64,'Caps &amp; Points'!$DT$2:$DU$103,2,FALSE)</f>
        <v>-</v>
      </c>
      <c r="AC450" s="309" t="str">
        <f>VLOOKUP(Scoresheet!G64,'Caps &amp; Points'!$DT$2:$DU$103,2,FALSE)</f>
        <v>-</v>
      </c>
      <c r="AD450" s="309" t="str">
        <f>VLOOKUP(Scoresheet!H64,'Caps &amp; Points'!$DT$2:$DU$103,2,FALSE)</f>
        <v>-</v>
      </c>
      <c r="AE450" s="310" t="str">
        <f>VLOOKUP(Scoresheet!I64,'Caps &amp; Points'!$DT$2:$DU$103,2,FALSE)</f>
        <v>-</v>
      </c>
      <c r="AF450" s="90">
        <f t="shared" si="91"/>
        <v>0</v>
      </c>
      <c r="AG450" s="87" t="str">
        <f>VLOOKUP(Scoresheet!AA64,'Caps &amp; Points'!$DW$2:$DX$11,2,FALSE)</f>
        <v>-</v>
      </c>
      <c r="AH450" s="88" t="str">
        <f>VLOOKUP(Scoresheet!AB64,'Caps &amp; Points'!$DW$2:$DX$11,2,FALSE)</f>
        <v>-</v>
      </c>
      <c r="AI450" s="88" t="str">
        <f>VLOOKUP(Scoresheet!AC64,'Caps &amp; Points'!$DW$2:$DX$11,2,FALSE)</f>
        <v>-</v>
      </c>
      <c r="AJ450" s="88" t="str">
        <f>VLOOKUP(Scoresheet!AD64,'Caps &amp; Points'!$DW$2:$DX$11,2,FALSE)</f>
        <v>-</v>
      </c>
      <c r="AK450" s="88" t="str">
        <f>VLOOKUP(Scoresheet!AE64,'Caps &amp; Points'!$DW$2:$DX$11,2,FALSE)</f>
        <v>-</v>
      </c>
      <c r="AL450" s="88" t="str">
        <f>VLOOKUP(Scoresheet!AF64,'Caps &amp; Points'!$DW$2:$DX$11,2,FALSE)</f>
        <v>-</v>
      </c>
      <c r="AM450" s="89" t="str">
        <f>VLOOKUP(Scoresheet!AG64,'Caps &amp; Points'!$DW$2:$DX$11,2,FALSE)</f>
        <v>-</v>
      </c>
      <c r="AN450" s="90">
        <f t="shared" si="92"/>
        <v>0</v>
      </c>
      <c r="AO450" s="87" t="str">
        <f>VLOOKUP(Scoresheet!AY64,'Caps &amp; Points'!$EF$2:$EG$13,2,FALSE)</f>
        <v>-</v>
      </c>
      <c r="AP450" s="88" t="str">
        <f>VLOOKUP(Scoresheet!AZ64,'Caps &amp; Points'!$EF$2:$EG$13,2,FALSE)</f>
        <v>-</v>
      </c>
      <c r="AQ450" s="88" t="str">
        <f>VLOOKUP(Scoresheet!BA64,'Caps &amp; Points'!$EF$2:$EG$13,2,FALSE)</f>
        <v>-</v>
      </c>
      <c r="AR450" s="88" t="str">
        <f>VLOOKUP(Scoresheet!BB64,'Caps &amp; Points'!$EF$2:$EG$13,2,FALSE)</f>
        <v>-</v>
      </c>
      <c r="AS450" s="88" t="str">
        <f>VLOOKUP(Scoresheet!BC64,'Caps &amp; Points'!$EF$2:$EG$13,2,FALSE)</f>
        <v>-</v>
      </c>
      <c r="AT450" s="88" t="str">
        <f>VLOOKUP(Scoresheet!BD64,'Caps &amp; Points'!$EF$2:$EG$13,2,FALSE)</f>
        <v>-</v>
      </c>
      <c r="AU450" s="89" t="str">
        <f>VLOOKUP(Scoresheet!BE64,'Caps &amp; Points'!$EF$2:$EG$13,2,FALSE)</f>
        <v>-</v>
      </c>
      <c r="AV450" s="90">
        <f t="shared" si="93"/>
        <v>0</v>
      </c>
      <c r="AX450" s="80" t="str">
        <f>VLOOKUP(Scoresheet!AQ64,'Caps &amp; Points'!$EC$2:$ED$21,2,FALSE)</f>
        <v>-</v>
      </c>
      <c r="AY450" s="80" t="str">
        <f>VLOOKUP(Scoresheet!AR64,'Caps &amp; Points'!$EC$2:$ED$21,2,FALSE)</f>
        <v>-</v>
      </c>
      <c r="AZ450" s="80" t="str">
        <f>VLOOKUP(Scoresheet!AS64,'Caps &amp; Points'!$EC$2:$ED$21,2,FALSE)</f>
        <v>-</v>
      </c>
      <c r="BA450" s="80" t="str">
        <f>VLOOKUP(Scoresheet!AT64,'Caps &amp; Points'!$EC$2:$ED$21,2,FALSE)</f>
        <v>-</v>
      </c>
      <c r="BB450" s="80" t="str">
        <f>VLOOKUP(Scoresheet!AU64,'Caps &amp; Points'!$EC$2:$ED$21,2,FALSE)</f>
        <v>-</v>
      </c>
      <c r="BC450" s="80" t="str">
        <f>VLOOKUP(Scoresheet!AV64,'Caps &amp; Points'!$EC$2:$ED$21,2,FALSE)</f>
        <v>-</v>
      </c>
      <c r="BD450" s="80" t="str">
        <f>VLOOKUP(Scoresheet!AW64,'Caps &amp; Points'!$EC$2:$ED$21,2,FALSE)</f>
        <v>-</v>
      </c>
      <c r="BE450" s="90">
        <f t="shared" si="94"/>
        <v>0</v>
      </c>
      <c r="BF450" s="87" t="str">
        <f>VLOOKUP(Scoresheet!AI64,'Caps &amp; Points'!$DZ$2:$EA$40,2,FALSE)</f>
        <v>-</v>
      </c>
      <c r="BG450" s="88" t="str">
        <f>VLOOKUP(Scoresheet!AJ64,'Caps &amp; Points'!$DZ$2:$EA$40,2,FALSE)</f>
        <v>-</v>
      </c>
      <c r="BH450" s="88" t="str">
        <f>VLOOKUP(Scoresheet!AK64,'Caps &amp; Points'!$DZ$2:$EA$40,2,FALSE)</f>
        <v>-</v>
      </c>
      <c r="BI450" s="88" t="str">
        <f>VLOOKUP(Scoresheet!AL64,'Caps &amp; Points'!$DZ$2:$EA$40,2,FALSE)</f>
        <v>-</v>
      </c>
      <c r="BJ450" s="88" t="str">
        <f>VLOOKUP(Scoresheet!AM64,'Caps &amp; Points'!$DZ$2:$EA$40,2,FALSE)</f>
        <v>-</v>
      </c>
      <c r="BK450" s="88" t="str">
        <f>VLOOKUP(Scoresheet!AN64,'Caps &amp; Points'!$DZ$2:$EA$40,2,FALSE)</f>
        <v>-</v>
      </c>
      <c r="BL450" s="89" t="str">
        <f>VLOOKUP(Scoresheet!AO64,'Caps &amp; Points'!$DZ$2:$EA$40,2,FALSE)</f>
        <v>-</v>
      </c>
      <c r="BM450" s="90">
        <f t="shared" si="95"/>
        <v>0</v>
      </c>
      <c r="BN450" s="90">
        <f t="shared" si="84"/>
        <v>0</v>
      </c>
      <c r="BO450" s="90">
        <f t="shared" si="90"/>
        <v>0</v>
      </c>
      <c r="BP450" s="90"/>
      <c r="BQ450" s="80" t="str">
        <f>+Scoresheet!BG64</f>
        <v>-</v>
      </c>
      <c r="BR450" s="81" t="str">
        <f>+Scoresheet!BH64</f>
        <v>-</v>
      </c>
      <c r="BS450" s="81" t="str">
        <f>+Scoresheet!BI64</f>
        <v>-</v>
      </c>
      <c r="BT450" s="81" t="str">
        <f>+Scoresheet!BJ64</f>
        <v>-</v>
      </c>
      <c r="BU450" s="81" t="str">
        <f>+Scoresheet!BK64</f>
        <v>-</v>
      </c>
      <c r="BV450" s="81" t="str">
        <f>+Scoresheet!BL64</f>
        <v>-</v>
      </c>
      <c r="BW450" s="222" t="str">
        <f>+Scoresheet!BM64</f>
        <v>-</v>
      </c>
      <c r="BX450" s="82">
        <f>+Scoresheet!BN64</f>
        <v>0</v>
      </c>
      <c r="BY450" s="80" t="str">
        <f>+Scoresheet!BO64</f>
        <v>-</v>
      </c>
      <c r="BZ450" s="81" t="str">
        <f>+Scoresheet!BP64</f>
        <v>-</v>
      </c>
      <c r="CA450" s="81" t="str">
        <f>+Scoresheet!BQ64</f>
        <v>-</v>
      </c>
      <c r="CB450" s="81" t="str">
        <f>+Scoresheet!BR64</f>
        <v>-</v>
      </c>
      <c r="CC450" s="81" t="str">
        <f>+Scoresheet!BS64</f>
        <v>-</v>
      </c>
      <c r="CD450" s="81" t="str">
        <f>+Scoresheet!BT64</f>
        <v>-</v>
      </c>
      <c r="CE450" s="222" t="str">
        <f>+Scoresheet!BU64</f>
        <v>-</v>
      </c>
      <c r="CF450" s="82">
        <f>+Scoresheet!BV64</f>
        <v>0</v>
      </c>
    </row>
    <row r="451" spans="23:84" ht="15.75" hidden="1" thickBot="1">
      <c r="W451" s="294">
        <v>18</v>
      </c>
      <c r="X451" s="295" t="str">
        <f>+Scoresheet!B65</f>
        <v>-</v>
      </c>
      <c r="Y451" s="296" t="str">
        <f>VLOOKUP(Scoresheet!C65,'Caps &amp; Points'!$DT$2:$DU$103,2,FALSE)</f>
        <v>-</v>
      </c>
      <c r="Z451" s="309" t="str">
        <f>VLOOKUP(Scoresheet!D65,'Caps &amp; Points'!$DT$2:$DU$103,2,FALSE)</f>
        <v>-</v>
      </c>
      <c r="AA451" s="309" t="str">
        <f>VLOOKUP(Scoresheet!E65,'Caps &amp; Points'!$DT$2:$DU$103,2,FALSE)</f>
        <v>-</v>
      </c>
      <c r="AB451" s="309" t="str">
        <f>VLOOKUP(Scoresheet!F65,'Caps &amp; Points'!$DT$2:$DU$103,2,FALSE)</f>
        <v>-</v>
      </c>
      <c r="AC451" s="309" t="str">
        <f>VLOOKUP(Scoresheet!G65,'Caps &amp; Points'!$DT$2:$DU$103,2,FALSE)</f>
        <v>-</v>
      </c>
      <c r="AD451" s="309" t="str">
        <f>VLOOKUP(Scoresheet!H65,'Caps &amp; Points'!$DT$2:$DU$103,2,FALSE)</f>
        <v>-</v>
      </c>
      <c r="AE451" s="310" t="str">
        <f>VLOOKUP(Scoresheet!I65,'Caps &amp; Points'!$DT$2:$DU$103,2,FALSE)</f>
        <v>-</v>
      </c>
      <c r="AF451" s="90">
        <f t="shared" si="91"/>
        <v>0</v>
      </c>
      <c r="AG451" s="87" t="str">
        <f>VLOOKUP(Scoresheet!AA65,'Caps &amp; Points'!$DW$2:$DX$11,2,FALSE)</f>
        <v>-</v>
      </c>
      <c r="AH451" s="88" t="str">
        <f>VLOOKUP(Scoresheet!AB65,'Caps &amp; Points'!$DW$2:$DX$11,2,FALSE)</f>
        <v>-</v>
      </c>
      <c r="AI451" s="88" t="str">
        <f>VLOOKUP(Scoresheet!AC65,'Caps &amp; Points'!$DW$2:$DX$11,2,FALSE)</f>
        <v>-</v>
      </c>
      <c r="AJ451" s="88" t="str">
        <f>VLOOKUP(Scoresheet!AD65,'Caps &amp; Points'!$DW$2:$DX$11,2,FALSE)</f>
        <v>-</v>
      </c>
      <c r="AK451" s="88" t="str">
        <f>VLOOKUP(Scoresheet!AE65,'Caps &amp; Points'!$DW$2:$DX$11,2,FALSE)</f>
        <v>-</v>
      </c>
      <c r="AL451" s="88" t="str">
        <f>VLOOKUP(Scoresheet!AF65,'Caps &amp; Points'!$DW$2:$DX$11,2,FALSE)</f>
        <v>-</v>
      </c>
      <c r="AM451" s="89" t="str">
        <f>VLOOKUP(Scoresheet!AG65,'Caps &amp; Points'!$DW$2:$DX$11,2,FALSE)</f>
        <v>-</v>
      </c>
      <c r="AN451" s="90">
        <f t="shared" si="92"/>
        <v>0</v>
      </c>
      <c r="AO451" s="87" t="str">
        <f>VLOOKUP(Scoresheet!AY65,'Caps &amp; Points'!$EF$2:$EG$13,2,FALSE)</f>
        <v>-</v>
      </c>
      <c r="AP451" s="88" t="str">
        <f>VLOOKUP(Scoresheet!AZ65,'Caps &amp; Points'!$EF$2:$EG$13,2,FALSE)</f>
        <v>-</v>
      </c>
      <c r="AQ451" s="88" t="str">
        <f>VLOOKUP(Scoresheet!BA65,'Caps &amp; Points'!$EF$2:$EG$13,2,FALSE)</f>
        <v>-</v>
      </c>
      <c r="AR451" s="88" t="str">
        <f>VLOOKUP(Scoresheet!BB65,'Caps &amp; Points'!$EF$2:$EG$13,2,FALSE)</f>
        <v>-</v>
      </c>
      <c r="AS451" s="88" t="str">
        <f>VLOOKUP(Scoresheet!BC65,'Caps &amp; Points'!$EF$2:$EG$13,2,FALSE)</f>
        <v>-</v>
      </c>
      <c r="AT451" s="88" t="str">
        <f>VLOOKUP(Scoresheet!BD65,'Caps &amp; Points'!$EF$2:$EG$13,2,FALSE)</f>
        <v>-</v>
      </c>
      <c r="AU451" s="89" t="str">
        <f>VLOOKUP(Scoresheet!BE65,'Caps &amp; Points'!$EF$2:$EG$13,2,FALSE)</f>
        <v>-</v>
      </c>
      <c r="AV451" s="90">
        <f t="shared" si="93"/>
        <v>0</v>
      </c>
      <c r="AX451" s="80" t="str">
        <f>VLOOKUP(Scoresheet!AQ65,'Caps &amp; Points'!$EC$2:$ED$21,2,FALSE)</f>
        <v>-</v>
      </c>
      <c r="AY451" s="80" t="str">
        <f>VLOOKUP(Scoresheet!AR65,'Caps &amp; Points'!$EC$2:$ED$21,2,FALSE)</f>
        <v>-</v>
      </c>
      <c r="AZ451" s="80" t="str">
        <f>VLOOKUP(Scoresheet!AS65,'Caps &amp; Points'!$EC$2:$ED$21,2,FALSE)</f>
        <v>-</v>
      </c>
      <c r="BA451" s="80" t="str">
        <f>VLOOKUP(Scoresheet!AT65,'Caps &amp; Points'!$EC$2:$ED$21,2,FALSE)</f>
        <v>-</v>
      </c>
      <c r="BB451" s="80" t="str">
        <f>VLOOKUP(Scoresheet!AU65,'Caps &amp; Points'!$EC$2:$ED$21,2,FALSE)</f>
        <v>-</v>
      </c>
      <c r="BC451" s="80" t="str">
        <f>VLOOKUP(Scoresheet!AV65,'Caps &amp; Points'!$EC$2:$ED$21,2,FALSE)</f>
        <v>-</v>
      </c>
      <c r="BD451" s="80" t="str">
        <f>VLOOKUP(Scoresheet!AW65,'Caps &amp; Points'!$EC$2:$ED$21,2,FALSE)</f>
        <v>-</v>
      </c>
      <c r="BE451" s="90">
        <f t="shared" si="94"/>
        <v>0</v>
      </c>
      <c r="BF451" s="87" t="str">
        <f>VLOOKUP(Scoresheet!AI65,'Caps &amp; Points'!$DZ$2:$EA$40,2,FALSE)</f>
        <v>-</v>
      </c>
      <c r="BG451" s="88" t="str">
        <f>VLOOKUP(Scoresheet!AJ65,'Caps &amp; Points'!$DZ$2:$EA$40,2,FALSE)</f>
        <v>-</v>
      </c>
      <c r="BH451" s="88" t="str">
        <f>VLOOKUP(Scoresheet!AK65,'Caps &amp; Points'!$DZ$2:$EA$40,2,FALSE)</f>
        <v>-</v>
      </c>
      <c r="BI451" s="88" t="str">
        <f>VLOOKUP(Scoresheet!AL65,'Caps &amp; Points'!$DZ$2:$EA$40,2,FALSE)</f>
        <v>-</v>
      </c>
      <c r="BJ451" s="88" t="str">
        <f>VLOOKUP(Scoresheet!AM65,'Caps &amp; Points'!$DZ$2:$EA$40,2,FALSE)</f>
        <v>-</v>
      </c>
      <c r="BK451" s="88" t="str">
        <f>VLOOKUP(Scoresheet!AN65,'Caps &amp; Points'!$DZ$2:$EA$40,2,FALSE)</f>
        <v>-</v>
      </c>
      <c r="BL451" s="89" t="str">
        <f>VLOOKUP(Scoresheet!AO65,'Caps &amp; Points'!$DZ$2:$EA$40,2,FALSE)</f>
        <v>-</v>
      </c>
      <c r="BM451" s="90">
        <f t="shared" si="95"/>
        <v>0</v>
      </c>
      <c r="BN451" s="90">
        <f t="shared" si="84"/>
        <v>0</v>
      </c>
      <c r="BO451" s="90">
        <f t="shared" si="90"/>
        <v>0</v>
      </c>
      <c r="BP451" s="90"/>
      <c r="BQ451" s="80" t="str">
        <f>+Scoresheet!BG65</f>
        <v>-</v>
      </c>
      <c r="BR451" s="81" t="str">
        <f>+Scoresheet!BH65</f>
        <v>-</v>
      </c>
      <c r="BS451" s="81" t="str">
        <f>+Scoresheet!BI65</f>
        <v>-</v>
      </c>
      <c r="BT451" s="81" t="str">
        <f>+Scoresheet!BJ65</f>
        <v>-</v>
      </c>
      <c r="BU451" s="81" t="str">
        <f>+Scoresheet!BK65</f>
        <v>-</v>
      </c>
      <c r="BV451" s="81" t="str">
        <f>+Scoresheet!BL65</f>
        <v>-</v>
      </c>
      <c r="BW451" s="222" t="str">
        <f>+Scoresheet!BM65</f>
        <v>-</v>
      </c>
      <c r="BX451" s="82">
        <f>+Scoresheet!BN65</f>
        <v>0</v>
      </c>
      <c r="BY451" s="80" t="str">
        <f>+Scoresheet!BO65</f>
        <v>-</v>
      </c>
      <c r="BZ451" s="81" t="str">
        <f>+Scoresheet!BP65</f>
        <v>-</v>
      </c>
      <c r="CA451" s="81" t="str">
        <f>+Scoresheet!BQ65</f>
        <v>-</v>
      </c>
      <c r="CB451" s="81" t="str">
        <f>+Scoresheet!BR65</f>
        <v>-</v>
      </c>
      <c r="CC451" s="81" t="str">
        <f>+Scoresheet!BS65</f>
        <v>-</v>
      </c>
      <c r="CD451" s="81" t="str">
        <f>+Scoresheet!BT65</f>
        <v>-</v>
      </c>
      <c r="CE451" s="222" t="str">
        <f>+Scoresheet!BU65</f>
        <v>-</v>
      </c>
      <c r="CF451" s="82">
        <f>+Scoresheet!BV65</f>
        <v>0</v>
      </c>
    </row>
    <row r="452" spans="23:84" ht="15.75" hidden="1" thickBot="1">
      <c r="W452" s="139">
        <v>19</v>
      </c>
      <c r="X452" s="295" t="str">
        <f>+Scoresheet!B66</f>
        <v>-</v>
      </c>
      <c r="Y452" s="296" t="str">
        <f>VLOOKUP(Scoresheet!C66,'Caps &amp; Points'!$DT$2:$DU$103,2,FALSE)</f>
        <v>-</v>
      </c>
      <c r="Z452" s="309" t="str">
        <f>VLOOKUP(Scoresheet!D66,'Caps &amp; Points'!$DT$2:$DU$103,2,FALSE)</f>
        <v>-</v>
      </c>
      <c r="AA452" s="309" t="str">
        <f>VLOOKUP(Scoresheet!E66,'Caps &amp; Points'!$DT$2:$DU$103,2,FALSE)</f>
        <v>-</v>
      </c>
      <c r="AB452" s="309" t="str">
        <f>VLOOKUP(Scoresheet!F66,'Caps &amp; Points'!$DT$2:$DU$103,2,FALSE)</f>
        <v>-</v>
      </c>
      <c r="AC452" s="309" t="str">
        <f>VLOOKUP(Scoresheet!G66,'Caps &amp; Points'!$DT$2:$DU$103,2,FALSE)</f>
        <v>-</v>
      </c>
      <c r="AD452" s="309" t="str">
        <f>VLOOKUP(Scoresheet!H66,'Caps &amp; Points'!$DT$2:$DU$103,2,FALSE)</f>
        <v>-</v>
      </c>
      <c r="AE452" s="310" t="str">
        <f>VLOOKUP(Scoresheet!I66,'Caps &amp; Points'!$DT$2:$DU$103,2,FALSE)</f>
        <v>-</v>
      </c>
      <c r="AF452" s="90">
        <f t="shared" si="91"/>
        <v>0</v>
      </c>
      <c r="AG452" s="87" t="str">
        <f>VLOOKUP(Scoresheet!AA66,'Caps &amp; Points'!$DW$2:$DX$11,2,FALSE)</f>
        <v>-</v>
      </c>
      <c r="AH452" s="88" t="str">
        <f>VLOOKUP(Scoresheet!AB66,'Caps &amp; Points'!$DW$2:$DX$11,2,FALSE)</f>
        <v>-</v>
      </c>
      <c r="AI452" s="88" t="str">
        <f>VLOOKUP(Scoresheet!AC66,'Caps &amp; Points'!$DW$2:$DX$11,2,FALSE)</f>
        <v>-</v>
      </c>
      <c r="AJ452" s="88" t="str">
        <f>VLOOKUP(Scoresheet!AD66,'Caps &amp; Points'!$DW$2:$DX$11,2,FALSE)</f>
        <v>-</v>
      </c>
      <c r="AK452" s="88" t="str">
        <f>VLOOKUP(Scoresheet!AE66,'Caps &amp; Points'!$DW$2:$DX$11,2,FALSE)</f>
        <v>-</v>
      </c>
      <c r="AL452" s="88" t="str">
        <f>VLOOKUP(Scoresheet!AF66,'Caps &amp; Points'!$DW$2:$DX$11,2,FALSE)</f>
        <v>-</v>
      </c>
      <c r="AM452" s="89" t="str">
        <f>VLOOKUP(Scoresheet!AG66,'Caps &amp; Points'!$DW$2:$DX$11,2,FALSE)</f>
        <v>-</v>
      </c>
      <c r="AN452" s="90">
        <f t="shared" si="92"/>
        <v>0</v>
      </c>
      <c r="AO452" s="87" t="str">
        <f>VLOOKUP(Scoresheet!AY66,'Caps &amp; Points'!$EF$2:$EG$13,2,FALSE)</f>
        <v>-</v>
      </c>
      <c r="AP452" s="88" t="str">
        <f>VLOOKUP(Scoresheet!AZ66,'Caps &amp; Points'!$EF$2:$EG$13,2,FALSE)</f>
        <v>-</v>
      </c>
      <c r="AQ452" s="88" t="str">
        <f>VLOOKUP(Scoresheet!BA66,'Caps &amp; Points'!$EF$2:$EG$13,2,FALSE)</f>
        <v>-</v>
      </c>
      <c r="AR452" s="88" t="str">
        <f>VLOOKUP(Scoresheet!BB66,'Caps &amp; Points'!$EF$2:$EG$13,2,FALSE)</f>
        <v>-</v>
      </c>
      <c r="AS452" s="88" t="str">
        <f>VLOOKUP(Scoresheet!BC66,'Caps &amp; Points'!$EF$2:$EG$13,2,FALSE)</f>
        <v>-</v>
      </c>
      <c r="AT452" s="88" t="str">
        <f>VLOOKUP(Scoresheet!BD66,'Caps &amp; Points'!$EF$2:$EG$13,2,FALSE)</f>
        <v>-</v>
      </c>
      <c r="AU452" s="89" t="str">
        <f>VLOOKUP(Scoresheet!BE66,'Caps &amp; Points'!$EF$2:$EG$13,2,FALSE)</f>
        <v>-</v>
      </c>
      <c r="AV452" s="90">
        <f t="shared" si="93"/>
        <v>0</v>
      </c>
      <c r="AX452" s="80" t="str">
        <f>VLOOKUP(Scoresheet!AQ66,'Caps &amp; Points'!$EC$2:$ED$21,2,FALSE)</f>
        <v>-</v>
      </c>
      <c r="AY452" s="80" t="str">
        <f>VLOOKUP(Scoresheet!AR66,'Caps &amp; Points'!$EC$2:$ED$21,2,FALSE)</f>
        <v>-</v>
      </c>
      <c r="AZ452" s="80" t="str">
        <f>VLOOKUP(Scoresheet!AS66,'Caps &amp; Points'!$EC$2:$ED$21,2,FALSE)</f>
        <v>-</v>
      </c>
      <c r="BA452" s="80" t="str">
        <f>VLOOKUP(Scoresheet!AT66,'Caps &amp; Points'!$EC$2:$ED$21,2,FALSE)</f>
        <v>-</v>
      </c>
      <c r="BB452" s="80" t="str">
        <f>VLOOKUP(Scoresheet!AU66,'Caps &amp; Points'!$EC$2:$ED$21,2,FALSE)</f>
        <v>-</v>
      </c>
      <c r="BC452" s="80" t="str">
        <f>VLOOKUP(Scoresheet!AV66,'Caps &amp; Points'!$EC$2:$ED$21,2,FALSE)</f>
        <v>-</v>
      </c>
      <c r="BD452" s="80" t="str">
        <f>VLOOKUP(Scoresheet!AW66,'Caps &amp; Points'!$EC$2:$ED$21,2,FALSE)</f>
        <v>-</v>
      </c>
      <c r="BE452" s="90">
        <f t="shared" si="94"/>
        <v>0</v>
      </c>
      <c r="BF452" s="87" t="str">
        <f>VLOOKUP(Scoresheet!AI66,'Caps &amp; Points'!$DZ$2:$EA$40,2,FALSE)</f>
        <v>-</v>
      </c>
      <c r="BG452" s="88" t="str">
        <f>VLOOKUP(Scoresheet!AJ66,'Caps &amp; Points'!$DZ$2:$EA$40,2,FALSE)</f>
        <v>-</v>
      </c>
      <c r="BH452" s="88" t="str">
        <f>VLOOKUP(Scoresheet!AK66,'Caps &amp; Points'!$DZ$2:$EA$40,2,FALSE)</f>
        <v>-</v>
      </c>
      <c r="BI452" s="88" t="str">
        <f>VLOOKUP(Scoresheet!AL66,'Caps &amp; Points'!$DZ$2:$EA$40,2,FALSE)</f>
        <v>-</v>
      </c>
      <c r="BJ452" s="88" t="str">
        <f>VLOOKUP(Scoresheet!AM66,'Caps &amp; Points'!$DZ$2:$EA$40,2,FALSE)</f>
        <v>-</v>
      </c>
      <c r="BK452" s="88" t="str">
        <f>VLOOKUP(Scoresheet!AN66,'Caps &amp; Points'!$DZ$2:$EA$40,2,FALSE)</f>
        <v>-</v>
      </c>
      <c r="BL452" s="89" t="str">
        <f>VLOOKUP(Scoresheet!AO66,'Caps &amp; Points'!$DZ$2:$EA$40,2,FALSE)</f>
        <v>-</v>
      </c>
      <c r="BM452" s="90">
        <f t="shared" si="95"/>
        <v>0</v>
      </c>
      <c r="BN452" s="90">
        <f t="shared" si="84"/>
        <v>0</v>
      </c>
      <c r="BO452" s="90">
        <f t="shared" si="90"/>
        <v>0</v>
      </c>
      <c r="BP452" s="90"/>
      <c r="BQ452" s="80" t="str">
        <f>+Scoresheet!BG66</f>
        <v>-</v>
      </c>
      <c r="BR452" s="81" t="str">
        <f>+Scoresheet!BH66</f>
        <v>-</v>
      </c>
      <c r="BS452" s="81" t="str">
        <f>+Scoresheet!BI66</f>
        <v>-</v>
      </c>
      <c r="BT452" s="81" t="str">
        <f>+Scoresheet!BJ66</f>
        <v>-</v>
      </c>
      <c r="BU452" s="81" t="str">
        <f>+Scoresheet!BK66</f>
        <v>-</v>
      </c>
      <c r="BV452" s="81" t="str">
        <f>+Scoresheet!BL66</f>
        <v>-</v>
      </c>
      <c r="BW452" s="222" t="str">
        <f>+Scoresheet!BM66</f>
        <v>-</v>
      </c>
      <c r="BX452" s="82">
        <f>+Scoresheet!BN66</f>
        <v>0</v>
      </c>
      <c r="BY452" s="80" t="str">
        <f>+Scoresheet!BO66</f>
        <v>-</v>
      </c>
      <c r="BZ452" s="81" t="str">
        <f>+Scoresheet!BP66</f>
        <v>-</v>
      </c>
      <c r="CA452" s="81" t="str">
        <f>+Scoresheet!BQ66</f>
        <v>-</v>
      </c>
      <c r="CB452" s="81" t="str">
        <f>+Scoresheet!BR66</f>
        <v>-</v>
      </c>
      <c r="CC452" s="81" t="str">
        <f>+Scoresheet!BS66</f>
        <v>-</v>
      </c>
      <c r="CD452" s="81" t="str">
        <f>+Scoresheet!BT66</f>
        <v>-</v>
      </c>
      <c r="CE452" s="222" t="str">
        <f>+Scoresheet!BU66</f>
        <v>-</v>
      </c>
      <c r="CF452" s="82">
        <f>+Scoresheet!BV66</f>
        <v>0</v>
      </c>
    </row>
    <row r="453" spans="23:84" ht="15.75" hidden="1" thickBot="1">
      <c r="W453" s="294">
        <v>20</v>
      </c>
      <c r="X453" s="295" t="str">
        <f>+Scoresheet!B67</f>
        <v>-</v>
      </c>
      <c r="Y453" s="296" t="str">
        <f>VLOOKUP(Scoresheet!C67,'Caps &amp; Points'!$DT$2:$DU$103,2,FALSE)</f>
        <v>-</v>
      </c>
      <c r="Z453" s="309" t="str">
        <f>VLOOKUP(Scoresheet!D67,'Caps &amp; Points'!$DT$2:$DU$103,2,FALSE)</f>
        <v>-</v>
      </c>
      <c r="AA453" s="309" t="str">
        <f>VLOOKUP(Scoresheet!E67,'Caps &amp; Points'!$DT$2:$DU$103,2,FALSE)</f>
        <v>-</v>
      </c>
      <c r="AB453" s="309" t="str">
        <f>VLOOKUP(Scoresheet!F67,'Caps &amp; Points'!$DT$2:$DU$103,2,FALSE)</f>
        <v>-</v>
      </c>
      <c r="AC453" s="309" t="str">
        <f>VLOOKUP(Scoresheet!G67,'Caps &amp; Points'!$DT$2:$DU$103,2,FALSE)</f>
        <v>-</v>
      </c>
      <c r="AD453" s="309" t="str">
        <f>VLOOKUP(Scoresheet!H67,'Caps &amp; Points'!$DT$2:$DU$103,2,FALSE)</f>
        <v>-</v>
      </c>
      <c r="AE453" s="310" t="str">
        <f>VLOOKUP(Scoresheet!I67,'Caps &amp; Points'!$DT$2:$DU$103,2,FALSE)</f>
        <v>-</v>
      </c>
      <c r="AF453" s="90">
        <f t="shared" si="91"/>
        <v>0</v>
      </c>
      <c r="AG453" s="87" t="str">
        <f>VLOOKUP(Scoresheet!AA67,'Caps &amp; Points'!$DW$2:$DX$11,2,FALSE)</f>
        <v>-</v>
      </c>
      <c r="AH453" s="88" t="str">
        <f>VLOOKUP(Scoresheet!AB67,'Caps &amp; Points'!$DW$2:$DX$11,2,FALSE)</f>
        <v>-</v>
      </c>
      <c r="AI453" s="88" t="str">
        <f>VLOOKUP(Scoresheet!AC67,'Caps &amp; Points'!$DW$2:$DX$11,2,FALSE)</f>
        <v>-</v>
      </c>
      <c r="AJ453" s="88" t="str">
        <f>VLOOKUP(Scoresheet!AD67,'Caps &amp; Points'!$DW$2:$DX$11,2,FALSE)</f>
        <v>-</v>
      </c>
      <c r="AK453" s="88" t="str">
        <f>VLOOKUP(Scoresheet!AE67,'Caps &amp; Points'!$DW$2:$DX$11,2,FALSE)</f>
        <v>-</v>
      </c>
      <c r="AL453" s="88" t="str">
        <f>VLOOKUP(Scoresheet!AF67,'Caps &amp; Points'!$DW$2:$DX$11,2,FALSE)</f>
        <v>-</v>
      </c>
      <c r="AM453" s="89" t="str">
        <f>VLOOKUP(Scoresheet!AG67,'Caps &amp; Points'!$DW$2:$DX$11,2,FALSE)</f>
        <v>-</v>
      </c>
      <c r="AN453" s="90">
        <f t="shared" si="92"/>
        <v>0</v>
      </c>
      <c r="AO453" s="87" t="str">
        <f>VLOOKUP(Scoresheet!AY67,'Caps &amp; Points'!$EF$2:$EG$13,2,FALSE)</f>
        <v>-</v>
      </c>
      <c r="AP453" s="88" t="str">
        <f>VLOOKUP(Scoresheet!AZ67,'Caps &amp; Points'!$EF$2:$EG$13,2,FALSE)</f>
        <v>-</v>
      </c>
      <c r="AQ453" s="88" t="str">
        <f>VLOOKUP(Scoresheet!BA67,'Caps &amp; Points'!$EF$2:$EG$13,2,FALSE)</f>
        <v>-</v>
      </c>
      <c r="AR453" s="88" t="str">
        <f>VLOOKUP(Scoresheet!BB67,'Caps &amp; Points'!$EF$2:$EG$13,2,FALSE)</f>
        <v>-</v>
      </c>
      <c r="AS453" s="88" t="str">
        <f>VLOOKUP(Scoresheet!BC67,'Caps &amp; Points'!$EF$2:$EG$13,2,FALSE)</f>
        <v>-</v>
      </c>
      <c r="AT453" s="88" t="str">
        <f>VLOOKUP(Scoresheet!BD67,'Caps &amp; Points'!$EF$2:$EG$13,2,FALSE)</f>
        <v>-</v>
      </c>
      <c r="AU453" s="89" t="str">
        <f>VLOOKUP(Scoresheet!BE67,'Caps &amp; Points'!$EF$2:$EG$13,2,FALSE)</f>
        <v>-</v>
      </c>
      <c r="AV453" s="90">
        <f t="shared" si="93"/>
        <v>0</v>
      </c>
      <c r="AX453" s="80" t="str">
        <f>VLOOKUP(Scoresheet!AQ67,'Caps &amp; Points'!$EC$2:$ED$21,2,FALSE)</f>
        <v>-</v>
      </c>
      <c r="AY453" s="80" t="str">
        <f>VLOOKUP(Scoresheet!AR67,'Caps &amp; Points'!$EC$2:$ED$21,2,FALSE)</f>
        <v>-</v>
      </c>
      <c r="AZ453" s="80" t="str">
        <f>VLOOKUP(Scoresheet!AS67,'Caps &amp; Points'!$EC$2:$ED$21,2,FALSE)</f>
        <v>-</v>
      </c>
      <c r="BA453" s="80" t="str">
        <f>VLOOKUP(Scoresheet!AT67,'Caps &amp; Points'!$EC$2:$ED$21,2,FALSE)</f>
        <v>-</v>
      </c>
      <c r="BB453" s="80" t="str">
        <f>VLOOKUP(Scoresheet!AU67,'Caps &amp; Points'!$EC$2:$ED$21,2,FALSE)</f>
        <v>-</v>
      </c>
      <c r="BC453" s="80" t="str">
        <f>VLOOKUP(Scoresheet!AV67,'Caps &amp; Points'!$EC$2:$ED$21,2,FALSE)</f>
        <v>-</v>
      </c>
      <c r="BD453" s="80" t="str">
        <f>VLOOKUP(Scoresheet!AW67,'Caps &amp; Points'!$EC$2:$ED$21,2,FALSE)</f>
        <v>-</v>
      </c>
      <c r="BE453" s="90">
        <f t="shared" si="94"/>
        <v>0</v>
      </c>
      <c r="BF453" s="87" t="str">
        <f>VLOOKUP(Scoresheet!AI67,'Caps &amp; Points'!$DZ$2:$EA$40,2,FALSE)</f>
        <v>-</v>
      </c>
      <c r="BG453" s="88" t="str">
        <f>VLOOKUP(Scoresheet!AJ67,'Caps &amp; Points'!$DZ$2:$EA$40,2,FALSE)</f>
        <v>-</v>
      </c>
      <c r="BH453" s="88" t="str">
        <f>VLOOKUP(Scoresheet!AK67,'Caps &amp; Points'!$DZ$2:$EA$40,2,FALSE)</f>
        <v>-</v>
      </c>
      <c r="BI453" s="88" t="str">
        <f>VLOOKUP(Scoresheet!AL67,'Caps &amp; Points'!$DZ$2:$EA$40,2,FALSE)</f>
        <v>-</v>
      </c>
      <c r="BJ453" s="88" t="str">
        <f>VLOOKUP(Scoresheet!AM67,'Caps &amp; Points'!$DZ$2:$EA$40,2,FALSE)</f>
        <v>-</v>
      </c>
      <c r="BK453" s="88" t="str">
        <f>VLOOKUP(Scoresheet!AN67,'Caps &amp; Points'!$DZ$2:$EA$40,2,FALSE)</f>
        <v>-</v>
      </c>
      <c r="BL453" s="89" t="str">
        <f>VLOOKUP(Scoresheet!AO67,'Caps &amp; Points'!$DZ$2:$EA$40,2,FALSE)</f>
        <v>-</v>
      </c>
      <c r="BM453" s="90">
        <f t="shared" si="95"/>
        <v>0</v>
      </c>
      <c r="BN453" s="90">
        <f t="shared" si="84"/>
        <v>0</v>
      </c>
      <c r="BO453" s="90">
        <f t="shared" si="90"/>
        <v>0</v>
      </c>
      <c r="BP453" s="90"/>
      <c r="BQ453" s="80" t="str">
        <f>+Scoresheet!BG67</f>
        <v>-</v>
      </c>
      <c r="BR453" s="81" t="str">
        <f>+Scoresheet!BH67</f>
        <v>-</v>
      </c>
      <c r="BS453" s="81" t="str">
        <f>+Scoresheet!BI67</f>
        <v>-</v>
      </c>
      <c r="BT453" s="81" t="str">
        <f>+Scoresheet!BJ67</f>
        <v>-</v>
      </c>
      <c r="BU453" s="81" t="str">
        <f>+Scoresheet!BK67</f>
        <v>-</v>
      </c>
      <c r="BV453" s="81" t="str">
        <f>+Scoresheet!BL67</f>
        <v>-</v>
      </c>
      <c r="BW453" s="222" t="str">
        <f>+Scoresheet!BM67</f>
        <v>-</v>
      </c>
      <c r="BX453" s="82">
        <f>+Scoresheet!BN67</f>
        <v>0</v>
      </c>
      <c r="BY453" s="80" t="str">
        <f>+Scoresheet!BO67</f>
        <v>-</v>
      </c>
      <c r="BZ453" s="81" t="str">
        <f>+Scoresheet!BP67</f>
        <v>-</v>
      </c>
      <c r="CA453" s="81" t="str">
        <f>+Scoresheet!BQ67</f>
        <v>-</v>
      </c>
      <c r="CB453" s="81" t="str">
        <f>+Scoresheet!BR67</f>
        <v>-</v>
      </c>
      <c r="CC453" s="81" t="str">
        <f>+Scoresheet!BS67</f>
        <v>-</v>
      </c>
      <c r="CD453" s="81" t="str">
        <f>+Scoresheet!BT67</f>
        <v>-</v>
      </c>
      <c r="CE453" s="222" t="str">
        <f>+Scoresheet!BU67</f>
        <v>-</v>
      </c>
      <c r="CF453" s="82">
        <f>+Scoresheet!BV67</f>
        <v>0</v>
      </c>
    </row>
    <row r="454" spans="23:84" ht="15.75" hidden="1" thickBot="1">
      <c r="W454" s="139">
        <v>21</v>
      </c>
      <c r="X454" s="295" t="str">
        <f>+Scoresheet!B68</f>
        <v>-</v>
      </c>
      <c r="Y454" s="296" t="str">
        <f>VLOOKUP(Scoresheet!C68,'Caps &amp; Points'!$DT$2:$DU$103,2,FALSE)</f>
        <v>-</v>
      </c>
      <c r="Z454" s="309" t="str">
        <f>VLOOKUP(Scoresheet!D68,'Caps &amp; Points'!$DT$2:$DU$103,2,FALSE)</f>
        <v>-</v>
      </c>
      <c r="AA454" s="309" t="str">
        <f>VLOOKUP(Scoresheet!E68,'Caps &amp; Points'!$DT$2:$DU$103,2,FALSE)</f>
        <v>-</v>
      </c>
      <c r="AB454" s="309" t="str">
        <f>VLOOKUP(Scoresheet!F68,'Caps &amp; Points'!$DT$2:$DU$103,2,FALSE)</f>
        <v>-</v>
      </c>
      <c r="AC454" s="309" t="str">
        <f>VLOOKUP(Scoresheet!G68,'Caps &amp; Points'!$DT$2:$DU$103,2,FALSE)</f>
        <v>-</v>
      </c>
      <c r="AD454" s="309" t="str">
        <f>VLOOKUP(Scoresheet!H68,'Caps &amp; Points'!$DT$2:$DU$103,2,FALSE)</f>
        <v>-</v>
      </c>
      <c r="AE454" s="310" t="str">
        <f>VLOOKUP(Scoresheet!I68,'Caps &amp; Points'!$DT$2:$DU$103,2,FALSE)</f>
        <v>-</v>
      </c>
      <c r="AF454" s="90">
        <f t="shared" si="91"/>
        <v>0</v>
      </c>
      <c r="AG454" s="87" t="str">
        <f>VLOOKUP(Scoresheet!AA68,'Caps &amp; Points'!$DW$2:$DX$11,2,FALSE)</f>
        <v>-</v>
      </c>
      <c r="AH454" s="88" t="str">
        <f>VLOOKUP(Scoresheet!AB68,'Caps &amp; Points'!$DW$2:$DX$11,2,FALSE)</f>
        <v>-</v>
      </c>
      <c r="AI454" s="88" t="str">
        <f>VLOOKUP(Scoresheet!AC68,'Caps &amp; Points'!$DW$2:$DX$11,2,FALSE)</f>
        <v>-</v>
      </c>
      <c r="AJ454" s="88" t="str">
        <f>VLOOKUP(Scoresheet!AD68,'Caps &amp; Points'!$DW$2:$DX$11,2,FALSE)</f>
        <v>-</v>
      </c>
      <c r="AK454" s="88" t="str">
        <f>VLOOKUP(Scoresheet!AE68,'Caps &amp; Points'!$DW$2:$DX$11,2,FALSE)</f>
        <v>-</v>
      </c>
      <c r="AL454" s="88" t="str">
        <f>VLOOKUP(Scoresheet!AF68,'Caps &amp; Points'!$DW$2:$DX$11,2,FALSE)</f>
        <v>-</v>
      </c>
      <c r="AM454" s="89" t="str">
        <f>VLOOKUP(Scoresheet!AG68,'Caps &amp; Points'!$DW$2:$DX$11,2,FALSE)</f>
        <v>-</v>
      </c>
      <c r="AN454" s="90">
        <f t="shared" si="92"/>
        <v>0</v>
      </c>
      <c r="AO454" s="87" t="str">
        <f>VLOOKUP(Scoresheet!AY68,'Caps &amp; Points'!$EF$2:$EG$13,2,FALSE)</f>
        <v>-</v>
      </c>
      <c r="AP454" s="88" t="str">
        <f>VLOOKUP(Scoresheet!AZ68,'Caps &amp; Points'!$EF$2:$EG$13,2,FALSE)</f>
        <v>-</v>
      </c>
      <c r="AQ454" s="88" t="str">
        <f>VLOOKUP(Scoresheet!BA68,'Caps &amp; Points'!$EF$2:$EG$13,2,FALSE)</f>
        <v>-</v>
      </c>
      <c r="AR454" s="88" t="str">
        <f>VLOOKUP(Scoresheet!BB68,'Caps &amp; Points'!$EF$2:$EG$13,2,FALSE)</f>
        <v>-</v>
      </c>
      <c r="AS454" s="88" t="str">
        <f>VLOOKUP(Scoresheet!BC68,'Caps &amp; Points'!$EF$2:$EG$13,2,FALSE)</f>
        <v>-</v>
      </c>
      <c r="AT454" s="88" t="str">
        <f>VLOOKUP(Scoresheet!BD68,'Caps &amp; Points'!$EF$2:$EG$13,2,FALSE)</f>
        <v>-</v>
      </c>
      <c r="AU454" s="89" t="str">
        <f>VLOOKUP(Scoresheet!BE68,'Caps &amp; Points'!$EF$2:$EG$13,2,FALSE)</f>
        <v>-</v>
      </c>
      <c r="AV454" s="90">
        <f t="shared" si="93"/>
        <v>0</v>
      </c>
      <c r="AX454" s="80" t="str">
        <f>VLOOKUP(Scoresheet!AQ68,'Caps &amp; Points'!$EC$2:$ED$21,2,FALSE)</f>
        <v>-</v>
      </c>
      <c r="AY454" s="80" t="str">
        <f>VLOOKUP(Scoresheet!AR68,'Caps &amp; Points'!$EC$2:$ED$21,2,FALSE)</f>
        <v>-</v>
      </c>
      <c r="AZ454" s="80" t="str">
        <f>VLOOKUP(Scoresheet!AS68,'Caps &amp; Points'!$EC$2:$ED$21,2,FALSE)</f>
        <v>-</v>
      </c>
      <c r="BA454" s="80" t="str">
        <f>VLOOKUP(Scoresheet!AT68,'Caps &amp; Points'!$EC$2:$ED$21,2,FALSE)</f>
        <v>-</v>
      </c>
      <c r="BB454" s="80" t="str">
        <f>VLOOKUP(Scoresheet!AU68,'Caps &amp; Points'!$EC$2:$ED$21,2,FALSE)</f>
        <v>-</v>
      </c>
      <c r="BC454" s="80" t="str">
        <f>VLOOKUP(Scoresheet!AV68,'Caps &amp; Points'!$EC$2:$ED$21,2,FALSE)</f>
        <v>-</v>
      </c>
      <c r="BD454" s="80" t="str">
        <f>VLOOKUP(Scoresheet!AW68,'Caps &amp; Points'!$EC$2:$ED$21,2,FALSE)</f>
        <v>-</v>
      </c>
      <c r="BE454" s="90">
        <f t="shared" si="94"/>
        <v>0</v>
      </c>
      <c r="BF454" s="87" t="str">
        <f>VLOOKUP(Scoresheet!AI68,'Caps &amp; Points'!$DZ$2:$EA$40,2,FALSE)</f>
        <v>-</v>
      </c>
      <c r="BG454" s="88" t="str">
        <f>VLOOKUP(Scoresheet!AJ68,'Caps &amp; Points'!$DZ$2:$EA$40,2,FALSE)</f>
        <v>-</v>
      </c>
      <c r="BH454" s="88" t="str">
        <f>VLOOKUP(Scoresheet!AK68,'Caps &amp; Points'!$DZ$2:$EA$40,2,FALSE)</f>
        <v>-</v>
      </c>
      <c r="BI454" s="88" t="str">
        <f>VLOOKUP(Scoresheet!AL68,'Caps &amp; Points'!$DZ$2:$EA$40,2,FALSE)</f>
        <v>-</v>
      </c>
      <c r="BJ454" s="88" t="str">
        <f>VLOOKUP(Scoresheet!AM68,'Caps &amp; Points'!$DZ$2:$EA$40,2,FALSE)</f>
        <v>-</v>
      </c>
      <c r="BK454" s="88" t="str">
        <f>VLOOKUP(Scoresheet!AN68,'Caps &amp; Points'!$DZ$2:$EA$40,2,FALSE)</f>
        <v>-</v>
      </c>
      <c r="BL454" s="89" t="str">
        <f>VLOOKUP(Scoresheet!AO68,'Caps &amp; Points'!$DZ$2:$EA$40,2,FALSE)</f>
        <v>-</v>
      </c>
      <c r="BM454" s="90">
        <f t="shared" si="95"/>
        <v>0</v>
      </c>
      <c r="BN454" s="90">
        <f t="shared" si="84"/>
        <v>0</v>
      </c>
      <c r="BO454" s="90">
        <f t="shared" si="90"/>
        <v>0</v>
      </c>
      <c r="BP454" s="90"/>
      <c r="BQ454" s="80" t="str">
        <f>+Scoresheet!BG68</f>
        <v>-</v>
      </c>
      <c r="BR454" s="81" t="str">
        <f>+Scoresheet!BH68</f>
        <v>-</v>
      </c>
      <c r="BS454" s="81" t="str">
        <f>+Scoresheet!BI68</f>
        <v>-</v>
      </c>
      <c r="BT454" s="81" t="str">
        <f>+Scoresheet!BJ68</f>
        <v>-</v>
      </c>
      <c r="BU454" s="81" t="str">
        <f>+Scoresheet!BK68</f>
        <v>-</v>
      </c>
      <c r="BV454" s="81" t="str">
        <f>+Scoresheet!BL68</f>
        <v>-</v>
      </c>
      <c r="BW454" s="222" t="str">
        <f>+Scoresheet!BM68</f>
        <v>-</v>
      </c>
      <c r="BX454" s="82">
        <f>+Scoresheet!BN68</f>
        <v>0</v>
      </c>
      <c r="BY454" s="80" t="str">
        <f>+Scoresheet!BO68</f>
        <v>-</v>
      </c>
      <c r="BZ454" s="81" t="str">
        <f>+Scoresheet!BP68</f>
        <v>-</v>
      </c>
      <c r="CA454" s="81" t="str">
        <f>+Scoresheet!BQ68</f>
        <v>-</v>
      </c>
      <c r="CB454" s="81" t="str">
        <f>+Scoresheet!BR68</f>
        <v>-</v>
      </c>
      <c r="CC454" s="81" t="str">
        <f>+Scoresheet!BS68</f>
        <v>-</v>
      </c>
      <c r="CD454" s="81" t="str">
        <f>+Scoresheet!BT68</f>
        <v>-</v>
      </c>
      <c r="CE454" s="222" t="str">
        <f>+Scoresheet!BU68</f>
        <v>-</v>
      </c>
      <c r="CF454" s="82">
        <f>+Scoresheet!BV68</f>
        <v>0</v>
      </c>
    </row>
    <row r="455" spans="23:84" ht="15.75" hidden="1" thickBot="1">
      <c r="W455" s="294">
        <v>22</v>
      </c>
      <c r="X455" s="295" t="str">
        <f>+Scoresheet!B69</f>
        <v>-</v>
      </c>
      <c r="Y455" s="296" t="str">
        <f>VLOOKUP(Scoresheet!C69,'Caps &amp; Points'!$DT$2:$DU$103,2,FALSE)</f>
        <v>-</v>
      </c>
      <c r="Z455" s="309" t="str">
        <f>VLOOKUP(Scoresheet!D69,'Caps &amp; Points'!$DT$2:$DU$103,2,FALSE)</f>
        <v>-</v>
      </c>
      <c r="AA455" s="309" t="str">
        <f>VLOOKUP(Scoresheet!E69,'Caps &amp; Points'!$DT$2:$DU$103,2,FALSE)</f>
        <v>-</v>
      </c>
      <c r="AB455" s="309" t="str">
        <f>VLOOKUP(Scoresheet!F69,'Caps &amp; Points'!$DT$2:$DU$103,2,FALSE)</f>
        <v>-</v>
      </c>
      <c r="AC455" s="309" t="str">
        <f>VLOOKUP(Scoresheet!G69,'Caps &amp; Points'!$DT$2:$DU$103,2,FALSE)</f>
        <v>-</v>
      </c>
      <c r="AD455" s="309" t="str">
        <f>VLOOKUP(Scoresheet!H69,'Caps &amp; Points'!$DT$2:$DU$103,2,FALSE)</f>
        <v>-</v>
      </c>
      <c r="AE455" s="310" t="str">
        <f>VLOOKUP(Scoresheet!I69,'Caps &amp; Points'!$DT$2:$DU$103,2,FALSE)</f>
        <v>-</v>
      </c>
      <c r="AF455" s="90">
        <f t="shared" si="91"/>
        <v>0</v>
      </c>
      <c r="AG455" s="87" t="str">
        <f>VLOOKUP(Scoresheet!AA69,'Caps &amp; Points'!$DW$2:$DX$11,2,FALSE)</f>
        <v>-</v>
      </c>
      <c r="AH455" s="88" t="str">
        <f>VLOOKUP(Scoresheet!AB69,'Caps &amp; Points'!$DW$2:$DX$11,2,FALSE)</f>
        <v>-</v>
      </c>
      <c r="AI455" s="88" t="str">
        <f>VLOOKUP(Scoresheet!AC69,'Caps &amp; Points'!$DW$2:$DX$11,2,FALSE)</f>
        <v>-</v>
      </c>
      <c r="AJ455" s="88" t="str">
        <f>VLOOKUP(Scoresheet!AD69,'Caps &amp; Points'!$DW$2:$DX$11,2,FALSE)</f>
        <v>-</v>
      </c>
      <c r="AK455" s="88" t="str">
        <f>VLOOKUP(Scoresheet!AE69,'Caps &amp; Points'!$DW$2:$DX$11,2,FALSE)</f>
        <v>-</v>
      </c>
      <c r="AL455" s="88" t="str">
        <f>VLOOKUP(Scoresheet!AF69,'Caps &amp; Points'!$DW$2:$DX$11,2,FALSE)</f>
        <v>-</v>
      </c>
      <c r="AM455" s="89" t="str">
        <f>VLOOKUP(Scoresheet!AG69,'Caps &amp; Points'!$DW$2:$DX$11,2,FALSE)</f>
        <v>-</v>
      </c>
      <c r="AN455" s="90">
        <f t="shared" si="92"/>
        <v>0</v>
      </c>
      <c r="AO455" s="87" t="str">
        <f>VLOOKUP(Scoresheet!AY69,'Caps &amp; Points'!$EF$2:$EG$13,2,FALSE)</f>
        <v>-</v>
      </c>
      <c r="AP455" s="88" t="str">
        <f>VLOOKUP(Scoresheet!AZ69,'Caps &amp; Points'!$EF$2:$EG$13,2,FALSE)</f>
        <v>-</v>
      </c>
      <c r="AQ455" s="88" t="str">
        <f>VLOOKUP(Scoresheet!BA69,'Caps &amp; Points'!$EF$2:$EG$13,2,FALSE)</f>
        <v>-</v>
      </c>
      <c r="AR455" s="88" t="str">
        <f>VLOOKUP(Scoresheet!BB69,'Caps &amp; Points'!$EF$2:$EG$13,2,FALSE)</f>
        <v>-</v>
      </c>
      <c r="AS455" s="88" t="str">
        <f>VLOOKUP(Scoresheet!BC69,'Caps &amp; Points'!$EF$2:$EG$13,2,FALSE)</f>
        <v>-</v>
      </c>
      <c r="AT455" s="88" t="str">
        <f>VLOOKUP(Scoresheet!BD69,'Caps &amp; Points'!$EF$2:$EG$13,2,FALSE)</f>
        <v>-</v>
      </c>
      <c r="AU455" s="89" t="str">
        <f>VLOOKUP(Scoresheet!BE69,'Caps &amp; Points'!$EF$2:$EG$13,2,FALSE)</f>
        <v>-</v>
      </c>
      <c r="AV455" s="90">
        <f t="shared" si="93"/>
        <v>0</v>
      </c>
      <c r="AX455" s="80" t="str">
        <f>VLOOKUP(Scoresheet!AQ69,'Caps &amp; Points'!$EC$2:$ED$21,2,FALSE)</f>
        <v>-</v>
      </c>
      <c r="AY455" s="80" t="str">
        <f>VLOOKUP(Scoresheet!AR69,'Caps &amp; Points'!$EC$2:$ED$21,2,FALSE)</f>
        <v>-</v>
      </c>
      <c r="AZ455" s="80" t="str">
        <f>VLOOKUP(Scoresheet!AS69,'Caps &amp; Points'!$EC$2:$ED$21,2,FALSE)</f>
        <v>-</v>
      </c>
      <c r="BA455" s="80" t="str">
        <f>VLOOKUP(Scoresheet!AT69,'Caps &amp; Points'!$EC$2:$ED$21,2,FALSE)</f>
        <v>-</v>
      </c>
      <c r="BB455" s="80" t="str">
        <f>VLOOKUP(Scoresheet!AU69,'Caps &amp; Points'!$EC$2:$ED$21,2,FALSE)</f>
        <v>-</v>
      </c>
      <c r="BC455" s="80" t="str">
        <f>VLOOKUP(Scoresheet!AV69,'Caps &amp; Points'!$EC$2:$ED$21,2,FALSE)</f>
        <v>-</v>
      </c>
      <c r="BD455" s="80" t="str">
        <f>VLOOKUP(Scoresheet!AW69,'Caps &amp; Points'!$EC$2:$ED$21,2,FALSE)</f>
        <v>-</v>
      </c>
      <c r="BE455" s="90">
        <f t="shared" si="94"/>
        <v>0</v>
      </c>
      <c r="BF455" s="87" t="str">
        <f>VLOOKUP(Scoresheet!AI69,'Caps &amp; Points'!$DZ$2:$EA$40,2,FALSE)</f>
        <v>-</v>
      </c>
      <c r="BG455" s="88" t="str">
        <f>VLOOKUP(Scoresheet!AJ69,'Caps &amp; Points'!$DZ$2:$EA$40,2,FALSE)</f>
        <v>-</v>
      </c>
      <c r="BH455" s="88" t="str">
        <f>VLOOKUP(Scoresheet!AK69,'Caps &amp; Points'!$DZ$2:$EA$40,2,FALSE)</f>
        <v>-</v>
      </c>
      <c r="BI455" s="88" t="str">
        <f>VLOOKUP(Scoresheet!AL69,'Caps &amp; Points'!$DZ$2:$EA$40,2,FALSE)</f>
        <v>-</v>
      </c>
      <c r="BJ455" s="88" t="str">
        <f>VLOOKUP(Scoresheet!AM69,'Caps &amp; Points'!$DZ$2:$EA$40,2,FALSE)</f>
        <v>-</v>
      </c>
      <c r="BK455" s="88" t="str">
        <f>VLOOKUP(Scoresheet!AN69,'Caps &amp; Points'!$DZ$2:$EA$40,2,FALSE)</f>
        <v>-</v>
      </c>
      <c r="BL455" s="89" t="str">
        <f>VLOOKUP(Scoresheet!AO69,'Caps &amp; Points'!$DZ$2:$EA$40,2,FALSE)</f>
        <v>-</v>
      </c>
      <c r="BM455" s="90">
        <f t="shared" si="95"/>
        <v>0</v>
      </c>
      <c r="BN455" s="90">
        <f t="shared" si="84"/>
        <v>0</v>
      </c>
      <c r="BO455" s="90">
        <f t="shared" si="90"/>
        <v>0</v>
      </c>
      <c r="BP455" s="90"/>
      <c r="BQ455" s="80" t="str">
        <f>+Scoresheet!BG69</f>
        <v>-</v>
      </c>
      <c r="BR455" s="81" t="str">
        <f>+Scoresheet!BH69</f>
        <v>-</v>
      </c>
      <c r="BS455" s="81" t="str">
        <f>+Scoresheet!BI69</f>
        <v>-</v>
      </c>
      <c r="BT455" s="81" t="str">
        <f>+Scoresheet!BJ69</f>
        <v>-</v>
      </c>
      <c r="BU455" s="81" t="str">
        <f>+Scoresheet!BK69</f>
        <v>-</v>
      </c>
      <c r="BV455" s="81" t="str">
        <f>+Scoresheet!BL69</f>
        <v>-</v>
      </c>
      <c r="BW455" s="222" t="str">
        <f>+Scoresheet!BM69</f>
        <v>-</v>
      </c>
      <c r="BX455" s="82">
        <f>+Scoresheet!BN69</f>
        <v>0</v>
      </c>
      <c r="BY455" s="80" t="str">
        <f>+Scoresheet!BO69</f>
        <v>-</v>
      </c>
      <c r="BZ455" s="81" t="str">
        <f>+Scoresheet!BP69</f>
        <v>-</v>
      </c>
      <c r="CA455" s="81" t="str">
        <f>+Scoresheet!BQ69</f>
        <v>-</v>
      </c>
      <c r="CB455" s="81" t="str">
        <f>+Scoresheet!BR69</f>
        <v>-</v>
      </c>
      <c r="CC455" s="81" t="str">
        <f>+Scoresheet!BS69</f>
        <v>-</v>
      </c>
      <c r="CD455" s="81" t="str">
        <f>+Scoresheet!BT69</f>
        <v>-</v>
      </c>
      <c r="CE455" s="222" t="str">
        <f>+Scoresheet!BU69</f>
        <v>-</v>
      </c>
      <c r="CF455" s="82">
        <f>+Scoresheet!BV69</f>
        <v>0</v>
      </c>
    </row>
    <row r="456" spans="23:84" ht="15.75" hidden="1" thickBot="1">
      <c r="W456" s="139">
        <v>23</v>
      </c>
      <c r="X456" s="295" t="str">
        <f>+Scoresheet!B70</f>
        <v>-</v>
      </c>
      <c r="Y456" s="296" t="str">
        <f>VLOOKUP(Scoresheet!C70,'Caps &amp; Points'!$DT$2:$DU$103,2,FALSE)</f>
        <v>-</v>
      </c>
      <c r="Z456" s="309" t="str">
        <f>VLOOKUP(Scoresheet!D70,'Caps &amp; Points'!$DT$2:$DU$103,2,FALSE)</f>
        <v>-</v>
      </c>
      <c r="AA456" s="309" t="str">
        <f>VLOOKUP(Scoresheet!E70,'Caps &amp; Points'!$DT$2:$DU$103,2,FALSE)</f>
        <v>-</v>
      </c>
      <c r="AB456" s="309" t="str">
        <f>VLOOKUP(Scoresheet!F70,'Caps &amp; Points'!$DT$2:$DU$103,2,FALSE)</f>
        <v>-</v>
      </c>
      <c r="AC456" s="309" t="str">
        <f>VLOOKUP(Scoresheet!G70,'Caps &amp; Points'!$DT$2:$DU$103,2,FALSE)</f>
        <v>-</v>
      </c>
      <c r="AD456" s="309" t="str">
        <f>VLOOKUP(Scoresheet!H70,'Caps &amp; Points'!$DT$2:$DU$103,2,FALSE)</f>
        <v>-</v>
      </c>
      <c r="AE456" s="310" t="str">
        <f>VLOOKUP(Scoresheet!I70,'Caps &amp; Points'!$DT$2:$DU$103,2,FALSE)</f>
        <v>-</v>
      </c>
      <c r="AF456" s="90">
        <f t="shared" si="91"/>
        <v>0</v>
      </c>
      <c r="AG456" s="87" t="str">
        <f>VLOOKUP(Scoresheet!AA70,'Caps &amp; Points'!$DW$2:$DX$11,2,FALSE)</f>
        <v>-</v>
      </c>
      <c r="AH456" s="88" t="str">
        <f>VLOOKUP(Scoresheet!AB70,'Caps &amp; Points'!$DW$2:$DX$11,2,FALSE)</f>
        <v>-</v>
      </c>
      <c r="AI456" s="88" t="str">
        <f>VLOOKUP(Scoresheet!AC70,'Caps &amp; Points'!$DW$2:$DX$11,2,FALSE)</f>
        <v>-</v>
      </c>
      <c r="AJ456" s="88" t="str">
        <f>VLOOKUP(Scoresheet!AD70,'Caps &amp; Points'!$DW$2:$DX$11,2,FALSE)</f>
        <v>-</v>
      </c>
      <c r="AK456" s="88" t="str">
        <f>VLOOKUP(Scoresheet!AE70,'Caps &amp; Points'!$DW$2:$DX$11,2,FALSE)</f>
        <v>-</v>
      </c>
      <c r="AL456" s="88" t="str">
        <f>VLOOKUP(Scoresheet!AF70,'Caps &amp; Points'!$DW$2:$DX$11,2,FALSE)</f>
        <v>-</v>
      </c>
      <c r="AM456" s="89" t="str">
        <f>VLOOKUP(Scoresheet!AG70,'Caps &amp; Points'!$DW$2:$DX$11,2,FALSE)</f>
        <v>-</v>
      </c>
      <c r="AN456" s="90">
        <f t="shared" si="92"/>
        <v>0</v>
      </c>
      <c r="AO456" s="87" t="str">
        <f>VLOOKUP(Scoresheet!AY70,'Caps &amp; Points'!$EF$2:$EG$13,2,FALSE)</f>
        <v>-</v>
      </c>
      <c r="AP456" s="88" t="str">
        <f>VLOOKUP(Scoresheet!AZ70,'Caps &amp; Points'!$EF$2:$EG$13,2,FALSE)</f>
        <v>-</v>
      </c>
      <c r="AQ456" s="88" t="str">
        <f>VLOOKUP(Scoresheet!BA70,'Caps &amp; Points'!$EF$2:$EG$13,2,FALSE)</f>
        <v>-</v>
      </c>
      <c r="AR456" s="88" t="str">
        <f>VLOOKUP(Scoresheet!BB70,'Caps &amp; Points'!$EF$2:$EG$13,2,FALSE)</f>
        <v>-</v>
      </c>
      <c r="AS456" s="88" t="str">
        <f>VLOOKUP(Scoresheet!BC70,'Caps &amp; Points'!$EF$2:$EG$13,2,FALSE)</f>
        <v>-</v>
      </c>
      <c r="AT456" s="88" t="str">
        <f>VLOOKUP(Scoresheet!BD70,'Caps &amp; Points'!$EF$2:$EG$13,2,FALSE)</f>
        <v>-</v>
      </c>
      <c r="AU456" s="89" t="str">
        <f>VLOOKUP(Scoresheet!BE70,'Caps &amp; Points'!$EF$2:$EG$13,2,FALSE)</f>
        <v>-</v>
      </c>
      <c r="AV456" s="90">
        <f t="shared" si="93"/>
        <v>0</v>
      </c>
      <c r="AX456" s="80" t="str">
        <f>VLOOKUP(Scoresheet!AQ70,'Caps &amp; Points'!$EC$2:$ED$21,2,FALSE)</f>
        <v>-</v>
      </c>
      <c r="AY456" s="80" t="str">
        <f>VLOOKUP(Scoresheet!AR70,'Caps &amp; Points'!$EC$2:$ED$21,2,FALSE)</f>
        <v>-</v>
      </c>
      <c r="AZ456" s="80" t="str">
        <f>VLOOKUP(Scoresheet!AS70,'Caps &amp; Points'!$EC$2:$ED$21,2,FALSE)</f>
        <v>-</v>
      </c>
      <c r="BA456" s="80" t="str">
        <f>VLOOKUP(Scoresheet!AT70,'Caps &amp; Points'!$EC$2:$ED$21,2,FALSE)</f>
        <v>-</v>
      </c>
      <c r="BB456" s="80" t="str">
        <f>VLOOKUP(Scoresheet!AU70,'Caps &amp; Points'!$EC$2:$ED$21,2,FALSE)</f>
        <v>-</v>
      </c>
      <c r="BC456" s="80" t="str">
        <f>VLOOKUP(Scoresheet!AV70,'Caps &amp; Points'!$EC$2:$ED$21,2,FALSE)</f>
        <v>-</v>
      </c>
      <c r="BD456" s="80" t="str">
        <f>VLOOKUP(Scoresheet!AW70,'Caps &amp; Points'!$EC$2:$ED$21,2,FALSE)</f>
        <v>-</v>
      </c>
      <c r="BE456" s="90">
        <f t="shared" si="94"/>
        <v>0</v>
      </c>
      <c r="BF456" s="87" t="str">
        <f>VLOOKUP(Scoresheet!AI70,'Caps &amp; Points'!$DZ$2:$EA$40,2,FALSE)</f>
        <v>-</v>
      </c>
      <c r="BG456" s="88" t="str">
        <f>VLOOKUP(Scoresheet!AJ70,'Caps &amp; Points'!$DZ$2:$EA$40,2,FALSE)</f>
        <v>-</v>
      </c>
      <c r="BH456" s="88" t="str">
        <f>VLOOKUP(Scoresheet!AK70,'Caps &amp; Points'!$DZ$2:$EA$40,2,FALSE)</f>
        <v>-</v>
      </c>
      <c r="BI456" s="88" t="str">
        <f>VLOOKUP(Scoresheet!AL70,'Caps &amp; Points'!$DZ$2:$EA$40,2,FALSE)</f>
        <v>-</v>
      </c>
      <c r="BJ456" s="88" t="str">
        <f>VLOOKUP(Scoresheet!AM70,'Caps &amp; Points'!$DZ$2:$EA$40,2,FALSE)</f>
        <v>-</v>
      </c>
      <c r="BK456" s="88" t="str">
        <f>VLOOKUP(Scoresheet!AN70,'Caps &amp; Points'!$DZ$2:$EA$40,2,FALSE)</f>
        <v>-</v>
      </c>
      <c r="BL456" s="89" t="str">
        <f>VLOOKUP(Scoresheet!AO70,'Caps &amp; Points'!$DZ$2:$EA$40,2,FALSE)</f>
        <v>-</v>
      </c>
      <c r="BM456" s="90">
        <f t="shared" si="95"/>
        <v>0</v>
      </c>
      <c r="BN456" s="90">
        <f t="shared" si="84"/>
        <v>0</v>
      </c>
      <c r="BO456" s="90">
        <f t="shared" si="90"/>
        <v>0</v>
      </c>
      <c r="BP456" s="90"/>
      <c r="BQ456" s="80" t="str">
        <f>+Scoresheet!BG70</f>
        <v>-</v>
      </c>
      <c r="BR456" s="81" t="str">
        <f>+Scoresheet!BH70</f>
        <v>-</v>
      </c>
      <c r="BS456" s="81" t="str">
        <f>+Scoresheet!BI70</f>
        <v>-</v>
      </c>
      <c r="BT456" s="81" t="str">
        <f>+Scoresheet!BJ70</f>
        <v>-</v>
      </c>
      <c r="BU456" s="81" t="str">
        <f>+Scoresheet!BK70</f>
        <v>-</v>
      </c>
      <c r="BV456" s="81" t="str">
        <f>+Scoresheet!BL70</f>
        <v>-</v>
      </c>
      <c r="BW456" s="222" t="str">
        <f>+Scoresheet!BM70</f>
        <v>-</v>
      </c>
      <c r="BX456" s="82">
        <f>+Scoresheet!BN70</f>
        <v>0</v>
      </c>
      <c r="BY456" s="80" t="str">
        <f>+Scoresheet!BO70</f>
        <v>-</v>
      </c>
      <c r="BZ456" s="81" t="str">
        <f>+Scoresheet!BP70</f>
        <v>-</v>
      </c>
      <c r="CA456" s="81" t="str">
        <f>+Scoresheet!BQ70</f>
        <v>-</v>
      </c>
      <c r="CB456" s="81" t="str">
        <f>+Scoresheet!BR70</f>
        <v>-</v>
      </c>
      <c r="CC456" s="81" t="str">
        <f>+Scoresheet!BS70</f>
        <v>-</v>
      </c>
      <c r="CD456" s="81" t="str">
        <f>+Scoresheet!BT70</f>
        <v>-</v>
      </c>
      <c r="CE456" s="222" t="str">
        <f>+Scoresheet!BU70</f>
        <v>-</v>
      </c>
      <c r="CF456" s="82">
        <f>+Scoresheet!BV70</f>
        <v>0</v>
      </c>
    </row>
    <row r="457" spans="23:84" ht="15.75" hidden="1" thickBot="1">
      <c r="W457" s="294">
        <v>24</v>
      </c>
      <c r="X457" s="295" t="str">
        <f>+Scoresheet!B71</f>
        <v>-</v>
      </c>
      <c r="Y457" s="296" t="str">
        <f>VLOOKUP(Scoresheet!C71,'Caps &amp; Points'!$DT$2:$DU$103,2,FALSE)</f>
        <v>-</v>
      </c>
      <c r="Z457" s="309" t="str">
        <f>VLOOKUP(Scoresheet!D71,'Caps &amp; Points'!$DT$2:$DU$103,2,FALSE)</f>
        <v>-</v>
      </c>
      <c r="AA457" s="309" t="str">
        <f>VLOOKUP(Scoresheet!E71,'Caps &amp; Points'!$DT$2:$DU$103,2,FALSE)</f>
        <v>-</v>
      </c>
      <c r="AB457" s="309" t="str">
        <f>VLOOKUP(Scoresheet!F71,'Caps &amp; Points'!$DT$2:$DU$103,2,FALSE)</f>
        <v>-</v>
      </c>
      <c r="AC457" s="309" t="str">
        <f>VLOOKUP(Scoresheet!G71,'Caps &amp; Points'!$DT$2:$DU$103,2,FALSE)</f>
        <v>-</v>
      </c>
      <c r="AD457" s="309" t="str">
        <f>VLOOKUP(Scoresheet!H71,'Caps &amp; Points'!$DT$2:$DU$103,2,FALSE)</f>
        <v>-</v>
      </c>
      <c r="AE457" s="310" t="str">
        <f>VLOOKUP(Scoresheet!I71,'Caps &amp; Points'!$DT$2:$DU$103,2,FALSE)</f>
        <v>-</v>
      </c>
      <c r="AF457" s="90">
        <f t="shared" si="91"/>
        <v>0</v>
      </c>
      <c r="AG457" s="87" t="str">
        <f>VLOOKUP(Scoresheet!AA71,'Caps &amp; Points'!$DW$2:$DX$11,2,FALSE)</f>
        <v>-</v>
      </c>
      <c r="AH457" s="88" t="str">
        <f>VLOOKUP(Scoresheet!AB71,'Caps &amp; Points'!$DW$2:$DX$11,2,FALSE)</f>
        <v>-</v>
      </c>
      <c r="AI457" s="88" t="str">
        <f>VLOOKUP(Scoresheet!AC71,'Caps &amp; Points'!$DW$2:$DX$11,2,FALSE)</f>
        <v>-</v>
      </c>
      <c r="AJ457" s="88" t="str">
        <f>VLOOKUP(Scoresheet!AD71,'Caps &amp; Points'!$DW$2:$DX$11,2,FALSE)</f>
        <v>-</v>
      </c>
      <c r="AK457" s="88" t="str">
        <f>VLOOKUP(Scoresheet!AE71,'Caps &amp; Points'!$DW$2:$DX$11,2,FALSE)</f>
        <v>-</v>
      </c>
      <c r="AL457" s="88" t="str">
        <f>VLOOKUP(Scoresheet!AF71,'Caps &amp; Points'!$DW$2:$DX$11,2,FALSE)</f>
        <v>-</v>
      </c>
      <c r="AM457" s="89" t="str">
        <f>VLOOKUP(Scoresheet!AG71,'Caps &amp; Points'!$DW$2:$DX$11,2,FALSE)</f>
        <v>-</v>
      </c>
      <c r="AN457" s="90">
        <f t="shared" si="92"/>
        <v>0</v>
      </c>
      <c r="AO457" s="87" t="str">
        <f>VLOOKUP(Scoresheet!AY71,'Caps &amp; Points'!$EF$2:$EG$13,2,FALSE)</f>
        <v>-</v>
      </c>
      <c r="AP457" s="88" t="str">
        <f>VLOOKUP(Scoresheet!AZ71,'Caps &amp; Points'!$EF$2:$EG$13,2,FALSE)</f>
        <v>-</v>
      </c>
      <c r="AQ457" s="88" t="str">
        <f>VLOOKUP(Scoresheet!BA71,'Caps &amp; Points'!$EF$2:$EG$13,2,FALSE)</f>
        <v>-</v>
      </c>
      <c r="AR457" s="88" t="str">
        <f>VLOOKUP(Scoresheet!BB71,'Caps &amp; Points'!$EF$2:$EG$13,2,FALSE)</f>
        <v>-</v>
      </c>
      <c r="AS457" s="88" t="str">
        <f>VLOOKUP(Scoresheet!BC71,'Caps &amp; Points'!$EF$2:$EG$13,2,FALSE)</f>
        <v>-</v>
      </c>
      <c r="AT457" s="88" t="str">
        <f>VLOOKUP(Scoresheet!BD71,'Caps &amp; Points'!$EF$2:$EG$13,2,FALSE)</f>
        <v>-</v>
      </c>
      <c r="AU457" s="89" t="str">
        <f>VLOOKUP(Scoresheet!BE71,'Caps &amp; Points'!$EF$2:$EG$13,2,FALSE)</f>
        <v>-</v>
      </c>
      <c r="AV457" s="90">
        <f t="shared" si="93"/>
        <v>0</v>
      </c>
      <c r="AX457" s="80" t="str">
        <f>VLOOKUP(Scoresheet!AQ71,'Caps &amp; Points'!$EC$2:$ED$21,2,FALSE)</f>
        <v>-</v>
      </c>
      <c r="AY457" s="80" t="str">
        <f>VLOOKUP(Scoresheet!AR71,'Caps &amp; Points'!$EC$2:$ED$21,2,FALSE)</f>
        <v>-</v>
      </c>
      <c r="AZ457" s="80" t="str">
        <f>VLOOKUP(Scoresheet!AS71,'Caps &amp; Points'!$EC$2:$ED$21,2,FALSE)</f>
        <v>-</v>
      </c>
      <c r="BA457" s="80" t="str">
        <f>VLOOKUP(Scoresheet!AT71,'Caps &amp; Points'!$EC$2:$ED$21,2,FALSE)</f>
        <v>-</v>
      </c>
      <c r="BB457" s="80" t="str">
        <f>VLOOKUP(Scoresheet!AU71,'Caps &amp; Points'!$EC$2:$ED$21,2,FALSE)</f>
        <v>-</v>
      </c>
      <c r="BC457" s="80" t="str">
        <f>VLOOKUP(Scoresheet!AV71,'Caps &amp; Points'!$EC$2:$ED$21,2,FALSE)</f>
        <v>-</v>
      </c>
      <c r="BD457" s="80" t="str">
        <f>VLOOKUP(Scoresheet!AW71,'Caps &amp; Points'!$EC$2:$ED$21,2,FALSE)</f>
        <v>-</v>
      </c>
      <c r="BE457" s="90">
        <f t="shared" si="94"/>
        <v>0</v>
      </c>
      <c r="BF457" s="87" t="str">
        <f>VLOOKUP(Scoresheet!AI71,'Caps &amp; Points'!$DZ$2:$EA$40,2,FALSE)</f>
        <v>-</v>
      </c>
      <c r="BG457" s="88" t="str">
        <f>VLOOKUP(Scoresheet!AJ71,'Caps &amp; Points'!$DZ$2:$EA$40,2,FALSE)</f>
        <v>-</v>
      </c>
      <c r="BH457" s="88" t="str">
        <f>VLOOKUP(Scoresheet!AK71,'Caps &amp; Points'!$DZ$2:$EA$40,2,FALSE)</f>
        <v>-</v>
      </c>
      <c r="BI457" s="88" t="str">
        <f>VLOOKUP(Scoresheet!AL71,'Caps &amp; Points'!$DZ$2:$EA$40,2,FALSE)</f>
        <v>-</v>
      </c>
      <c r="BJ457" s="88" t="str">
        <f>VLOOKUP(Scoresheet!AM71,'Caps &amp; Points'!$DZ$2:$EA$40,2,FALSE)</f>
        <v>-</v>
      </c>
      <c r="BK457" s="88" t="str">
        <f>VLOOKUP(Scoresheet!AN71,'Caps &amp; Points'!$DZ$2:$EA$40,2,FALSE)</f>
        <v>-</v>
      </c>
      <c r="BL457" s="89" t="str">
        <f>VLOOKUP(Scoresheet!AO71,'Caps &amp; Points'!$DZ$2:$EA$40,2,FALSE)</f>
        <v>-</v>
      </c>
      <c r="BM457" s="90">
        <f t="shared" si="95"/>
        <v>0</v>
      </c>
      <c r="BN457" s="90">
        <f t="shared" si="84"/>
        <v>0</v>
      </c>
      <c r="BO457" s="90">
        <f t="shared" si="90"/>
        <v>0</v>
      </c>
      <c r="BP457" s="90"/>
      <c r="BQ457" s="80" t="str">
        <f>+Scoresheet!BG71</f>
        <v>-</v>
      </c>
      <c r="BR457" s="81" t="str">
        <f>+Scoresheet!BH71</f>
        <v>-</v>
      </c>
      <c r="BS457" s="81" t="str">
        <f>+Scoresheet!BI71</f>
        <v>-</v>
      </c>
      <c r="BT457" s="81" t="str">
        <f>+Scoresheet!BJ71</f>
        <v>-</v>
      </c>
      <c r="BU457" s="81" t="str">
        <f>+Scoresheet!BK71</f>
        <v>-</v>
      </c>
      <c r="BV457" s="81" t="str">
        <f>+Scoresheet!BL71</f>
        <v>-</v>
      </c>
      <c r="BW457" s="222" t="str">
        <f>+Scoresheet!BM71</f>
        <v>-</v>
      </c>
      <c r="BX457" s="82">
        <f>+Scoresheet!BN71</f>
        <v>0</v>
      </c>
      <c r="BY457" s="80" t="str">
        <f>+Scoresheet!BO71</f>
        <v>-</v>
      </c>
      <c r="BZ457" s="81" t="str">
        <f>+Scoresheet!BP71</f>
        <v>-</v>
      </c>
      <c r="CA457" s="81" t="str">
        <f>+Scoresheet!BQ71</f>
        <v>-</v>
      </c>
      <c r="CB457" s="81" t="str">
        <f>+Scoresheet!BR71</f>
        <v>-</v>
      </c>
      <c r="CC457" s="81" t="str">
        <f>+Scoresheet!BS71</f>
        <v>-</v>
      </c>
      <c r="CD457" s="81" t="str">
        <f>+Scoresheet!BT71</f>
        <v>-</v>
      </c>
      <c r="CE457" s="222" t="str">
        <f>+Scoresheet!BU71</f>
        <v>-</v>
      </c>
      <c r="CF457" s="82">
        <f>+Scoresheet!BV71</f>
        <v>0</v>
      </c>
    </row>
    <row r="458" spans="23:84" ht="15.75" hidden="1" thickBot="1">
      <c r="W458" s="139">
        <v>25</v>
      </c>
      <c r="X458" s="295" t="str">
        <f>+Scoresheet!B72</f>
        <v>-</v>
      </c>
      <c r="Y458" s="296" t="str">
        <f>VLOOKUP(Scoresheet!C72,'Caps &amp; Points'!$DT$2:$DU$103,2,FALSE)</f>
        <v>-</v>
      </c>
      <c r="Z458" s="309" t="str">
        <f>VLOOKUP(Scoresheet!D72,'Caps &amp; Points'!$DT$2:$DU$103,2,FALSE)</f>
        <v>-</v>
      </c>
      <c r="AA458" s="309" t="str">
        <f>VLOOKUP(Scoresheet!E72,'Caps &amp; Points'!$DT$2:$DU$103,2,FALSE)</f>
        <v>-</v>
      </c>
      <c r="AB458" s="309" t="str">
        <f>VLOOKUP(Scoresheet!F72,'Caps &amp; Points'!$DT$2:$DU$103,2,FALSE)</f>
        <v>-</v>
      </c>
      <c r="AC458" s="309" t="str">
        <f>VLOOKUP(Scoresheet!G72,'Caps &amp; Points'!$DT$2:$DU$103,2,FALSE)</f>
        <v>-</v>
      </c>
      <c r="AD458" s="309" t="str">
        <f>VLOOKUP(Scoresheet!H72,'Caps &amp; Points'!$DT$2:$DU$103,2,FALSE)</f>
        <v>-</v>
      </c>
      <c r="AE458" s="310" t="str">
        <f>VLOOKUP(Scoresheet!I72,'Caps &amp; Points'!$DT$2:$DU$103,2,FALSE)</f>
        <v>-</v>
      </c>
      <c r="AF458" s="90">
        <f t="shared" si="91"/>
        <v>0</v>
      </c>
      <c r="AG458" s="87" t="str">
        <f>VLOOKUP(Scoresheet!AA72,'Caps &amp; Points'!$DW$2:$DX$11,2,FALSE)</f>
        <v>-</v>
      </c>
      <c r="AH458" s="88" t="str">
        <f>VLOOKUP(Scoresheet!AB72,'Caps &amp; Points'!$DW$2:$DX$11,2,FALSE)</f>
        <v>-</v>
      </c>
      <c r="AI458" s="88" t="str">
        <f>VLOOKUP(Scoresheet!AC72,'Caps &amp; Points'!$DW$2:$DX$11,2,FALSE)</f>
        <v>-</v>
      </c>
      <c r="AJ458" s="88" t="str">
        <f>VLOOKUP(Scoresheet!AD72,'Caps &amp; Points'!$DW$2:$DX$11,2,FALSE)</f>
        <v>-</v>
      </c>
      <c r="AK458" s="88" t="str">
        <f>VLOOKUP(Scoresheet!AE72,'Caps &amp; Points'!$DW$2:$DX$11,2,FALSE)</f>
        <v>-</v>
      </c>
      <c r="AL458" s="88" t="str">
        <f>VLOOKUP(Scoresheet!AF72,'Caps &amp; Points'!$DW$2:$DX$11,2,FALSE)</f>
        <v>-</v>
      </c>
      <c r="AM458" s="89" t="str">
        <f>VLOOKUP(Scoresheet!AG72,'Caps &amp; Points'!$DW$2:$DX$11,2,FALSE)</f>
        <v>-</v>
      </c>
      <c r="AN458" s="90">
        <f t="shared" si="92"/>
        <v>0</v>
      </c>
      <c r="AO458" s="87" t="str">
        <f>VLOOKUP(Scoresheet!AY72,'Caps &amp; Points'!$EF$2:$EG$13,2,FALSE)</f>
        <v>-</v>
      </c>
      <c r="AP458" s="88" t="str">
        <f>VLOOKUP(Scoresheet!AZ72,'Caps &amp; Points'!$EF$2:$EG$13,2,FALSE)</f>
        <v>-</v>
      </c>
      <c r="AQ458" s="88" t="str">
        <f>VLOOKUP(Scoresheet!BA72,'Caps &amp; Points'!$EF$2:$EG$13,2,FALSE)</f>
        <v>-</v>
      </c>
      <c r="AR458" s="88" t="str">
        <f>VLOOKUP(Scoresheet!BB72,'Caps &amp; Points'!$EF$2:$EG$13,2,FALSE)</f>
        <v>-</v>
      </c>
      <c r="AS458" s="88" t="str">
        <f>VLOOKUP(Scoresheet!BC72,'Caps &amp; Points'!$EF$2:$EG$13,2,FALSE)</f>
        <v>-</v>
      </c>
      <c r="AT458" s="88" t="str">
        <f>VLOOKUP(Scoresheet!BD72,'Caps &amp; Points'!$EF$2:$EG$13,2,FALSE)</f>
        <v>-</v>
      </c>
      <c r="AU458" s="89" t="str">
        <f>VLOOKUP(Scoresheet!BE72,'Caps &amp; Points'!$EF$2:$EG$13,2,FALSE)</f>
        <v>-</v>
      </c>
      <c r="AV458" s="90">
        <f t="shared" si="93"/>
        <v>0</v>
      </c>
      <c r="AX458" s="80" t="str">
        <f>VLOOKUP(Scoresheet!AQ72,'Caps &amp; Points'!$EC$2:$ED$21,2,FALSE)</f>
        <v>-</v>
      </c>
      <c r="AY458" s="80" t="str">
        <f>VLOOKUP(Scoresheet!AR72,'Caps &amp; Points'!$EC$2:$ED$21,2,FALSE)</f>
        <v>-</v>
      </c>
      <c r="AZ458" s="80" t="str">
        <f>VLOOKUP(Scoresheet!AS72,'Caps &amp; Points'!$EC$2:$ED$21,2,FALSE)</f>
        <v>-</v>
      </c>
      <c r="BA458" s="80" t="str">
        <f>VLOOKUP(Scoresheet!AT72,'Caps &amp; Points'!$EC$2:$ED$21,2,FALSE)</f>
        <v>-</v>
      </c>
      <c r="BB458" s="80" t="str">
        <f>VLOOKUP(Scoresheet!AU72,'Caps &amp; Points'!$EC$2:$ED$21,2,FALSE)</f>
        <v>-</v>
      </c>
      <c r="BC458" s="80" t="str">
        <f>VLOOKUP(Scoresheet!AV72,'Caps &amp; Points'!$EC$2:$ED$21,2,FALSE)</f>
        <v>-</v>
      </c>
      <c r="BD458" s="80" t="str">
        <f>VLOOKUP(Scoresheet!AW72,'Caps &amp; Points'!$EC$2:$ED$21,2,FALSE)</f>
        <v>-</v>
      </c>
      <c r="BE458" s="90">
        <f t="shared" si="94"/>
        <v>0</v>
      </c>
      <c r="BF458" s="87" t="str">
        <f>VLOOKUP(Scoresheet!AI72,'Caps &amp; Points'!$DZ$2:$EA$40,2,FALSE)</f>
        <v>-</v>
      </c>
      <c r="BG458" s="88" t="str">
        <f>VLOOKUP(Scoresheet!AJ72,'Caps &amp; Points'!$DZ$2:$EA$40,2,FALSE)</f>
        <v>-</v>
      </c>
      <c r="BH458" s="88" t="str">
        <f>VLOOKUP(Scoresheet!AK72,'Caps &amp; Points'!$DZ$2:$EA$40,2,FALSE)</f>
        <v>-</v>
      </c>
      <c r="BI458" s="88" t="str">
        <f>VLOOKUP(Scoresheet!AL72,'Caps &amp; Points'!$DZ$2:$EA$40,2,FALSE)</f>
        <v>-</v>
      </c>
      <c r="BJ458" s="88" t="str">
        <f>VLOOKUP(Scoresheet!AM72,'Caps &amp; Points'!$DZ$2:$EA$40,2,FALSE)</f>
        <v>-</v>
      </c>
      <c r="BK458" s="88" t="str">
        <f>VLOOKUP(Scoresheet!AN72,'Caps &amp; Points'!$DZ$2:$EA$40,2,FALSE)</f>
        <v>-</v>
      </c>
      <c r="BL458" s="89" t="str">
        <f>VLOOKUP(Scoresheet!AO72,'Caps &amp; Points'!$DZ$2:$EA$40,2,FALSE)</f>
        <v>-</v>
      </c>
      <c r="BM458" s="90">
        <f t="shared" si="95"/>
        <v>0</v>
      </c>
      <c r="BN458" s="90">
        <f t="shared" si="84"/>
        <v>0</v>
      </c>
      <c r="BO458" s="90">
        <f t="shared" si="90"/>
        <v>0</v>
      </c>
      <c r="BP458" s="90"/>
      <c r="BQ458" s="80" t="str">
        <f>+Scoresheet!BG72</f>
        <v>-</v>
      </c>
      <c r="BR458" s="81" t="str">
        <f>+Scoresheet!BH72</f>
        <v>-</v>
      </c>
      <c r="BS458" s="81" t="str">
        <f>+Scoresheet!BI72</f>
        <v>-</v>
      </c>
      <c r="BT458" s="81" t="str">
        <f>+Scoresheet!BJ72</f>
        <v>-</v>
      </c>
      <c r="BU458" s="81" t="str">
        <f>+Scoresheet!BK72</f>
        <v>-</v>
      </c>
      <c r="BV458" s="81" t="str">
        <f>+Scoresheet!BL72</f>
        <v>-</v>
      </c>
      <c r="BW458" s="222" t="str">
        <f>+Scoresheet!BM72</f>
        <v>-</v>
      </c>
      <c r="BX458" s="82">
        <f>+Scoresheet!BN72</f>
        <v>0</v>
      </c>
      <c r="BY458" s="80" t="str">
        <f>+Scoresheet!BO72</f>
        <v>-</v>
      </c>
      <c r="BZ458" s="81" t="str">
        <f>+Scoresheet!BP72</f>
        <v>-</v>
      </c>
      <c r="CA458" s="81" t="str">
        <f>+Scoresheet!BQ72</f>
        <v>-</v>
      </c>
      <c r="CB458" s="81" t="str">
        <f>+Scoresheet!BR72</f>
        <v>-</v>
      </c>
      <c r="CC458" s="81" t="str">
        <f>+Scoresheet!BS72</f>
        <v>-</v>
      </c>
      <c r="CD458" s="81" t="str">
        <f>+Scoresheet!BT72</f>
        <v>-</v>
      </c>
      <c r="CE458" s="222" t="str">
        <f>+Scoresheet!BU72</f>
        <v>-</v>
      </c>
      <c r="CF458" s="82">
        <f>+Scoresheet!BV72</f>
        <v>0</v>
      </c>
    </row>
    <row r="459" spans="23:84" ht="15.75" hidden="1" thickBot="1">
      <c r="W459" s="294">
        <v>26</v>
      </c>
      <c r="X459" s="295" t="str">
        <f>+Scoresheet!B73</f>
        <v>-</v>
      </c>
      <c r="Y459" s="296" t="str">
        <f>VLOOKUP(Scoresheet!C73,'Caps &amp; Points'!$DT$2:$DU$103,2,FALSE)</f>
        <v>-</v>
      </c>
      <c r="Z459" s="309" t="str">
        <f>VLOOKUP(Scoresheet!D73,'Caps &amp; Points'!$DT$2:$DU$103,2,FALSE)</f>
        <v>-</v>
      </c>
      <c r="AA459" s="309" t="str">
        <f>VLOOKUP(Scoresheet!E73,'Caps &amp; Points'!$DT$2:$DU$103,2,FALSE)</f>
        <v>-</v>
      </c>
      <c r="AB459" s="309" t="str">
        <f>VLOOKUP(Scoresheet!F73,'Caps &amp; Points'!$DT$2:$DU$103,2,FALSE)</f>
        <v>-</v>
      </c>
      <c r="AC459" s="309" t="str">
        <f>VLOOKUP(Scoresheet!G73,'Caps &amp; Points'!$DT$2:$DU$103,2,FALSE)</f>
        <v>-</v>
      </c>
      <c r="AD459" s="309" t="str">
        <f>VLOOKUP(Scoresheet!H73,'Caps &amp; Points'!$DT$2:$DU$103,2,FALSE)</f>
        <v>-</v>
      </c>
      <c r="AE459" s="310" t="str">
        <f>VLOOKUP(Scoresheet!I73,'Caps &amp; Points'!$DT$2:$DU$103,2,FALSE)</f>
        <v>-</v>
      </c>
      <c r="AF459" s="90">
        <f t="shared" si="91"/>
        <v>0</v>
      </c>
      <c r="AG459" s="87" t="str">
        <f>VLOOKUP(Scoresheet!AA73,'Caps &amp; Points'!$DW$2:$DX$11,2,FALSE)</f>
        <v>-</v>
      </c>
      <c r="AH459" s="88" t="str">
        <f>VLOOKUP(Scoresheet!AB73,'Caps &amp; Points'!$DW$2:$DX$11,2,FALSE)</f>
        <v>-</v>
      </c>
      <c r="AI459" s="88" t="str">
        <f>VLOOKUP(Scoresheet!AC73,'Caps &amp; Points'!$DW$2:$DX$11,2,FALSE)</f>
        <v>-</v>
      </c>
      <c r="AJ459" s="88" t="str">
        <f>VLOOKUP(Scoresheet!AD73,'Caps &amp; Points'!$DW$2:$DX$11,2,FALSE)</f>
        <v>-</v>
      </c>
      <c r="AK459" s="88" t="str">
        <f>VLOOKUP(Scoresheet!AE73,'Caps &amp; Points'!$DW$2:$DX$11,2,FALSE)</f>
        <v>-</v>
      </c>
      <c r="AL459" s="88" t="str">
        <f>VLOOKUP(Scoresheet!AF73,'Caps &amp; Points'!$DW$2:$DX$11,2,FALSE)</f>
        <v>-</v>
      </c>
      <c r="AM459" s="89" t="str">
        <f>VLOOKUP(Scoresheet!AG73,'Caps &amp; Points'!$DW$2:$DX$11,2,FALSE)</f>
        <v>-</v>
      </c>
      <c r="AN459" s="90">
        <f t="shared" si="92"/>
        <v>0</v>
      </c>
      <c r="AO459" s="87" t="str">
        <f>VLOOKUP(Scoresheet!AY73,'Caps &amp; Points'!$EF$2:$EG$13,2,FALSE)</f>
        <v>-</v>
      </c>
      <c r="AP459" s="88" t="str">
        <f>VLOOKUP(Scoresheet!AZ73,'Caps &amp; Points'!$EF$2:$EG$13,2,FALSE)</f>
        <v>-</v>
      </c>
      <c r="AQ459" s="88" t="str">
        <f>VLOOKUP(Scoresheet!BA73,'Caps &amp; Points'!$EF$2:$EG$13,2,FALSE)</f>
        <v>-</v>
      </c>
      <c r="AR459" s="88" t="str">
        <f>VLOOKUP(Scoresheet!BB73,'Caps &amp; Points'!$EF$2:$EG$13,2,FALSE)</f>
        <v>-</v>
      </c>
      <c r="AS459" s="88" t="str">
        <f>VLOOKUP(Scoresheet!BC73,'Caps &amp; Points'!$EF$2:$EG$13,2,FALSE)</f>
        <v>-</v>
      </c>
      <c r="AT459" s="88" t="str">
        <f>VLOOKUP(Scoresheet!BD73,'Caps &amp; Points'!$EF$2:$EG$13,2,FALSE)</f>
        <v>-</v>
      </c>
      <c r="AU459" s="89" t="str">
        <f>VLOOKUP(Scoresheet!BE73,'Caps &amp; Points'!$EF$2:$EG$13,2,FALSE)</f>
        <v>-</v>
      </c>
      <c r="AV459" s="90">
        <f t="shared" si="93"/>
        <v>0</v>
      </c>
      <c r="AX459" s="80" t="str">
        <f>VLOOKUP(Scoresheet!AQ73,'Caps &amp; Points'!$EC$2:$ED$21,2,FALSE)</f>
        <v>-</v>
      </c>
      <c r="AY459" s="80" t="str">
        <f>VLOOKUP(Scoresheet!AR73,'Caps &amp; Points'!$EC$2:$ED$21,2,FALSE)</f>
        <v>-</v>
      </c>
      <c r="AZ459" s="80" t="str">
        <f>VLOOKUP(Scoresheet!AS73,'Caps &amp; Points'!$EC$2:$ED$21,2,FALSE)</f>
        <v>-</v>
      </c>
      <c r="BA459" s="80" t="str">
        <f>VLOOKUP(Scoresheet!AT73,'Caps &amp; Points'!$EC$2:$ED$21,2,FALSE)</f>
        <v>-</v>
      </c>
      <c r="BB459" s="80" t="str">
        <f>VLOOKUP(Scoresheet!AU73,'Caps &amp; Points'!$EC$2:$ED$21,2,FALSE)</f>
        <v>-</v>
      </c>
      <c r="BC459" s="80" t="str">
        <f>VLOOKUP(Scoresheet!AV73,'Caps &amp; Points'!$EC$2:$ED$21,2,FALSE)</f>
        <v>-</v>
      </c>
      <c r="BD459" s="80" t="str">
        <f>VLOOKUP(Scoresheet!AW73,'Caps &amp; Points'!$EC$2:$ED$21,2,FALSE)</f>
        <v>-</v>
      </c>
      <c r="BE459" s="90">
        <f t="shared" si="94"/>
        <v>0</v>
      </c>
      <c r="BF459" s="87" t="str">
        <f>VLOOKUP(Scoresheet!AI73,'Caps &amp; Points'!$DZ$2:$EA$40,2,FALSE)</f>
        <v>-</v>
      </c>
      <c r="BG459" s="88" t="str">
        <f>VLOOKUP(Scoresheet!AJ73,'Caps &amp; Points'!$DZ$2:$EA$40,2,FALSE)</f>
        <v>-</v>
      </c>
      <c r="BH459" s="88" t="str">
        <f>VLOOKUP(Scoresheet!AK73,'Caps &amp; Points'!$DZ$2:$EA$40,2,FALSE)</f>
        <v>-</v>
      </c>
      <c r="BI459" s="88" t="str">
        <f>VLOOKUP(Scoresheet!AL73,'Caps &amp; Points'!$DZ$2:$EA$40,2,FALSE)</f>
        <v>-</v>
      </c>
      <c r="BJ459" s="88" t="str">
        <f>VLOOKUP(Scoresheet!AM73,'Caps &amp; Points'!$DZ$2:$EA$40,2,FALSE)</f>
        <v>-</v>
      </c>
      <c r="BK459" s="88" t="str">
        <f>VLOOKUP(Scoresheet!AN73,'Caps &amp; Points'!$DZ$2:$EA$40,2,FALSE)</f>
        <v>-</v>
      </c>
      <c r="BL459" s="89" t="str">
        <f>VLOOKUP(Scoresheet!AO73,'Caps &amp; Points'!$DZ$2:$EA$40,2,FALSE)</f>
        <v>-</v>
      </c>
      <c r="BM459" s="90">
        <f t="shared" si="95"/>
        <v>0</v>
      </c>
      <c r="BN459" s="90">
        <f t="shared" si="84"/>
        <v>0</v>
      </c>
      <c r="BO459" s="90">
        <f t="shared" si="90"/>
        <v>0</v>
      </c>
      <c r="BP459" s="90"/>
      <c r="BQ459" s="80" t="str">
        <f>+Scoresheet!BG73</f>
        <v>-</v>
      </c>
      <c r="BR459" s="81" t="str">
        <f>+Scoresheet!BH73</f>
        <v>-</v>
      </c>
      <c r="BS459" s="81" t="str">
        <f>+Scoresheet!BI73</f>
        <v>-</v>
      </c>
      <c r="BT459" s="81" t="str">
        <f>+Scoresheet!BJ73</f>
        <v>-</v>
      </c>
      <c r="BU459" s="81" t="str">
        <f>+Scoresheet!BK73</f>
        <v>-</v>
      </c>
      <c r="BV459" s="81" t="str">
        <f>+Scoresheet!BL73</f>
        <v>-</v>
      </c>
      <c r="BW459" s="222" t="str">
        <f>+Scoresheet!BM73</f>
        <v>-</v>
      </c>
      <c r="BX459" s="82">
        <f>+Scoresheet!BN73</f>
        <v>0</v>
      </c>
      <c r="BY459" s="80" t="str">
        <f>+Scoresheet!BO73</f>
        <v>-</v>
      </c>
      <c r="BZ459" s="81" t="str">
        <f>+Scoresheet!BP73</f>
        <v>-</v>
      </c>
      <c r="CA459" s="81" t="str">
        <f>+Scoresheet!BQ73</f>
        <v>-</v>
      </c>
      <c r="CB459" s="81" t="str">
        <f>+Scoresheet!BR73</f>
        <v>-</v>
      </c>
      <c r="CC459" s="81" t="str">
        <f>+Scoresheet!BS73</f>
        <v>-</v>
      </c>
      <c r="CD459" s="81" t="str">
        <f>+Scoresheet!BT73</f>
        <v>-</v>
      </c>
      <c r="CE459" s="222" t="str">
        <f>+Scoresheet!BU73</f>
        <v>-</v>
      </c>
      <c r="CF459" s="82">
        <f>+Scoresheet!BV73</f>
        <v>0</v>
      </c>
    </row>
    <row r="460" spans="23:84" ht="15.75" hidden="1" thickBot="1">
      <c r="W460" s="139">
        <v>27</v>
      </c>
      <c r="X460" s="295" t="str">
        <f>+Scoresheet!B74</f>
        <v>-</v>
      </c>
      <c r="Y460" s="296" t="str">
        <f>VLOOKUP(Scoresheet!C74,'Caps &amp; Points'!$DT$2:$DU$103,2,FALSE)</f>
        <v>-</v>
      </c>
      <c r="Z460" s="309" t="str">
        <f>VLOOKUP(Scoresheet!D74,'Caps &amp; Points'!$DT$2:$DU$103,2,FALSE)</f>
        <v>-</v>
      </c>
      <c r="AA460" s="309" t="str">
        <f>VLOOKUP(Scoresheet!E74,'Caps &amp; Points'!$DT$2:$DU$103,2,FALSE)</f>
        <v>-</v>
      </c>
      <c r="AB460" s="309" t="str">
        <f>VLOOKUP(Scoresheet!F74,'Caps &amp; Points'!$DT$2:$DU$103,2,FALSE)</f>
        <v>-</v>
      </c>
      <c r="AC460" s="309" t="str">
        <f>VLOOKUP(Scoresheet!G74,'Caps &amp; Points'!$DT$2:$DU$103,2,FALSE)</f>
        <v>-</v>
      </c>
      <c r="AD460" s="309" t="str">
        <f>VLOOKUP(Scoresheet!H74,'Caps &amp; Points'!$DT$2:$DU$103,2,FALSE)</f>
        <v>-</v>
      </c>
      <c r="AE460" s="310" t="str">
        <f>VLOOKUP(Scoresheet!I74,'Caps &amp; Points'!$DT$2:$DU$103,2,FALSE)</f>
        <v>-</v>
      </c>
      <c r="AF460" s="90">
        <f t="shared" si="91"/>
        <v>0</v>
      </c>
      <c r="AG460" s="87" t="str">
        <f>VLOOKUP(Scoresheet!AA74,'Caps &amp; Points'!$DW$2:$DX$11,2,FALSE)</f>
        <v>-</v>
      </c>
      <c r="AH460" s="88" t="str">
        <f>VLOOKUP(Scoresheet!AB74,'Caps &amp; Points'!$DW$2:$DX$11,2,FALSE)</f>
        <v>-</v>
      </c>
      <c r="AI460" s="88" t="str">
        <f>VLOOKUP(Scoresheet!AC74,'Caps &amp; Points'!$DW$2:$DX$11,2,FALSE)</f>
        <v>-</v>
      </c>
      <c r="AJ460" s="88" t="str">
        <f>VLOOKUP(Scoresheet!AD74,'Caps &amp; Points'!$DW$2:$DX$11,2,FALSE)</f>
        <v>-</v>
      </c>
      <c r="AK460" s="88" t="str">
        <f>VLOOKUP(Scoresheet!AE74,'Caps &amp; Points'!$DW$2:$DX$11,2,FALSE)</f>
        <v>-</v>
      </c>
      <c r="AL460" s="88" t="str">
        <f>VLOOKUP(Scoresheet!AF74,'Caps &amp; Points'!$DW$2:$DX$11,2,FALSE)</f>
        <v>-</v>
      </c>
      <c r="AM460" s="89" t="str">
        <f>VLOOKUP(Scoresheet!AG74,'Caps &amp; Points'!$DW$2:$DX$11,2,FALSE)</f>
        <v>-</v>
      </c>
      <c r="AN460" s="90">
        <f t="shared" si="92"/>
        <v>0</v>
      </c>
      <c r="AO460" s="87" t="str">
        <f>VLOOKUP(Scoresheet!AY74,'Caps &amp; Points'!$EF$2:$EG$13,2,FALSE)</f>
        <v>-</v>
      </c>
      <c r="AP460" s="88" t="str">
        <f>VLOOKUP(Scoresheet!AZ74,'Caps &amp; Points'!$EF$2:$EG$13,2,FALSE)</f>
        <v>-</v>
      </c>
      <c r="AQ460" s="88" t="str">
        <f>VLOOKUP(Scoresheet!BA74,'Caps &amp; Points'!$EF$2:$EG$13,2,FALSE)</f>
        <v>-</v>
      </c>
      <c r="AR460" s="88" t="str">
        <f>VLOOKUP(Scoresheet!BB74,'Caps &amp; Points'!$EF$2:$EG$13,2,FALSE)</f>
        <v>-</v>
      </c>
      <c r="AS460" s="88" t="str">
        <f>VLOOKUP(Scoresheet!BC74,'Caps &amp; Points'!$EF$2:$EG$13,2,FALSE)</f>
        <v>-</v>
      </c>
      <c r="AT460" s="88" t="str">
        <f>VLOOKUP(Scoresheet!BD74,'Caps &amp; Points'!$EF$2:$EG$13,2,FALSE)</f>
        <v>-</v>
      </c>
      <c r="AU460" s="89" t="str">
        <f>VLOOKUP(Scoresheet!BE74,'Caps &amp; Points'!$EF$2:$EG$13,2,FALSE)</f>
        <v>-</v>
      </c>
      <c r="AV460" s="90">
        <f t="shared" si="93"/>
        <v>0</v>
      </c>
      <c r="AX460" s="80" t="str">
        <f>VLOOKUP(Scoresheet!AQ74,'Caps &amp; Points'!$EC$2:$ED$21,2,FALSE)</f>
        <v>-</v>
      </c>
      <c r="AY460" s="80" t="str">
        <f>VLOOKUP(Scoresheet!AR74,'Caps &amp; Points'!$EC$2:$ED$21,2,FALSE)</f>
        <v>-</v>
      </c>
      <c r="AZ460" s="80" t="str">
        <f>VLOOKUP(Scoresheet!AS74,'Caps &amp; Points'!$EC$2:$ED$21,2,FALSE)</f>
        <v>-</v>
      </c>
      <c r="BA460" s="80" t="str">
        <f>VLOOKUP(Scoresheet!AT74,'Caps &amp; Points'!$EC$2:$ED$21,2,FALSE)</f>
        <v>-</v>
      </c>
      <c r="BB460" s="80" t="str">
        <f>VLOOKUP(Scoresheet!AU74,'Caps &amp; Points'!$EC$2:$ED$21,2,FALSE)</f>
        <v>-</v>
      </c>
      <c r="BC460" s="80" t="str">
        <f>VLOOKUP(Scoresheet!AV74,'Caps &amp; Points'!$EC$2:$ED$21,2,FALSE)</f>
        <v>-</v>
      </c>
      <c r="BD460" s="80" t="str">
        <f>VLOOKUP(Scoresheet!AW74,'Caps &amp; Points'!$EC$2:$ED$21,2,FALSE)</f>
        <v>-</v>
      </c>
      <c r="BE460" s="90">
        <f t="shared" si="94"/>
        <v>0</v>
      </c>
      <c r="BF460" s="87" t="str">
        <f>VLOOKUP(Scoresheet!AI74,'Caps &amp; Points'!$DZ$2:$EA$40,2,FALSE)</f>
        <v>-</v>
      </c>
      <c r="BG460" s="88" t="str">
        <f>VLOOKUP(Scoresheet!AJ74,'Caps &amp; Points'!$DZ$2:$EA$40,2,FALSE)</f>
        <v>-</v>
      </c>
      <c r="BH460" s="88" t="str">
        <f>VLOOKUP(Scoresheet!AK74,'Caps &amp; Points'!$DZ$2:$EA$40,2,FALSE)</f>
        <v>-</v>
      </c>
      <c r="BI460" s="88" t="str">
        <f>VLOOKUP(Scoresheet!AL74,'Caps &amp; Points'!$DZ$2:$EA$40,2,FALSE)</f>
        <v>-</v>
      </c>
      <c r="BJ460" s="88" t="str">
        <f>VLOOKUP(Scoresheet!AM74,'Caps &amp; Points'!$DZ$2:$EA$40,2,FALSE)</f>
        <v>-</v>
      </c>
      <c r="BK460" s="88" t="str">
        <f>VLOOKUP(Scoresheet!AN74,'Caps &amp; Points'!$DZ$2:$EA$40,2,FALSE)</f>
        <v>-</v>
      </c>
      <c r="BL460" s="89" t="str">
        <f>VLOOKUP(Scoresheet!AO74,'Caps &amp; Points'!$DZ$2:$EA$40,2,FALSE)</f>
        <v>-</v>
      </c>
      <c r="BM460" s="90">
        <f t="shared" si="95"/>
        <v>0</v>
      </c>
      <c r="BN460" s="90">
        <f t="shared" si="84"/>
        <v>0</v>
      </c>
      <c r="BO460" s="90">
        <f t="shared" si="90"/>
        <v>0</v>
      </c>
      <c r="BP460" s="90"/>
      <c r="BQ460" s="80" t="str">
        <f>+Scoresheet!BG74</f>
        <v>-</v>
      </c>
      <c r="BR460" s="81" t="str">
        <f>+Scoresheet!BH74</f>
        <v>-</v>
      </c>
      <c r="BS460" s="81" t="str">
        <f>+Scoresheet!BI74</f>
        <v>-</v>
      </c>
      <c r="BT460" s="81" t="str">
        <f>+Scoresheet!BJ74</f>
        <v>-</v>
      </c>
      <c r="BU460" s="81" t="str">
        <f>+Scoresheet!BK74</f>
        <v>-</v>
      </c>
      <c r="BV460" s="81" t="str">
        <f>+Scoresheet!BL74</f>
        <v>-</v>
      </c>
      <c r="BW460" s="222" t="str">
        <f>+Scoresheet!BM74</f>
        <v>-</v>
      </c>
      <c r="BX460" s="82">
        <f>+Scoresheet!BN74</f>
        <v>0</v>
      </c>
      <c r="BY460" s="80" t="str">
        <f>+Scoresheet!BO74</f>
        <v>-</v>
      </c>
      <c r="BZ460" s="81" t="str">
        <f>+Scoresheet!BP74</f>
        <v>-</v>
      </c>
      <c r="CA460" s="81" t="str">
        <f>+Scoresheet!BQ74</f>
        <v>-</v>
      </c>
      <c r="CB460" s="81" t="str">
        <f>+Scoresheet!BR74</f>
        <v>-</v>
      </c>
      <c r="CC460" s="81" t="str">
        <f>+Scoresheet!BS74</f>
        <v>-</v>
      </c>
      <c r="CD460" s="81" t="str">
        <f>+Scoresheet!BT74</f>
        <v>-</v>
      </c>
      <c r="CE460" s="222" t="str">
        <f>+Scoresheet!BU74</f>
        <v>-</v>
      </c>
      <c r="CF460" s="82">
        <f>+Scoresheet!BV74</f>
        <v>0</v>
      </c>
    </row>
    <row r="461" spans="23:84" ht="15.75" hidden="1" thickBot="1">
      <c r="W461" s="294">
        <v>28</v>
      </c>
      <c r="X461" s="295" t="str">
        <f>+Scoresheet!B75</f>
        <v>-</v>
      </c>
      <c r="Y461" s="296" t="str">
        <f>VLOOKUP(Scoresheet!C75,'Caps &amp; Points'!$DT$2:$DU$103,2,FALSE)</f>
        <v>-</v>
      </c>
      <c r="Z461" s="309" t="str">
        <f>VLOOKUP(Scoresheet!D75,'Caps &amp; Points'!$DT$2:$DU$103,2,FALSE)</f>
        <v>-</v>
      </c>
      <c r="AA461" s="309" t="str">
        <f>VLOOKUP(Scoresheet!E75,'Caps &amp; Points'!$DT$2:$DU$103,2,FALSE)</f>
        <v>-</v>
      </c>
      <c r="AB461" s="309" t="str">
        <f>VLOOKUP(Scoresheet!F75,'Caps &amp; Points'!$DT$2:$DU$103,2,FALSE)</f>
        <v>-</v>
      </c>
      <c r="AC461" s="309" t="str">
        <f>VLOOKUP(Scoresheet!G75,'Caps &amp; Points'!$DT$2:$DU$103,2,FALSE)</f>
        <v>-</v>
      </c>
      <c r="AD461" s="309" t="str">
        <f>VLOOKUP(Scoresheet!H75,'Caps &amp; Points'!$DT$2:$DU$103,2,FALSE)</f>
        <v>-</v>
      </c>
      <c r="AE461" s="310" t="str">
        <f>VLOOKUP(Scoresheet!I75,'Caps &amp; Points'!$DT$2:$DU$103,2,FALSE)</f>
        <v>-</v>
      </c>
      <c r="AF461" s="90">
        <f t="shared" si="91"/>
        <v>0</v>
      </c>
      <c r="AG461" s="87" t="str">
        <f>VLOOKUP(Scoresheet!AA75,'Caps &amp; Points'!$DW$2:$DX$11,2,FALSE)</f>
        <v>-</v>
      </c>
      <c r="AH461" s="88" t="str">
        <f>VLOOKUP(Scoresheet!AB75,'Caps &amp; Points'!$DW$2:$DX$11,2,FALSE)</f>
        <v>-</v>
      </c>
      <c r="AI461" s="88" t="str">
        <f>VLOOKUP(Scoresheet!AC75,'Caps &amp; Points'!$DW$2:$DX$11,2,FALSE)</f>
        <v>-</v>
      </c>
      <c r="AJ461" s="88" t="str">
        <f>VLOOKUP(Scoresheet!AD75,'Caps &amp; Points'!$DW$2:$DX$11,2,FALSE)</f>
        <v>-</v>
      </c>
      <c r="AK461" s="88" t="str">
        <f>VLOOKUP(Scoresheet!AE75,'Caps &amp; Points'!$DW$2:$DX$11,2,FALSE)</f>
        <v>-</v>
      </c>
      <c r="AL461" s="88" t="str">
        <f>VLOOKUP(Scoresheet!AF75,'Caps &amp; Points'!$DW$2:$DX$11,2,FALSE)</f>
        <v>-</v>
      </c>
      <c r="AM461" s="89" t="str">
        <f>VLOOKUP(Scoresheet!AG75,'Caps &amp; Points'!$DW$2:$DX$11,2,FALSE)</f>
        <v>-</v>
      </c>
      <c r="AN461" s="90">
        <f t="shared" si="92"/>
        <v>0</v>
      </c>
      <c r="AO461" s="87" t="str">
        <f>VLOOKUP(Scoresheet!AY75,'Caps &amp; Points'!$EF$2:$EG$13,2,FALSE)</f>
        <v>-</v>
      </c>
      <c r="AP461" s="88" t="str">
        <f>VLOOKUP(Scoresheet!AZ75,'Caps &amp; Points'!$EF$2:$EG$13,2,FALSE)</f>
        <v>-</v>
      </c>
      <c r="AQ461" s="88" t="str">
        <f>VLOOKUP(Scoresheet!BA75,'Caps &amp; Points'!$EF$2:$EG$13,2,FALSE)</f>
        <v>-</v>
      </c>
      <c r="AR461" s="88" t="str">
        <f>VLOOKUP(Scoresheet!BB75,'Caps &amp; Points'!$EF$2:$EG$13,2,FALSE)</f>
        <v>-</v>
      </c>
      <c r="AS461" s="88" t="str">
        <f>VLOOKUP(Scoresheet!BC75,'Caps &amp; Points'!$EF$2:$EG$13,2,FALSE)</f>
        <v>-</v>
      </c>
      <c r="AT461" s="88" t="str">
        <f>VLOOKUP(Scoresheet!BD75,'Caps &amp; Points'!$EF$2:$EG$13,2,FALSE)</f>
        <v>-</v>
      </c>
      <c r="AU461" s="89" t="str">
        <f>VLOOKUP(Scoresheet!BE75,'Caps &amp; Points'!$EF$2:$EG$13,2,FALSE)</f>
        <v>-</v>
      </c>
      <c r="AV461" s="90">
        <f t="shared" si="93"/>
        <v>0</v>
      </c>
      <c r="AX461" s="80" t="str">
        <f>VLOOKUP(Scoresheet!AQ75,'Caps &amp; Points'!$EC$2:$ED$21,2,FALSE)</f>
        <v>-</v>
      </c>
      <c r="AY461" s="80" t="str">
        <f>VLOOKUP(Scoresheet!AR75,'Caps &amp; Points'!$EC$2:$ED$21,2,FALSE)</f>
        <v>-</v>
      </c>
      <c r="AZ461" s="80" t="str">
        <f>VLOOKUP(Scoresheet!AS75,'Caps &amp; Points'!$EC$2:$ED$21,2,FALSE)</f>
        <v>-</v>
      </c>
      <c r="BA461" s="80" t="str">
        <f>VLOOKUP(Scoresheet!AT75,'Caps &amp; Points'!$EC$2:$ED$21,2,FALSE)</f>
        <v>-</v>
      </c>
      <c r="BB461" s="80" t="str">
        <f>VLOOKUP(Scoresheet!AU75,'Caps &amp; Points'!$EC$2:$ED$21,2,FALSE)</f>
        <v>-</v>
      </c>
      <c r="BC461" s="80" t="str">
        <f>VLOOKUP(Scoresheet!AV75,'Caps &amp; Points'!$EC$2:$ED$21,2,FALSE)</f>
        <v>-</v>
      </c>
      <c r="BD461" s="80" t="str">
        <f>VLOOKUP(Scoresheet!AW75,'Caps &amp; Points'!$EC$2:$ED$21,2,FALSE)</f>
        <v>-</v>
      </c>
      <c r="BE461" s="90">
        <f t="shared" si="94"/>
        <v>0</v>
      </c>
      <c r="BF461" s="87" t="str">
        <f>VLOOKUP(Scoresheet!AI75,'Caps &amp; Points'!$DZ$2:$EA$40,2,FALSE)</f>
        <v>-</v>
      </c>
      <c r="BG461" s="88" t="str">
        <f>VLOOKUP(Scoresheet!AJ75,'Caps &amp; Points'!$DZ$2:$EA$40,2,FALSE)</f>
        <v>-</v>
      </c>
      <c r="BH461" s="88" t="str">
        <f>VLOOKUP(Scoresheet!AK75,'Caps &amp; Points'!$DZ$2:$EA$40,2,FALSE)</f>
        <v>-</v>
      </c>
      <c r="BI461" s="88" t="str">
        <f>VLOOKUP(Scoresheet!AL75,'Caps &amp; Points'!$DZ$2:$EA$40,2,FALSE)</f>
        <v>-</v>
      </c>
      <c r="BJ461" s="88" t="str">
        <f>VLOOKUP(Scoresheet!AM75,'Caps &amp; Points'!$DZ$2:$EA$40,2,FALSE)</f>
        <v>-</v>
      </c>
      <c r="BK461" s="88" t="str">
        <f>VLOOKUP(Scoresheet!AN75,'Caps &amp; Points'!$DZ$2:$EA$40,2,FALSE)</f>
        <v>-</v>
      </c>
      <c r="BL461" s="89" t="str">
        <f>VLOOKUP(Scoresheet!AO75,'Caps &amp; Points'!$DZ$2:$EA$40,2,FALSE)</f>
        <v>-</v>
      </c>
      <c r="BM461" s="90">
        <f t="shared" si="95"/>
        <v>0</v>
      </c>
      <c r="BN461" s="90">
        <f t="shared" si="84"/>
        <v>0</v>
      </c>
      <c r="BO461" s="90">
        <f t="shared" si="90"/>
        <v>0</v>
      </c>
      <c r="BP461" s="90"/>
      <c r="BQ461" s="80" t="str">
        <f>+Scoresheet!BG75</f>
        <v>-</v>
      </c>
      <c r="BR461" s="81" t="str">
        <f>+Scoresheet!BH75</f>
        <v>-</v>
      </c>
      <c r="BS461" s="81" t="str">
        <f>+Scoresheet!BI75</f>
        <v>-</v>
      </c>
      <c r="BT461" s="81" t="str">
        <f>+Scoresheet!BJ75</f>
        <v>-</v>
      </c>
      <c r="BU461" s="81" t="str">
        <f>+Scoresheet!BK75</f>
        <v>-</v>
      </c>
      <c r="BV461" s="81" t="str">
        <f>+Scoresheet!BL75</f>
        <v>-</v>
      </c>
      <c r="BW461" s="222" t="str">
        <f>+Scoresheet!BM75</f>
        <v>-</v>
      </c>
      <c r="BX461" s="82">
        <f>+Scoresheet!BN75</f>
        <v>0</v>
      </c>
      <c r="BY461" s="80" t="str">
        <f>+Scoresheet!BO75</f>
        <v>-</v>
      </c>
      <c r="BZ461" s="81" t="str">
        <f>+Scoresheet!BP75</f>
        <v>-</v>
      </c>
      <c r="CA461" s="81" t="str">
        <f>+Scoresheet!BQ75</f>
        <v>-</v>
      </c>
      <c r="CB461" s="81" t="str">
        <f>+Scoresheet!BR75</f>
        <v>-</v>
      </c>
      <c r="CC461" s="81" t="str">
        <f>+Scoresheet!BS75</f>
        <v>-</v>
      </c>
      <c r="CD461" s="81" t="str">
        <f>+Scoresheet!BT75</f>
        <v>-</v>
      </c>
      <c r="CE461" s="222" t="str">
        <f>+Scoresheet!BU75</f>
        <v>-</v>
      </c>
      <c r="CF461" s="82">
        <f>+Scoresheet!BV75</f>
        <v>0</v>
      </c>
    </row>
    <row r="462" spans="23:84" ht="15.75" hidden="1" thickBot="1">
      <c r="W462" s="139">
        <v>29</v>
      </c>
      <c r="X462" s="295" t="str">
        <f>+Scoresheet!B76</f>
        <v>-</v>
      </c>
      <c r="Y462" s="296" t="str">
        <f>VLOOKUP(Scoresheet!C76,'Caps &amp; Points'!$DT$2:$DU$103,2,FALSE)</f>
        <v>-</v>
      </c>
      <c r="Z462" s="309" t="str">
        <f>VLOOKUP(Scoresheet!D76,'Caps &amp; Points'!$DT$2:$DU$103,2,FALSE)</f>
        <v>-</v>
      </c>
      <c r="AA462" s="309" t="str">
        <f>VLOOKUP(Scoresheet!E76,'Caps &amp; Points'!$DT$2:$DU$103,2,FALSE)</f>
        <v>-</v>
      </c>
      <c r="AB462" s="309" t="str">
        <f>VLOOKUP(Scoresheet!F76,'Caps &amp; Points'!$DT$2:$DU$103,2,FALSE)</f>
        <v>-</v>
      </c>
      <c r="AC462" s="309" t="str">
        <f>VLOOKUP(Scoresheet!G76,'Caps &amp; Points'!$DT$2:$DU$103,2,FALSE)</f>
        <v>-</v>
      </c>
      <c r="AD462" s="309" t="str">
        <f>VLOOKUP(Scoresheet!H76,'Caps &amp; Points'!$DT$2:$DU$103,2,FALSE)</f>
        <v>-</v>
      </c>
      <c r="AE462" s="310" t="str">
        <f>VLOOKUP(Scoresheet!I76,'Caps &amp; Points'!$DT$2:$DU$103,2,FALSE)</f>
        <v>-</v>
      </c>
      <c r="AF462" s="90">
        <f t="shared" si="91"/>
        <v>0</v>
      </c>
      <c r="AG462" s="87" t="str">
        <f>VLOOKUP(Scoresheet!AA76,'Caps &amp; Points'!$DW$2:$DX$11,2,FALSE)</f>
        <v>-</v>
      </c>
      <c r="AH462" s="88" t="str">
        <f>VLOOKUP(Scoresheet!AB76,'Caps &amp; Points'!$DW$2:$DX$11,2,FALSE)</f>
        <v>-</v>
      </c>
      <c r="AI462" s="88" t="str">
        <f>VLOOKUP(Scoresheet!AC76,'Caps &amp; Points'!$DW$2:$DX$11,2,FALSE)</f>
        <v>-</v>
      </c>
      <c r="AJ462" s="88" t="str">
        <f>VLOOKUP(Scoresheet!AD76,'Caps &amp; Points'!$DW$2:$DX$11,2,FALSE)</f>
        <v>-</v>
      </c>
      <c r="AK462" s="88" t="str">
        <f>VLOOKUP(Scoresheet!AE76,'Caps &amp; Points'!$DW$2:$DX$11,2,FALSE)</f>
        <v>-</v>
      </c>
      <c r="AL462" s="88" t="str">
        <f>VLOOKUP(Scoresheet!AF76,'Caps &amp; Points'!$DW$2:$DX$11,2,FALSE)</f>
        <v>-</v>
      </c>
      <c r="AM462" s="89" t="str">
        <f>VLOOKUP(Scoresheet!AG76,'Caps &amp; Points'!$DW$2:$DX$11,2,FALSE)</f>
        <v>-</v>
      </c>
      <c r="AN462" s="90">
        <f t="shared" si="92"/>
        <v>0</v>
      </c>
      <c r="AO462" s="87" t="str">
        <f>VLOOKUP(Scoresheet!AY76,'Caps &amp; Points'!$EF$2:$EG$13,2,FALSE)</f>
        <v>-</v>
      </c>
      <c r="AP462" s="88" t="str">
        <f>VLOOKUP(Scoresheet!AZ76,'Caps &amp; Points'!$EF$2:$EG$13,2,FALSE)</f>
        <v>-</v>
      </c>
      <c r="AQ462" s="88" t="str">
        <f>VLOOKUP(Scoresheet!BA76,'Caps &amp; Points'!$EF$2:$EG$13,2,FALSE)</f>
        <v>-</v>
      </c>
      <c r="AR462" s="88" t="str">
        <f>VLOOKUP(Scoresheet!BB76,'Caps &amp; Points'!$EF$2:$EG$13,2,FALSE)</f>
        <v>-</v>
      </c>
      <c r="AS462" s="88" t="str">
        <f>VLOOKUP(Scoresheet!BC76,'Caps &amp; Points'!$EF$2:$EG$13,2,FALSE)</f>
        <v>-</v>
      </c>
      <c r="AT462" s="88" t="str">
        <f>VLOOKUP(Scoresheet!BD76,'Caps &amp; Points'!$EF$2:$EG$13,2,FALSE)</f>
        <v>-</v>
      </c>
      <c r="AU462" s="89" t="str">
        <f>VLOOKUP(Scoresheet!BE76,'Caps &amp; Points'!$EF$2:$EG$13,2,FALSE)</f>
        <v>-</v>
      </c>
      <c r="AV462" s="90">
        <f t="shared" si="93"/>
        <v>0</v>
      </c>
      <c r="AX462" s="80" t="str">
        <f>VLOOKUP(Scoresheet!AQ76,'Caps &amp; Points'!$EC$2:$ED$21,2,FALSE)</f>
        <v>-</v>
      </c>
      <c r="AY462" s="80" t="str">
        <f>VLOOKUP(Scoresheet!AR76,'Caps &amp; Points'!$EC$2:$ED$21,2,FALSE)</f>
        <v>-</v>
      </c>
      <c r="AZ462" s="80" t="str">
        <f>VLOOKUP(Scoresheet!AS76,'Caps &amp; Points'!$EC$2:$ED$21,2,FALSE)</f>
        <v>-</v>
      </c>
      <c r="BA462" s="80" t="str">
        <f>VLOOKUP(Scoresheet!AT76,'Caps &amp; Points'!$EC$2:$ED$21,2,FALSE)</f>
        <v>-</v>
      </c>
      <c r="BB462" s="80" t="str">
        <f>VLOOKUP(Scoresheet!AU76,'Caps &amp; Points'!$EC$2:$ED$21,2,FALSE)</f>
        <v>-</v>
      </c>
      <c r="BC462" s="80" t="str">
        <f>VLOOKUP(Scoresheet!AV76,'Caps &amp; Points'!$EC$2:$ED$21,2,FALSE)</f>
        <v>-</v>
      </c>
      <c r="BD462" s="80" t="str">
        <f>VLOOKUP(Scoresheet!AW76,'Caps &amp; Points'!$EC$2:$ED$21,2,FALSE)</f>
        <v>-</v>
      </c>
      <c r="BE462" s="90">
        <f t="shared" si="94"/>
        <v>0</v>
      </c>
      <c r="BF462" s="87" t="str">
        <f>VLOOKUP(Scoresheet!AI76,'Caps &amp; Points'!$DZ$2:$EA$40,2,FALSE)</f>
        <v>-</v>
      </c>
      <c r="BG462" s="88" t="str">
        <f>VLOOKUP(Scoresheet!AJ76,'Caps &amp; Points'!$DZ$2:$EA$40,2,FALSE)</f>
        <v>-</v>
      </c>
      <c r="BH462" s="88" t="str">
        <f>VLOOKUP(Scoresheet!AK76,'Caps &amp; Points'!$DZ$2:$EA$40,2,FALSE)</f>
        <v>-</v>
      </c>
      <c r="BI462" s="88" t="str">
        <f>VLOOKUP(Scoresheet!AL76,'Caps &amp; Points'!$DZ$2:$EA$40,2,FALSE)</f>
        <v>-</v>
      </c>
      <c r="BJ462" s="88" t="str">
        <f>VLOOKUP(Scoresheet!AM76,'Caps &amp; Points'!$DZ$2:$EA$40,2,FALSE)</f>
        <v>-</v>
      </c>
      <c r="BK462" s="88" t="str">
        <f>VLOOKUP(Scoresheet!AN76,'Caps &amp; Points'!$DZ$2:$EA$40,2,FALSE)</f>
        <v>-</v>
      </c>
      <c r="BL462" s="89" t="str">
        <f>VLOOKUP(Scoresheet!AO76,'Caps &amp; Points'!$DZ$2:$EA$40,2,FALSE)</f>
        <v>-</v>
      </c>
      <c r="BM462" s="90">
        <f t="shared" si="95"/>
        <v>0</v>
      </c>
      <c r="BN462" s="90">
        <f t="shared" si="84"/>
        <v>0</v>
      </c>
      <c r="BO462" s="90">
        <f t="shared" si="90"/>
        <v>0</v>
      </c>
      <c r="BP462" s="90"/>
      <c r="BQ462" s="80" t="str">
        <f>+Scoresheet!BG76</f>
        <v>-</v>
      </c>
      <c r="BR462" s="81" t="str">
        <f>+Scoresheet!BH76</f>
        <v>-</v>
      </c>
      <c r="BS462" s="81" t="str">
        <f>+Scoresheet!BI76</f>
        <v>-</v>
      </c>
      <c r="BT462" s="81" t="str">
        <f>+Scoresheet!BJ76</f>
        <v>-</v>
      </c>
      <c r="BU462" s="81" t="str">
        <f>+Scoresheet!BK76</f>
        <v>-</v>
      </c>
      <c r="BV462" s="81" t="str">
        <f>+Scoresheet!BL76</f>
        <v>-</v>
      </c>
      <c r="BW462" s="222" t="str">
        <f>+Scoresheet!BM76</f>
        <v>-</v>
      </c>
      <c r="BX462" s="82">
        <f>+Scoresheet!BN76</f>
        <v>0</v>
      </c>
      <c r="BY462" s="80" t="str">
        <f>+Scoresheet!BO76</f>
        <v>-</v>
      </c>
      <c r="BZ462" s="81" t="str">
        <f>+Scoresheet!BP76</f>
        <v>-</v>
      </c>
      <c r="CA462" s="81" t="str">
        <f>+Scoresheet!BQ76</f>
        <v>-</v>
      </c>
      <c r="CB462" s="81" t="str">
        <f>+Scoresheet!BR76</f>
        <v>-</v>
      </c>
      <c r="CC462" s="81" t="str">
        <f>+Scoresheet!BS76</f>
        <v>-</v>
      </c>
      <c r="CD462" s="81" t="str">
        <f>+Scoresheet!BT76</f>
        <v>-</v>
      </c>
      <c r="CE462" s="222" t="str">
        <f>+Scoresheet!BU76</f>
        <v>-</v>
      </c>
      <c r="CF462" s="82">
        <f>+Scoresheet!BV76</f>
        <v>0</v>
      </c>
    </row>
    <row r="463" spans="23:84" ht="15.75" hidden="1" thickBot="1">
      <c r="W463" s="294">
        <v>30</v>
      </c>
      <c r="X463" s="297" t="str">
        <f>+Scoresheet!B77</f>
        <v>-</v>
      </c>
      <c r="Y463" s="298" t="str">
        <f>VLOOKUP(Scoresheet!C77,'Caps &amp; Points'!$DT$2:$DU$103,2,FALSE)</f>
        <v>-</v>
      </c>
      <c r="Z463" s="311" t="str">
        <f>VLOOKUP(Scoresheet!D77,'Caps &amp; Points'!$DT$2:$DU$103,2,FALSE)</f>
        <v>-</v>
      </c>
      <c r="AA463" s="311" t="str">
        <f>VLOOKUP(Scoresheet!E77,'Caps &amp; Points'!$DT$2:$DU$103,2,FALSE)</f>
        <v>-</v>
      </c>
      <c r="AB463" s="311" t="str">
        <f>VLOOKUP(Scoresheet!F77,'Caps &amp; Points'!$DT$2:$DU$103,2,FALSE)</f>
        <v>-</v>
      </c>
      <c r="AC463" s="311" t="str">
        <f>VLOOKUP(Scoresheet!G77,'Caps &amp; Points'!$DT$2:$DU$103,2,FALSE)</f>
        <v>-</v>
      </c>
      <c r="AD463" s="311" t="str">
        <f>VLOOKUP(Scoresheet!H77,'Caps &amp; Points'!$DT$2:$DU$103,2,FALSE)</f>
        <v>-</v>
      </c>
      <c r="AE463" s="312" t="str">
        <f>VLOOKUP(Scoresheet!I77,'Caps &amp; Points'!$DT$2:$DU$103,2,FALSE)</f>
        <v>-</v>
      </c>
      <c r="AF463" s="94">
        <f t="shared" si="91"/>
        <v>0</v>
      </c>
      <c r="AG463" s="95" t="str">
        <f>VLOOKUP(Scoresheet!AA77,'Caps &amp; Points'!$DW$2:$DX$11,2,FALSE)</f>
        <v>-</v>
      </c>
      <c r="AH463" s="92" t="str">
        <f>VLOOKUP(Scoresheet!AB77,'Caps &amp; Points'!$DW$2:$DX$11,2,FALSE)</f>
        <v>-</v>
      </c>
      <c r="AI463" s="92" t="str">
        <f>VLOOKUP(Scoresheet!AC77,'Caps &amp; Points'!$DW$2:$DX$11,2,FALSE)</f>
        <v>-</v>
      </c>
      <c r="AJ463" s="92" t="str">
        <f>VLOOKUP(Scoresheet!AD77,'Caps &amp; Points'!$DW$2:$DX$11,2,FALSE)</f>
        <v>-</v>
      </c>
      <c r="AK463" s="92" t="str">
        <f>VLOOKUP(Scoresheet!AE77,'Caps &amp; Points'!$DW$2:$DX$11,2,FALSE)</f>
        <v>-</v>
      </c>
      <c r="AL463" s="92" t="str">
        <f>VLOOKUP(Scoresheet!AF77,'Caps &amp; Points'!$DW$2:$DX$11,2,FALSE)</f>
        <v>-</v>
      </c>
      <c r="AM463" s="93" t="str">
        <f>VLOOKUP(Scoresheet!AG77,'Caps &amp; Points'!$DW$2:$DX$11,2,FALSE)</f>
        <v>-</v>
      </c>
      <c r="AN463" s="94">
        <f t="shared" si="92"/>
        <v>0</v>
      </c>
      <c r="AO463" s="95" t="str">
        <f>VLOOKUP(Scoresheet!AY77,'Caps &amp; Points'!$EF$2:$EG$13,2,FALSE)</f>
        <v>-</v>
      </c>
      <c r="AP463" s="92" t="str">
        <f>VLOOKUP(Scoresheet!AZ77,'Caps &amp; Points'!$EF$2:$EG$13,2,FALSE)</f>
        <v>-</v>
      </c>
      <c r="AQ463" s="92" t="str">
        <f>VLOOKUP(Scoresheet!BA77,'Caps &amp; Points'!$EF$2:$EG$13,2,FALSE)</f>
        <v>-</v>
      </c>
      <c r="AR463" s="92" t="str">
        <f>VLOOKUP(Scoresheet!BB77,'Caps &amp; Points'!$EF$2:$EG$13,2,FALSE)</f>
        <v>-</v>
      </c>
      <c r="AS463" s="92" t="str">
        <f>VLOOKUP(Scoresheet!BC77,'Caps &amp; Points'!$EF$2:$EG$13,2,FALSE)</f>
        <v>-</v>
      </c>
      <c r="AT463" s="92" t="str">
        <f>VLOOKUP(Scoresheet!BD77,'Caps &amp; Points'!$EF$2:$EG$13,2,FALSE)</f>
        <v>-</v>
      </c>
      <c r="AU463" s="93" t="str">
        <f>VLOOKUP(Scoresheet!BE77,'Caps &amp; Points'!$EF$2:$EG$13,2,FALSE)</f>
        <v>-</v>
      </c>
      <c r="AV463" s="94">
        <f t="shared" si="93"/>
        <v>0</v>
      </c>
      <c r="AX463" s="80" t="str">
        <f>VLOOKUP(Scoresheet!AQ77,'Caps &amp; Points'!$EC$2:$ED$21,2,FALSE)</f>
        <v>-</v>
      </c>
      <c r="AY463" s="80" t="str">
        <f>VLOOKUP(Scoresheet!AR77,'Caps &amp; Points'!$EC$2:$ED$21,2,FALSE)</f>
        <v>-</v>
      </c>
      <c r="AZ463" s="80" t="str">
        <f>VLOOKUP(Scoresheet!AS77,'Caps &amp; Points'!$EC$2:$ED$21,2,FALSE)</f>
        <v>-</v>
      </c>
      <c r="BA463" s="80" t="str">
        <f>VLOOKUP(Scoresheet!AT77,'Caps &amp; Points'!$EC$2:$ED$21,2,FALSE)</f>
        <v>-</v>
      </c>
      <c r="BB463" s="80" t="str">
        <f>VLOOKUP(Scoresheet!AU77,'Caps &amp; Points'!$EC$2:$ED$21,2,FALSE)</f>
        <v>-</v>
      </c>
      <c r="BC463" s="80" t="str">
        <f>VLOOKUP(Scoresheet!AV77,'Caps &amp; Points'!$EC$2:$ED$21,2,FALSE)</f>
        <v>-</v>
      </c>
      <c r="BD463" s="80" t="str">
        <f>VLOOKUP(Scoresheet!AW77,'Caps &amp; Points'!$EC$2:$ED$21,2,FALSE)</f>
        <v>-</v>
      </c>
      <c r="BE463" s="94">
        <f t="shared" si="94"/>
        <v>0</v>
      </c>
      <c r="BF463" s="95" t="str">
        <f>VLOOKUP(Scoresheet!AI77,'Caps &amp; Points'!$DZ$2:$EA$40,2,FALSE)</f>
        <v>-</v>
      </c>
      <c r="BG463" s="92" t="str">
        <f>VLOOKUP(Scoresheet!AJ77,'Caps &amp; Points'!$DZ$2:$EA$40,2,FALSE)</f>
        <v>-</v>
      </c>
      <c r="BH463" s="92" t="str">
        <f>VLOOKUP(Scoresheet!AK77,'Caps &amp; Points'!$DZ$2:$EA$40,2,FALSE)</f>
        <v>-</v>
      </c>
      <c r="BI463" s="92" t="str">
        <f>VLOOKUP(Scoresheet!AL77,'Caps &amp; Points'!$DZ$2:$EA$40,2,FALSE)</f>
        <v>-</v>
      </c>
      <c r="BJ463" s="92" t="str">
        <f>VLOOKUP(Scoresheet!AM77,'Caps &amp; Points'!$DZ$2:$EA$40,2,FALSE)</f>
        <v>-</v>
      </c>
      <c r="BK463" s="92" t="str">
        <f>VLOOKUP(Scoresheet!AN77,'Caps &amp; Points'!$DZ$2:$EA$40,2,FALSE)</f>
        <v>-</v>
      </c>
      <c r="BL463" s="93" t="str">
        <f>VLOOKUP(Scoresheet!AO77,'Caps &amp; Points'!$DZ$2:$EA$40,2,FALSE)</f>
        <v>-</v>
      </c>
      <c r="BM463" s="94">
        <f t="shared" si="95"/>
        <v>0</v>
      </c>
      <c r="BN463" s="94">
        <f t="shared" si="84"/>
        <v>0</v>
      </c>
      <c r="BO463" s="94">
        <f t="shared" si="90"/>
        <v>0</v>
      </c>
      <c r="BP463" s="94"/>
      <c r="BQ463" s="80" t="str">
        <f>+Scoresheet!BG77</f>
        <v>-</v>
      </c>
      <c r="BR463" s="81" t="str">
        <f>+Scoresheet!BH77</f>
        <v>-</v>
      </c>
      <c r="BS463" s="81" t="str">
        <f>+Scoresheet!BI77</f>
        <v>-</v>
      </c>
      <c r="BT463" s="81" t="str">
        <f>+Scoresheet!BJ77</f>
        <v>-</v>
      </c>
      <c r="BU463" s="81" t="str">
        <f>+Scoresheet!BK77</f>
        <v>-</v>
      </c>
      <c r="BV463" s="81" t="str">
        <f>+Scoresheet!BL77</f>
        <v>-</v>
      </c>
      <c r="BW463" s="222" t="str">
        <f>+Scoresheet!BM77</f>
        <v>-</v>
      </c>
      <c r="BX463" s="82">
        <f>+Scoresheet!BN77</f>
        <v>0</v>
      </c>
      <c r="BY463" s="80" t="str">
        <f>+Scoresheet!BO77</f>
        <v>-</v>
      </c>
      <c r="BZ463" s="81" t="str">
        <f>+Scoresheet!BP77</f>
        <v>-</v>
      </c>
      <c r="CA463" s="81" t="str">
        <f>+Scoresheet!BQ77</f>
        <v>-</v>
      </c>
      <c r="CB463" s="81" t="str">
        <f>+Scoresheet!BR77</f>
        <v>-</v>
      </c>
      <c r="CC463" s="81" t="str">
        <f>+Scoresheet!BS77</f>
        <v>-</v>
      </c>
      <c r="CD463" s="81" t="str">
        <f>+Scoresheet!BT77</f>
        <v>-</v>
      </c>
      <c r="CE463" s="222" t="str">
        <f>+Scoresheet!BU77</f>
        <v>-</v>
      </c>
      <c r="CF463" s="82">
        <f>+Scoresheet!BV77</f>
        <v>0</v>
      </c>
    </row>
    <row r="464" spans="23:84" ht="15.75" hidden="1" thickBot="1">
      <c r="W464" s="139">
        <v>1</v>
      </c>
      <c r="X464" s="292" t="str">
        <f>+Scoresheet!B87</f>
        <v>ARJUN RAVAL [H]</v>
      </c>
      <c r="Y464" s="293">
        <f>VLOOKUP(Scoresheet!C87,'Caps &amp; Points'!$DT$2:$DU$103,2,FALSE)</f>
        <v>4.5</v>
      </c>
      <c r="Z464" s="307">
        <f>VLOOKUP(Scoresheet!D87,'Caps &amp; Points'!$DT$2:$DU$103,2,FALSE)</f>
        <v>1.8</v>
      </c>
      <c r="AA464" s="307">
        <f>VLOOKUP(Scoresheet!E87,'Caps &amp; Points'!$DT$2:$DU$103,2,FALSE)</f>
        <v>2.4</v>
      </c>
      <c r="AB464" s="307">
        <f>VLOOKUP(Scoresheet!F87,'Caps &amp; Points'!$DT$2:$DU$103,2,FALSE)</f>
        <v>2.4</v>
      </c>
      <c r="AC464" s="307">
        <f>VLOOKUP(Scoresheet!G87,'Caps &amp; Points'!$DT$2:$DU$103,2,FALSE)</f>
        <v>5</v>
      </c>
      <c r="AD464" s="307" t="str">
        <f>VLOOKUP(Scoresheet!H87,'Caps &amp; Points'!$DT$2:$DU$103,2,FALSE)</f>
        <v>-</v>
      </c>
      <c r="AE464" s="308" t="str">
        <f>VLOOKUP(Scoresheet!I87,'Caps &amp; Points'!$DT$2:$DU$103,2,FALSE)</f>
        <v>-</v>
      </c>
      <c r="AF464" s="82">
        <f>SUM(Y464:AE464)</f>
        <v>16.100000000000001</v>
      </c>
      <c r="AG464" s="80">
        <f>VLOOKUP(Scoresheet!AA87,'Caps &amp; Points'!$DW$2:$DX$11,2,FALSE)</f>
        <v>3</v>
      </c>
      <c r="AH464" s="81">
        <f>VLOOKUP(Scoresheet!AB87,'Caps &amp; Points'!$DW$2:$DX$11,2,FALSE)</f>
        <v>7</v>
      </c>
      <c r="AI464" s="81">
        <f>VLOOKUP(Scoresheet!AC87,'Caps &amp; Points'!$DW$2:$DX$11,2,FALSE)</f>
        <v>0</v>
      </c>
      <c r="AJ464" s="81" t="str">
        <f>VLOOKUP(Scoresheet!AD87,'Caps &amp; Points'!$DW$2:$DX$11,2,FALSE)</f>
        <v>-</v>
      </c>
      <c r="AK464" s="81" t="str">
        <f>VLOOKUP(Scoresheet!AE87,'Caps &amp; Points'!$DW$2:$DX$11,2,FALSE)</f>
        <v>-</v>
      </c>
      <c r="AL464" s="81" t="str">
        <f>VLOOKUP(Scoresheet!AF87,'Caps &amp; Points'!$DW$2:$DX$11,2,FALSE)</f>
        <v>-</v>
      </c>
      <c r="AM464" s="222" t="str">
        <f>VLOOKUP(Scoresheet!AG87,'Caps &amp; Points'!$DW$2:$DX$11,2,FALSE)</f>
        <v>-</v>
      </c>
      <c r="AN464" s="82">
        <f>SUM(AG464:AM464)</f>
        <v>10</v>
      </c>
      <c r="AO464" s="80" t="str">
        <f>VLOOKUP(Scoresheet!AY87,'Caps &amp; Points'!$EF$2:$EG$13,2,FALSE)</f>
        <v>-</v>
      </c>
      <c r="AP464" s="81" t="str">
        <f>VLOOKUP(Scoresheet!AZ87,'Caps &amp; Points'!$EF$2:$EG$13,2,FALSE)</f>
        <v>-</v>
      </c>
      <c r="AQ464" s="81" t="str">
        <f>VLOOKUP(Scoresheet!BA87,'Caps &amp; Points'!$EF$2:$EG$13,2,FALSE)</f>
        <v>-</v>
      </c>
      <c r="AR464" s="81" t="str">
        <f>VLOOKUP(Scoresheet!BB87,'Caps &amp; Points'!$EF$2:$EG$13,2,FALSE)</f>
        <v>-</v>
      </c>
      <c r="AS464" s="81" t="str">
        <f>VLOOKUP(Scoresheet!BC87,'Caps &amp; Points'!$EF$2:$EG$13,2,FALSE)</f>
        <v>-</v>
      </c>
      <c r="AT464" s="81" t="str">
        <f>VLOOKUP(Scoresheet!BD87,'Caps &amp; Points'!$EF$2:$EG$13,2,FALSE)</f>
        <v>-</v>
      </c>
      <c r="AU464" s="222" t="str">
        <f>VLOOKUP(Scoresheet!BE87,'Caps &amp; Points'!$EF$2:$EG$13,2,FALSE)</f>
        <v>-</v>
      </c>
      <c r="AV464" s="82">
        <f>SUM(AO464:AU464)</f>
        <v>0</v>
      </c>
      <c r="AX464" s="80" t="str">
        <f>VLOOKUP(Scoresheet!AQ87,'Caps &amp; Points'!$EC$2:$ED$21,2,FALSE)</f>
        <v>-</v>
      </c>
      <c r="AY464" s="80" t="str">
        <f>VLOOKUP(Scoresheet!AR87,'Caps &amp; Points'!$EC$2:$ED$21,2,FALSE)</f>
        <v>-</v>
      </c>
      <c r="AZ464" s="80" t="str">
        <f>VLOOKUP(Scoresheet!AS87,'Caps &amp; Points'!$EC$2:$ED$21,2,FALSE)</f>
        <v>-</v>
      </c>
      <c r="BA464" s="80" t="str">
        <f>VLOOKUP(Scoresheet!AT87,'Caps &amp; Points'!$EC$2:$ED$21,2,FALSE)</f>
        <v>-</v>
      </c>
      <c r="BB464" s="80" t="str">
        <f>VLOOKUP(Scoresheet!AU87,'Caps &amp; Points'!$EC$2:$ED$21,2,FALSE)</f>
        <v>-</v>
      </c>
      <c r="BC464" s="80" t="str">
        <f>VLOOKUP(Scoresheet!AV87,'Caps &amp; Points'!$EC$2:$ED$21,2,FALSE)</f>
        <v>-</v>
      </c>
      <c r="BD464" s="80" t="str">
        <f>VLOOKUP(Scoresheet!AW87,'Caps &amp; Points'!$EC$2:$ED$21,2,FALSE)</f>
        <v>-</v>
      </c>
      <c r="BE464" s="82">
        <f>SUM(AX464:BD464)</f>
        <v>0</v>
      </c>
      <c r="BF464" s="80" t="str">
        <f>VLOOKUP(Scoresheet!AI87,'Caps &amp; Points'!$DZ$2:$EA$40,2,FALSE)</f>
        <v>-</v>
      </c>
      <c r="BG464" s="81">
        <f>VLOOKUP(Scoresheet!AJ87,'Caps &amp; Points'!$DZ$2:$EA$40,2,FALSE)</f>
        <v>0</v>
      </c>
      <c r="BH464" s="81" t="str">
        <f>VLOOKUP(Scoresheet!AK87,'Caps &amp; Points'!$DZ$2:$EA$40,2,FALSE)</f>
        <v>-</v>
      </c>
      <c r="BI464" s="81" t="str">
        <f>VLOOKUP(Scoresheet!AL87,'Caps &amp; Points'!$DZ$2:$EA$40,2,FALSE)</f>
        <v>-</v>
      </c>
      <c r="BJ464" s="81">
        <f>VLOOKUP(Scoresheet!AM87,'Caps &amp; Points'!$DZ$2:$EA$40,2,FALSE)</f>
        <v>1</v>
      </c>
      <c r="BK464" s="81" t="str">
        <f>VLOOKUP(Scoresheet!AN87,'Caps &amp; Points'!$DZ$2:$EA$40,2,FALSE)</f>
        <v>-</v>
      </c>
      <c r="BL464" s="222" t="str">
        <f>VLOOKUP(Scoresheet!AO87,'Caps &amp; Points'!$DZ$2:$EA$40,2,FALSE)</f>
        <v>-</v>
      </c>
      <c r="BM464" s="82">
        <f>SUM(BF464:BL464)</f>
        <v>1</v>
      </c>
      <c r="BN464" s="82">
        <f t="shared" si="84"/>
        <v>5</v>
      </c>
      <c r="BO464" s="82">
        <f t="shared" si="90"/>
        <v>3</v>
      </c>
      <c r="BP464" s="82"/>
      <c r="BQ464" s="80">
        <f>+Scoresheet!BG87</f>
        <v>3</v>
      </c>
      <c r="BR464" s="81">
        <f>+Scoresheet!BH87</f>
        <v>4</v>
      </c>
      <c r="BS464" s="81">
        <f>+Scoresheet!BI87</f>
        <v>1.4</v>
      </c>
      <c r="BT464" s="81" t="str">
        <f>+Scoresheet!BJ87</f>
        <v>-</v>
      </c>
      <c r="BU464" s="81" t="str">
        <f>+Scoresheet!BK87</f>
        <v>-</v>
      </c>
      <c r="BV464" s="81" t="str">
        <f>+Scoresheet!BL87</f>
        <v>-</v>
      </c>
      <c r="BW464" s="222" t="str">
        <f>+Scoresheet!BM87</f>
        <v>-</v>
      </c>
      <c r="BX464" s="82">
        <f>+Scoresheet!BN87</f>
        <v>8.4</v>
      </c>
      <c r="BY464" s="80">
        <f>+Scoresheet!BO87</f>
        <v>19</v>
      </c>
      <c r="BZ464" s="81">
        <f>+Scoresheet!BP87</f>
        <v>4</v>
      </c>
      <c r="CA464" s="81">
        <f>+Scoresheet!BQ87</f>
        <v>17</v>
      </c>
      <c r="CB464" s="81" t="str">
        <f>+Scoresheet!BR87</f>
        <v>-</v>
      </c>
      <c r="CC464" s="81" t="str">
        <f>+Scoresheet!BS87</f>
        <v>-</v>
      </c>
      <c r="CD464" s="81" t="str">
        <f>+Scoresheet!BT87</f>
        <v>-</v>
      </c>
      <c r="CE464" s="222" t="str">
        <f>+Scoresheet!BU87</f>
        <v>-</v>
      </c>
      <c r="CF464" s="82">
        <f>+Scoresheet!BV87</f>
        <v>40</v>
      </c>
    </row>
    <row r="465" spans="23:84" ht="15.75" hidden="1" thickBot="1">
      <c r="W465" s="294">
        <v>2</v>
      </c>
      <c r="X465" s="295" t="str">
        <f>+Scoresheet!B88</f>
        <v>DHARMESH PANDYA [H]</v>
      </c>
      <c r="Y465" s="296">
        <f>VLOOKUP(Scoresheet!C88,'Caps &amp; Points'!$DT$2:$DU$103,2,FALSE)</f>
        <v>0</v>
      </c>
      <c r="Z465" s="309" t="str">
        <f>VLOOKUP(Scoresheet!D88,'Caps &amp; Points'!$DT$2:$DU$103,2,FALSE)</f>
        <v>-</v>
      </c>
      <c r="AA465" s="309" t="str">
        <f>VLOOKUP(Scoresheet!E88,'Caps &amp; Points'!$DT$2:$DU$103,2,FALSE)</f>
        <v>-</v>
      </c>
      <c r="AB465" s="309" t="str">
        <f>VLOOKUP(Scoresheet!F88,'Caps &amp; Points'!$DT$2:$DU$103,2,FALSE)</f>
        <v>-</v>
      </c>
      <c r="AC465" s="309" t="str">
        <f>VLOOKUP(Scoresheet!G88,'Caps &amp; Points'!$DT$2:$DU$103,2,FALSE)</f>
        <v>-</v>
      </c>
      <c r="AD465" s="309" t="str">
        <f>VLOOKUP(Scoresheet!H88,'Caps &amp; Points'!$DT$2:$DU$103,2,FALSE)</f>
        <v>-</v>
      </c>
      <c r="AE465" s="310" t="str">
        <f>VLOOKUP(Scoresheet!I88,'Caps &amp; Points'!$DT$2:$DU$103,2,FALSE)</f>
        <v>-</v>
      </c>
      <c r="AF465" s="90">
        <f t="shared" ref="AF465:AF493" si="96">SUM(Y465:AE465)</f>
        <v>0</v>
      </c>
      <c r="AG465" s="87" t="str">
        <f>VLOOKUP(Scoresheet!AA88,'Caps &amp; Points'!$DW$2:$DX$11,2,FALSE)</f>
        <v>-</v>
      </c>
      <c r="AH465" s="88" t="str">
        <f>VLOOKUP(Scoresheet!AB88,'Caps &amp; Points'!$DW$2:$DX$11,2,FALSE)</f>
        <v>-</v>
      </c>
      <c r="AI465" s="88" t="str">
        <f>VLOOKUP(Scoresheet!AC88,'Caps &amp; Points'!$DW$2:$DX$11,2,FALSE)</f>
        <v>-</v>
      </c>
      <c r="AJ465" s="88" t="str">
        <f>VLOOKUP(Scoresheet!AD88,'Caps &amp; Points'!$DW$2:$DX$11,2,FALSE)</f>
        <v>-</v>
      </c>
      <c r="AK465" s="88" t="str">
        <f>VLOOKUP(Scoresheet!AE88,'Caps &amp; Points'!$DW$2:$DX$11,2,FALSE)</f>
        <v>-</v>
      </c>
      <c r="AL465" s="88" t="str">
        <f>VLOOKUP(Scoresheet!AF88,'Caps &amp; Points'!$DW$2:$DX$11,2,FALSE)</f>
        <v>-</v>
      </c>
      <c r="AM465" s="89" t="str">
        <f>VLOOKUP(Scoresheet!AG88,'Caps &amp; Points'!$DW$2:$DX$11,2,FALSE)</f>
        <v>-</v>
      </c>
      <c r="AN465" s="90">
        <f t="shared" ref="AN465:AN493" si="97">SUM(AG465:AM465)</f>
        <v>0</v>
      </c>
      <c r="AO465" s="87" t="str">
        <f>VLOOKUP(Scoresheet!AY88,'Caps &amp; Points'!$EF$2:$EG$13,2,FALSE)</f>
        <v>-</v>
      </c>
      <c r="AP465" s="88" t="str">
        <f>VLOOKUP(Scoresheet!AZ88,'Caps &amp; Points'!$EF$2:$EG$13,2,FALSE)</f>
        <v>-</v>
      </c>
      <c r="AQ465" s="88" t="str">
        <f>VLOOKUP(Scoresheet!BA88,'Caps &amp; Points'!$EF$2:$EG$13,2,FALSE)</f>
        <v>-</v>
      </c>
      <c r="AR465" s="88" t="str">
        <f>VLOOKUP(Scoresheet!BB88,'Caps &amp; Points'!$EF$2:$EG$13,2,FALSE)</f>
        <v>-</v>
      </c>
      <c r="AS465" s="88" t="str">
        <f>VLOOKUP(Scoresheet!BC88,'Caps &amp; Points'!$EF$2:$EG$13,2,FALSE)</f>
        <v>-</v>
      </c>
      <c r="AT465" s="88" t="str">
        <f>VLOOKUP(Scoresheet!BD88,'Caps &amp; Points'!$EF$2:$EG$13,2,FALSE)</f>
        <v>-</v>
      </c>
      <c r="AU465" s="89" t="str">
        <f>VLOOKUP(Scoresheet!BE88,'Caps &amp; Points'!$EF$2:$EG$13,2,FALSE)</f>
        <v>-</v>
      </c>
      <c r="AV465" s="90">
        <f t="shared" ref="AV465:AV493" si="98">SUM(AO465:AU465)</f>
        <v>0</v>
      </c>
      <c r="AX465" s="80" t="str">
        <f>VLOOKUP(Scoresheet!AQ88,'Caps &amp; Points'!$EC$2:$ED$21,2,FALSE)</f>
        <v>-</v>
      </c>
      <c r="AY465" s="80" t="str">
        <f>VLOOKUP(Scoresheet!AR88,'Caps &amp; Points'!$EC$2:$ED$21,2,FALSE)</f>
        <v>-</v>
      </c>
      <c r="AZ465" s="80" t="str">
        <f>VLOOKUP(Scoresheet!AS88,'Caps &amp; Points'!$EC$2:$ED$21,2,FALSE)</f>
        <v>-</v>
      </c>
      <c r="BA465" s="80" t="str">
        <f>VLOOKUP(Scoresheet!AT88,'Caps &amp; Points'!$EC$2:$ED$21,2,FALSE)</f>
        <v>-</v>
      </c>
      <c r="BB465" s="80" t="str">
        <f>VLOOKUP(Scoresheet!AU88,'Caps &amp; Points'!$EC$2:$ED$21,2,FALSE)</f>
        <v>-</v>
      </c>
      <c r="BC465" s="80" t="str">
        <f>VLOOKUP(Scoresheet!AV88,'Caps &amp; Points'!$EC$2:$ED$21,2,FALSE)</f>
        <v>-</v>
      </c>
      <c r="BD465" s="80" t="str">
        <f>VLOOKUP(Scoresheet!AW88,'Caps &amp; Points'!$EC$2:$ED$21,2,FALSE)</f>
        <v>-</v>
      </c>
      <c r="BE465" s="90">
        <f t="shared" ref="BE465:BE493" si="99">SUM(AX465:BD465)</f>
        <v>0</v>
      </c>
      <c r="BF465" s="87">
        <f>VLOOKUP(Scoresheet!AI88,'Caps &amp; Points'!$DZ$2:$EA$40,2,FALSE)</f>
        <v>0.5</v>
      </c>
      <c r="BG465" s="88" t="str">
        <f>VLOOKUP(Scoresheet!AJ88,'Caps &amp; Points'!$DZ$2:$EA$40,2,FALSE)</f>
        <v>-</v>
      </c>
      <c r="BH465" s="88" t="str">
        <f>VLOOKUP(Scoresheet!AK88,'Caps &amp; Points'!$DZ$2:$EA$40,2,FALSE)</f>
        <v>-</v>
      </c>
      <c r="BI465" s="88" t="str">
        <f>VLOOKUP(Scoresheet!AL88,'Caps &amp; Points'!$DZ$2:$EA$40,2,FALSE)</f>
        <v>-</v>
      </c>
      <c r="BJ465" s="88" t="str">
        <f>VLOOKUP(Scoresheet!AM88,'Caps &amp; Points'!$DZ$2:$EA$40,2,FALSE)</f>
        <v>-</v>
      </c>
      <c r="BK465" s="88" t="str">
        <f>VLOOKUP(Scoresheet!AN88,'Caps &amp; Points'!$DZ$2:$EA$40,2,FALSE)</f>
        <v>-</v>
      </c>
      <c r="BL465" s="89" t="str">
        <f>VLOOKUP(Scoresheet!AO88,'Caps &amp; Points'!$DZ$2:$EA$40,2,FALSE)</f>
        <v>-</v>
      </c>
      <c r="BM465" s="90">
        <f t="shared" ref="BM465:BM493" si="100">SUM(BF465:BL465)</f>
        <v>0.5</v>
      </c>
      <c r="BN465" s="90">
        <f t="shared" si="84"/>
        <v>1</v>
      </c>
      <c r="BO465" s="90">
        <f t="shared" si="90"/>
        <v>0</v>
      </c>
      <c r="BP465" s="90"/>
      <c r="BQ465" s="80" t="str">
        <f>+Scoresheet!BG88</f>
        <v>-</v>
      </c>
      <c r="BR465" s="81" t="str">
        <f>+Scoresheet!BH88</f>
        <v>-</v>
      </c>
      <c r="BS465" s="81" t="str">
        <f>+Scoresheet!BI88</f>
        <v>-</v>
      </c>
      <c r="BT465" s="81" t="str">
        <f>+Scoresheet!BJ88</f>
        <v>-</v>
      </c>
      <c r="BU465" s="81" t="str">
        <f>+Scoresheet!BK88</f>
        <v>-</v>
      </c>
      <c r="BV465" s="81" t="str">
        <f>+Scoresheet!BL88</f>
        <v>-</v>
      </c>
      <c r="BW465" s="222" t="str">
        <f>+Scoresheet!BM88</f>
        <v>-</v>
      </c>
      <c r="BX465" s="82">
        <f>+Scoresheet!BN88</f>
        <v>0</v>
      </c>
      <c r="BY465" s="80" t="str">
        <f>+Scoresheet!BO88</f>
        <v>-</v>
      </c>
      <c r="BZ465" s="81" t="str">
        <f>+Scoresheet!BP88</f>
        <v>-</v>
      </c>
      <c r="CA465" s="81" t="str">
        <f>+Scoresheet!BQ88</f>
        <v>-</v>
      </c>
      <c r="CB465" s="81" t="str">
        <f>+Scoresheet!BR88</f>
        <v>-</v>
      </c>
      <c r="CC465" s="81" t="str">
        <f>+Scoresheet!BS88</f>
        <v>-</v>
      </c>
      <c r="CD465" s="81" t="str">
        <f>+Scoresheet!BT88</f>
        <v>-</v>
      </c>
      <c r="CE465" s="222" t="str">
        <f>+Scoresheet!BU88</f>
        <v>-</v>
      </c>
      <c r="CF465" s="82">
        <f>+Scoresheet!BV88</f>
        <v>0</v>
      </c>
    </row>
    <row r="466" spans="23:84" ht="15.75" hidden="1" thickBot="1">
      <c r="W466" s="139">
        <v>3</v>
      </c>
      <c r="X466" s="295" t="str">
        <f>+Scoresheet!B89</f>
        <v>PRADEEP K RAVAL [H]</v>
      </c>
      <c r="Y466" s="296">
        <f>VLOOKUP(Scoresheet!C89,'Caps &amp; Points'!$DT$2:$DU$103,2,FALSE)</f>
        <v>0</v>
      </c>
      <c r="Z466" s="309" t="str">
        <f>VLOOKUP(Scoresheet!D89,'Caps &amp; Points'!$DT$2:$DU$103,2,FALSE)</f>
        <v>-</v>
      </c>
      <c r="AA466" s="309" t="str">
        <f>VLOOKUP(Scoresheet!E89,'Caps &amp; Points'!$DT$2:$DU$103,2,FALSE)</f>
        <v>-</v>
      </c>
      <c r="AB466" s="309" t="str">
        <f>VLOOKUP(Scoresheet!F89,'Caps &amp; Points'!$DT$2:$DU$103,2,FALSE)</f>
        <v>-</v>
      </c>
      <c r="AC466" s="309" t="str">
        <f>VLOOKUP(Scoresheet!G89,'Caps &amp; Points'!$DT$2:$DU$103,2,FALSE)</f>
        <v>-</v>
      </c>
      <c r="AD466" s="309" t="str">
        <f>VLOOKUP(Scoresheet!H89,'Caps &amp; Points'!$DT$2:$DU$103,2,FALSE)</f>
        <v>-</v>
      </c>
      <c r="AE466" s="310" t="str">
        <f>VLOOKUP(Scoresheet!I89,'Caps &amp; Points'!$DT$2:$DU$103,2,FALSE)</f>
        <v>-</v>
      </c>
      <c r="AF466" s="90">
        <f t="shared" si="96"/>
        <v>0</v>
      </c>
      <c r="AG466" s="87" t="str">
        <f>VLOOKUP(Scoresheet!AA89,'Caps &amp; Points'!$DW$2:$DX$11,2,FALSE)</f>
        <v>-</v>
      </c>
      <c r="AH466" s="88" t="str">
        <f>VLOOKUP(Scoresheet!AB89,'Caps &amp; Points'!$DW$2:$DX$11,2,FALSE)</f>
        <v>-</v>
      </c>
      <c r="AI466" s="88" t="str">
        <f>VLOOKUP(Scoresheet!AC89,'Caps &amp; Points'!$DW$2:$DX$11,2,FALSE)</f>
        <v>-</v>
      </c>
      <c r="AJ466" s="88" t="str">
        <f>VLOOKUP(Scoresheet!AD89,'Caps &amp; Points'!$DW$2:$DX$11,2,FALSE)</f>
        <v>-</v>
      </c>
      <c r="AK466" s="88" t="str">
        <f>VLOOKUP(Scoresheet!AE89,'Caps &amp; Points'!$DW$2:$DX$11,2,FALSE)</f>
        <v>-</v>
      </c>
      <c r="AL466" s="88" t="str">
        <f>VLOOKUP(Scoresheet!AF89,'Caps &amp; Points'!$DW$2:$DX$11,2,FALSE)</f>
        <v>-</v>
      </c>
      <c r="AM466" s="89" t="str">
        <f>VLOOKUP(Scoresheet!AG89,'Caps &amp; Points'!$DW$2:$DX$11,2,FALSE)</f>
        <v>-</v>
      </c>
      <c r="AN466" s="90">
        <f t="shared" si="97"/>
        <v>0</v>
      </c>
      <c r="AO466" s="87" t="str">
        <f>VLOOKUP(Scoresheet!AY89,'Caps &amp; Points'!$EF$2:$EG$13,2,FALSE)</f>
        <v>-</v>
      </c>
      <c r="AP466" s="88" t="str">
        <f>VLOOKUP(Scoresheet!AZ89,'Caps &amp; Points'!$EF$2:$EG$13,2,FALSE)</f>
        <v>-</v>
      </c>
      <c r="AQ466" s="88" t="str">
        <f>VLOOKUP(Scoresheet!BA89,'Caps &amp; Points'!$EF$2:$EG$13,2,FALSE)</f>
        <v>-</v>
      </c>
      <c r="AR466" s="88" t="str">
        <f>VLOOKUP(Scoresheet!BB89,'Caps &amp; Points'!$EF$2:$EG$13,2,FALSE)</f>
        <v>-</v>
      </c>
      <c r="AS466" s="88" t="str">
        <f>VLOOKUP(Scoresheet!BC89,'Caps &amp; Points'!$EF$2:$EG$13,2,FALSE)</f>
        <v>-</v>
      </c>
      <c r="AT466" s="88" t="str">
        <f>VLOOKUP(Scoresheet!BD89,'Caps &amp; Points'!$EF$2:$EG$13,2,FALSE)</f>
        <v>-</v>
      </c>
      <c r="AU466" s="89" t="str">
        <f>VLOOKUP(Scoresheet!BE89,'Caps &amp; Points'!$EF$2:$EG$13,2,FALSE)</f>
        <v>-</v>
      </c>
      <c r="AV466" s="90">
        <f t="shared" si="98"/>
        <v>0</v>
      </c>
      <c r="AX466" s="80" t="str">
        <f>VLOOKUP(Scoresheet!AQ89,'Caps &amp; Points'!$EC$2:$ED$21,2,FALSE)</f>
        <v>-</v>
      </c>
      <c r="AY466" s="80" t="str">
        <f>VLOOKUP(Scoresheet!AR89,'Caps &amp; Points'!$EC$2:$ED$21,2,FALSE)</f>
        <v>-</v>
      </c>
      <c r="AZ466" s="80" t="str">
        <f>VLOOKUP(Scoresheet!AS89,'Caps &amp; Points'!$EC$2:$ED$21,2,FALSE)</f>
        <v>-</v>
      </c>
      <c r="BA466" s="80" t="str">
        <f>VLOOKUP(Scoresheet!AT89,'Caps &amp; Points'!$EC$2:$ED$21,2,FALSE)</f>
        <v>-</v>
      </c>
      <c r="BB466" s="80" t="str">
        <f>VLOOKUP(Scoresheet!AU89,'Caps &amp; Points'!$EC$2:$ED$21,2,FALSE)</f>
        <v>-</v>
      </c>
      <c r="BC466" s="80" t="str">
        <f>VLOOKUP(Scoresheet!AV89,'Caps &amp; Points'!$EC$2:$ED$21,2,FALSE)</f>
        <v>-</v>
      </c>
      <c r="BD466" s="80" t="str">
        <f>VLOOKUP(Scoresheet!AW89,'Caps &amp; Points'!$EC$2:$ED$21,2,FALSE)</f>
        <v>-</v>
      </c>
      <c r="BE466" s="90">
        <f t="shared" si="99"/>
        <v>0</v>
      </c>
      <c r="BF466" s="87" t="str">
        <f>VLOOKUP(Scoresheet!AI89,'Caps &amp; Points'!$DZ$2:$EA$40,2,FALSE)</f>
        <v>-</v>
      </c>
      <c r="BG466" s="88" t="str">
        <f>VLOOKUP(Scoresheet!AJ89,'Caps &amp; Points'!$DZ$2:$EA$40,2,FALSE)</f>
        <v>-</v>
      </c>
      <c r="BH466" s="88" t="str">
        <f>VLOOKUP(Scoresheet!AK89,'Caps &amp; Points'!$DZ$2:$EA$40,2,FALSE)</f>
        <v>-</v>
      </c>
      <c r="BI466" s="88" t="str">
        <f>VLOOKUP(Scoresheet!AL89,'Caps &amp; Points'!$DZ$2:$EA$40,2,FALSE)</f>
        <v>-</v>
      </c>
      <c r="BJ466" s="88" t="str">
        <f>VLOOKUP(Scoresheet!AM89,'Caps &amp; Points'!$DZ$2:$EA$40,2,FALSE)</f>
        <v>-</v>
      </c>
      <c r="BK466" s="88" t="str">
        <f>VLOOKUP(Scoresheet!AN89,'Caps &amp; Points'!$DZ$2:$EA$40,2,FALSE)</f>
        <v>-</v>
      </c>
      <c r="BL466" s="89" t="str">
        <f>VLOOKUP(Scoresheet!AO89,'Caps &amp; Points'!$DZ$2:$EA$40,2,FALSE)</f>
        <v>-</v>
      </c>
      <c r="BM466" s="90">
        <f t="shared" si="100"/>
        <v>0</v>
      </c>
      <c r="BN466" s="90">
        <f t="shared" si="84"/>
        <v>1</v>
      </c>
      <c r="BO466" s="90">
        <f t="shared" si="90"/>
        <v>0</v>
      </c>
      <c r="BP466" s="90"/>
      <c r="BQ466" s="80" t="str">
        <f>+Scoresheet!BG89</f>
        <v>-</v>
      </c>
      <c r="BR466" s="81" t="str">
        <f>+Scoresheet!BH89</f>
        <v>-</v>
      </c>
      <c r="BS466" s="81" t="str">
        <f>+Scoresheet!BI89</f>
        <v>-</v>
      </c>
      <c r="BT466" s="81" t="str">
        <f>+Scoresheet!BJ89</f>
        <v>-</v>
      </c>
      <c r="BU466" s="81" t="str">
        <f>+Scoresheet!BK89</f>
        <v>-</v>
      </c>
      <c r="BV466" s="81" t="str">
        <f>+Scoresheet!BL89</f>
        <v>-</v>
      </c>
      <c r="BW466" s="222" t="str">
        <f>+Scoresheet!BM89</f>
        <v>-</v>
      </c>
      <c r="BX466" s="82">
        <f>+Scoresheet!BN89</f>
        <v>0</v>
      </c>
      <c r="BY466" s="80" t="str">
        <f>+Scoresheet!BO89</f>
        <v>-</v>
      </c>
      <c r="BZ466" s="81" t="str">
        <f>+Scoresheet!BP89</f>
        <v>-</v>
      </c>
      <c r="CA466" s="81" t="str">
        <f>+Scoresheet!BQ89</f>
        <v>-</v>
      </c>
      <c r="CB466" s="81" t="str">
        <f>+Scoresheet!BR89</f>
        <v>-</v>
      </c>
      <c r="CC466" s="81" t="str">
        <f>+Scoresheet!BS89</f>
        <v>-</v>
      </c>
      <c r="CD466" s="81" t="str">
        <f>+Scoresheet!BT89</f>
        <v>-</v>
      </c>
      <c r="CE466" s="222" t="str">
        <f>+Scoresheet!BU89</f>
        <v>-</v>
      </c>
      <c r="CF466" s="82">
        <f>+Scoresheet!BV89</f>
        <v>0</v>
      </c>
    </row>
    <row r="467" spans="23:84" ht="15.75" hidden="1" thickBot="1">
      <c r="W467" s="294">
        <v>4</v>
      </c>
      <c r="X467" s="295" t="str">
        <f>+Scoresheet!B90</f>
        <v>GIRISH PANDYA [H]</v>
      </c>
      <c r="Y467" s="296">
        <f>VLOOKUP(Scoresheet!C90,'Caps &amp; Points'!$DT$2:$DU$103,2,FALSE)</f>
        <v>2.5</v>
      </c>
      <c r="Z467" s="309" t="str">
        <f>VLOOKUP(Scoresheet!D90,'Caps &amp; Points'!$DT$2:$DU$103,2,FALSE)</f>
        <v>-</v>
      </c>
      <c r="AA467" s="309">
        <f>VLOOKUP(Scoresheet!E90,'Caps &amp; Points'!$DT$2:$DU$103,2,FALSE)</f>
        <v>0</v>
      </c>
      <c r="AB467" s="309" t="str">
        <f>VLOOKUP(Scoresheet!F90,'Caps &amp; Points'!$DT$2:$DU$103,2,FALSE)</f>
        <v>-</v>
      </c>
      <c r="AC467" s="309" t="str">
        <f>VLOOKUP(Scoresheet!G90,'Caps &amp; Points'!$DT$2:$DU$103,2,FALSE)</f>
        <v>-</v>
      </c>
      <c r="AD467" s="309" t="str">
        <f>VLOOKUP(Scoresheet!H90,'Caps &amp; Points'!$DT$2:$DU$103,2,FALSE)</f>
        <v>-</v>
      </c>
      <c r="AE467" s="310" t="str">
        <f>VLOOKUP(Scoresheet!I90,'Caps &amp; Points'!$DT$2:$DU$103,2,FALSE)</f>
        <v>-</v>
      </c>
      <c r="AF467" s="90">
        <f t="shared" si="96"/>
        <v>2.5</v>
      </c>
      <c r="AG467" s="87" t="str">
        <f>VLOOKUP(Scoresheet!AA90,'Caps &amp; Points'!$DW$2:$DX$11,2,FALSE)</f>
        <v>-</v>
      </c>
      <c r="AH467" s="88" t="str">
        <f>VLOOKUP(Scoresheet!AB90,'Caps &amp; Points'!$DW$2:$DX$11,2,FALSE)</f>
        <v>-</v>
      </c>
      <c r="AI467" s="88" t="str">
        <f>VLOOKUP(Scoresheet!AC90,'Caps &amp; Points'!$DW$2:$DX$11,2,FALSE)</f>
        <v>-</v>
      </c>
      <c r="AJ467" s="88" t="str">
        <f>VLOOKUP(Scoresheet!AD90,'Caps &amp; Points'!$DW$2:$DX$11,2,FALSE)</f>
        <v>-</v>
      </c>
      <c r="AK467" s="88" t="str">
        <f>VLOOKUP(Scoresheet!AE90,'Caps &amp; Points'!$DW$2:$DX$11,2,FALSE)</f>
        <v>-</v>
      </c>
      <c r="AL467" s="88" t="str">
        <f>VLOOKUP(Scoresheet!AF90,'Caps &amp; Points'!$DW$2:$DX$11,2,FALSE)</f>
        <v>-</v>
      </c>
      <c r="AM467" s="89" t="str">
        <f>VLOOKUP(Scoresheet!AG90,'Caps &amp; Points'!$DW$2:$DX$11,2,FALSE)</f>
        <v>-</v>
      </c>
      <c r="AN467" s="90">
        <f t="shared" si="97"/>
        <v>0</v>
      </c>
      <c r="AO467" s="87" t="str">
        <f>VLOOKUP(Scoresheet!AY90,'Caps &amp; Points'!$EF$2:$EG$13,2,FALSE)</f>
        <v>-</v>
      </c>
      <c r="AP467" s="88" t="str">
        <f>VLOOKUP(Scoresheet!AZ90,'Caps &amp; Points'!$EF$2:$EG$13,2,FALSE)</f>
        <v>-</v>
      </c>
      <c r="AQ467" s="88" t="str">
        <f>VLOOKUP(Scoresheet!BA90,'Caps &amp; Points'!$EF$2:$EG$13,2,FALSE)</f>
        <v>-</v>
      </c>
      <c r="AR467" s="88" t="str">
        <f>VLOOKUP(Scoresheet!BB90,'Caps &amp; Points'!$EF$2:$EG$13,2,FALSE)</f>
        <v>-</v>
      </c>
      <c r="AS467" s="88" t="str">
        <f>VLOOKUP(Scoresheet!BC90,'Caps &amp; Points'!$EF$2:$EG$13,2,FALSE)</f>
        <v>-</v>
      </c>
      <c r="AT467" s="88" t="str">
        <f>VLOOKUP(Scoresheet!BD90,'Caps &amp; Points'!$EF$2:$EG$13,2,FALSE)</f>
        <v>-</v>
      </c>
      <c r="AU467" s="89" t="str">
        <f>VLOOKUP(Scoresheet!BE90,'Caps &amp; Points'!$EF$2:$EG$13,2,FALSE)</f>
        <v>-</v>
      </c>
      <c r="AV467" s="90">
        <f t="shared" si="98"/>
        <v>0</v>
      </c>
      <c r="AX467" s="80">
        <f>VLOOKUP(Scoresheet!AQ90,'Caps &amp; Points'!$EC$2:$ED$21,2,FALSE)</f>
        <v>0.5</v>
      </c>
      <c r="AY467" s="80" t="str">
        <f>VLOOKUP(Scoresheet!AR90,'Caps &amp; Points'!$EC$2:$ED$21,2,FALSE)</f>
        <v>-</v>
      </c>
      <c r="AZ467" s="80" t="str">
        <f>VLOOKUP(Scoresheet!AS90,'Caps &amp; Points'!$EC$2:$ED$21,2,FALSE)</f>
        <v>-</v>
      </c>
      <c r="BA467" s="80" t="str">
        <f>VLOOKUP(Scoresheet!AT90,'Caps &amp; Points'!$EC$2:$ED$21,2,FALSE)</f>
        <v>-</v>
      </c>
      <c r="BB467" s="80" t="str">
        <f>VLOOKUP(Scoresheet!AU90,'Caps &amp; Points'!$EC$2:$ED$21,2,FALSE)</f>
        <v>-</v>
      </c>
      <c r="BC467" s="80" t="str">
        <f>VLOOKUP(Scoresheet!AV90,'Caps &amp; Points'!$EC$2:$ED$21,2,FALSE)</f>
        <v>-</v>
      </c>
      <c r="BD467" s="80" t="str">
        <f>VLOOKUP(Scoresheet!AW90,'Caps &amp; Points'!$EC$2:$ED$21,2,FALSE)</f>
        <v>-</v>
      </c>
      <c r="BE467" s="90">
        <f t="shared" si="99"/>
        <v>0.5</v>
      </c>
      <c r="BF467" s="87">
        <f>VLOOKUP(Scoresheet!AI90,'Caps &amp; Points'!$DZ$2:$EA$40,2,FALSE)</f>
        <v>0.5</v>
      </c>
      <c r="BG467" s="88" t="str">
        <f>VLOOKUP(Scoresheet!AJ90,'Caps &amp; Points'!$DZ$2:$EA$40,2,FALSE)</f>
        <v>-</v>
      </c>
      <c r="BH467" s="88" t="str">
        <f>VLOOKUP(Scoresheet!AK90,'Caps &amp; Points'!$DZ$2:$EA$40,2,FALSE)</f>
        <v>-</v>
      </c>
      <c r="BI467" s="88" t="str">
        <f>VLOOKUP(Scoresheet!AL90,'Caps &amp; Points'!$DZ$2:$EA$40,2,FALSE)</f>
        <v>-</v>
      </c>
      <c r="BJ467" s="88" t="str">
        <f>VLOOKUP(Scoresheet!AM90,'Caps &amp; Points'!$DZ$2:$EA$40,2,FALSE)</f>
        <v>-</v>
      </c>
      <c r="BK467" s="88" t="str">
        <f>VLOOKUP(Scoresheet!AN90,'Caps &amp; Points'!$DZ$2:$EA$40,2,FALSE)</f>
        <v>-</v>
      </c>
      <c r="BL467" s="89" t="str">
        <f>VLOOKUP(Scoresheet!AO90,'Caps &amp; Points'!$DZ$2:$EA$40,2,FALSE)</f>
        <v>-</v>
      </c>
      <c r="BM467" s="90">
        <f t="shared" si="100"/>
        <v>0.5</v>
      </c>
      <c r="BN467" s="90">
        <f t="shared" si="84"/>
        <v>2</v>
      </c>
      <c r="BO467" s="90">
        <f t="shared" si="90"/>
        <v>0</v>
      </c>
      <c r="BP467" s="90"/>
      <c r="BQ467" s="80" t="str">
        <f>+Scoresheet!BG90</f>
        <v>-</v>
      </c>
      <c r="BR467" s="81" t="str">
        <f>+Scoresheet!BH90</f>
        <v>-</v>
      </c>
      <c r="BS467" s="81" t="str">
        <f>+Scoresheet!BI90</f>
        <v>-</v>
      </c>
      <c r="BT467" s="81" t="str">
        <f>+Scoresheet!BJ90</f>
        <v>-</v>
      </c>
      <c r="BU467" s="81" t="str">
        <f>+Scoresheet!BK90</f>
        <v>-</v>
      </c>
      <c r="BV467" s="81" t="str">
        <f>+Scoresheet!BL90</f>
        <v>-</v>
      </c>
      <c r="BW467" s="222" t="str">
        <f>+Scoresheet!BM90</f>
        <v>-</v>
      </c>
      <c r="BX467" s="82">
        <f>+Scoresheet!BN90</f>
        <v>0</v>
      </c>
      <c r="BY467" s="80" t="str">
        <f>+Scoresheet!BO90</f>
        <v>-</v>
      </c>
      <c r="BZ467" s="81" t="str">
        <f>+Scoresheet!BP90</f>
        <v>-</v>
      </c>
      <c r="CA467" s="81" t="str">
        <f>+Scoresheet!BQ90</f>
        <v>-</v>
      </c>
      <c r="CB467" s="81" t="str">
        <f>+Scoresheet!BR90</f>
        <v>-</v>
      </c>
      <c r="CC467" s="81" t="str">
        <f>+Scoresheet!BS90</f>
        <v>-</v>
      </c>
      <c r="CD467" s="81" t="str">
        <f>+Scoresheet!BT90</f>
        <v>-</v>
      </c>
      <c r="CE467" s="222" t="str">
        <f>+Scoresheet!BU90</f>
        <v>-</v>
      </c>
      <c r="CF467" s="82">
        <f>+Scoresheet!BV90</f>
        <v>0</v>
      </c>
    </row>
    <row r="468" spans="23:84" ht="15.75" hidden="1" thickBot="1">
      <c r="W468" s="139">
        <v>5</v>
      </c>
      <c r="X468" s="295" t="str">
        <f>+Scoresheet!B91</f>
        <v>VIVEK RAVAL [H]</v>
      </c>
      <c r="Y468" s="296">
        <f>VLOOKUP(Scoresheet!C91,'Caps &amp; Points'!$DT$2:$DU$103,2,FALSE)</f>
        <v>0</v>
      </c>
      <c r="Z468" s="309" t="str">
        <f>VLOOKUP(Scoresheet!D91,'Caps &amp; Points'!$DT$2:$DU$103,2,FALSE)</f>
        <v>-</v>
      </c>
      <c r="AA468" s="309">
        <f>VLOOKUP(Scoresheet!E91,'Caps &amp; Points'!$DT$2:$DU$103,2,FALSE)</f>
        <v>1</v>
      </c>
      <c r="AB468" s="309">
        <f>VLOOKUP(Scoresheet!F91,'Caps &amp; Points'!$DT$2:$DU$103,2,FALSE)</f>
        <v>1.9</v>
      </c>
      <c r="AC468" s="309">
        <f>VLOOKUP(Scoresheet!G91,'Caps &amp; Points'!$DT$2:$DU$103,2,FALSE)</f>
        <v>0</v>
      </c>
      <c r="AD468" s="309" t="str">
        <f>VLOOKUP(Scoresheet!H91,'Caps &amp; Points'!$DT$2:$DU$103,2,FALSE)</f>
        <v>-</v>
      </c>
      <c r="AE468" s="310" t="str">
        <f>VLOOKUP(Scoresheet!I91,'Caps &amp; Points'!$DT$2:$DU$103,2,FALSE)</f>
        <v>-</v>
      </c>
      <c r="AF468" s="90">
        <f t="shared" si="96"/>
        <v>2.9</v>
      </c>
      <c r="AG468" s="87" t="str">
        <f>VLOOKUP(Scoresheet!AA91,'Caps &amp; Points'!$DW$2:$DX$11,2,FALSE)</f>
        <v>-</v>
      </c>
      <c r="AH468" s="88" t="str">
        <f>VLOOKUP(Scoresheet!AB91,'Caps &amp; Points'!$DW$2:$DX$11,2,FALSE)</f>
        <v>-</v>
      </c>
      <c r="AI468" s="88" t="str">
        <f>VLOOKUP(Scoresheet!AC91,'Caps &amp; Points'!$DW$2:$DX$11,2,FALSE)</f>
        <v>-</v>
      </c>
      <c r="AJ468" s="88" t="str">
        <f>VLOOKUP(Scoresheet!AD91,'Caps &amp; Points'!$DW$2:$DX$11,2,FALSE)</f>
        <v>-</v>
      </c>
      <c r="AK468" s="88" t="str">
        <f>VLOOKUP(Scoresheet!AE91,'Caps &amp; Points'!$DW$2:$DX$11,2,FALSE)</f>
        <v>-</v>
      </c>
      <c r="AL468" s="88" t="str">
        <f>VLOOKUP(Scoresheet!AF91,'Caps &amp; Points'!$DW$2:$DX$11,2,FALSE)</f>
        <v>-</v>
      </c>
      <c r="AM468" s="89" t="str">
        <f>VLOOKUP(Scoresheet!AG91,'Caps &amp; Points'!$DW$2:$DX$11,2,FALSE)</f>
        <v>-</v>
      </c>
      <c r="AN468" s="90">
        <f t="shared" si="97"/>
        <v>0</v>
      </c>
      <c r="AO468" s="87" t="str">
        <f>VLOOKUP(Scoresheet!AY91,'Caps &amp; Points'!$EF$2:$EG$13,2,FALSE)</f>
        <v>-</v>
      </c>
      <c r="AP468" s="88" t="str">
        <f>VLOOKUP(Scoresheet!AZ91,'Caps &amp; Points'!$EF$2:$EG$13,2,FALSE)</f>
        <v>-</v>
      </c>
      <c r="AQ468" s="88" t="str">
        <f>VLOOKUP(Scoresheet!BA91,'Caps &amp; Points'!$EF$2:$EG$13,2,FALSE)</f>
        <v>-</v>
      </c>
      <c r="AR468" s="88" t="str">
        <f>VLOOKUP(Scoresheet!BB91,'Caps &amp; Points'!$EF$2:$EG$13,2,FALSE)</f>
        <v>-</v>
      </c>
      <c r="AS468" s="88" t="str">
        <f>VLOOKUP(Scoresheet!BC91,'Caps &amp; Points'!$EF$2:$EG$13,2,FALSE)</f>
        <v>-</v>
      </c>
      <c r="AT468" s="88" t="str">
        <f>VLOOKUP(Scoresheet!BD91,'Caps &amp; Points'!$EF$2:$EG$13,2,FALSE)</f>
        <v>-</v>
      </c>
      <c r="AU468" s="89" t="str">
        <f>VLOOKUP(Scoresheet!BE91,'Caps &amp; Points'!$EF$2:$EG$13,2,FALSE)</f>
        <v>-</v>
      </c>
      <c r="AV468" s="90">
        <f t="shared" si="98"/>
        <v>0</v>
      </c>
      <c r="AX468" s="80" t="str">
        <f>VLOOKUP(Scoresheet!AQ91,'Caps &amp; Points'!$EC$2:$ED$21,2,FALSE)</f>
        <v>-</v>
      </c>
      <c r="AY468" s="80" t="str">
        <f>VLOOKUP(Scoresheet!AR91,'Caps &amp; Points'!$EC$2:$ED$21,2,FALSE)</f>
        <v>-</v>
      </c>
      <c r="AZ468" s="80" t="str">
        <f>VLOOKUP(Scoresheet!AS91,'Caps &amp; Points'!$EC$2:$ED$21,2,FALSE)</f>
        <v>-</v>
      </c>
      <c r="BA468" s="80" t="str">
        <f>VLOOKUP(Scoresheet!AT91,'Caps &amp; Points'!$EC$2:$ED$21,2,FALSE)</f>
        <v>-</v>
      </c>
      <c r="BB468" s="80" t="str">
        <f>VLOOKUP(Scoresheet!AU91,'Caps &amp; Points'!$EC$2:$ED$21,2,FALSE)</f>
        <v>-</v>
      </c>
      <c r="BC468" s="80" t="str">
        <f>VLOOKUP(Scoresheet!AV91,'Caps &amp; Points'!$EC$2:$ED$21,2,FALSE)</f>
        <v>-</v>
      </c>
      <c r="BD468" s="80" t="str">
        <f>VLOOKUP(Scoresheet!AW91,'Caps &amp; Points'!$EC$2:$ED$21,2,FALSE)</f>
        <v>-</v>
      </c>
      <c r="BE468" s="90">
        <f t="shared" si="99"/>
        <v>0</v>
      </c>
      <c r="BF468" s="87" t="str">
        <f>VLOOKUP(Scoresheet!AI91,'Caps &amp; Points'!$DZ$2:$EA$40,2,FALSE)</f>
        <v>-</v>
      </c>
      <c r="BG468" s="88">
        <f>VLOOKUP(Scoresheet!AJ91,'Caps &amp; Points'!$DZ$2:$EA$40,2,FALSE)</f>
        <v>0.5</v>
      </c>
      <c r="BH468" s="88" t="str">
        <f>VLOOKUP(Scoresheet!AK91,'Caps &amp; Points'!$DZ$2:$EA$40,2,FALSE)</f>
        <v>-</v>
      </c>
      <c r="BI468" s="88" t="str">
        <f>VLOOKUP(Scoresheet!AL91,'Caps &amp; Points'!$DZ$2:$EA$40,2,FALSE)</f>
        <v>-</v>
      </c>
      <c r="BJ468" s="88" t="str">
        <f>VLOOKUP(Scoresheet!AM91,'Caps &amp; Points'!$DZ$2:$EA$40,2,FALSE)</f>
        <v>-</v>
      </c>
      <c r="BK468" s="88" t="str">
        <f>VLOOKUP(Scoresheet!AN91,'Caps &amp; Points'!$DZ$2:$EA$40,2,FALSE)</f>
        <v>-</v>
      </c>
      <c r="BL468" s="89" t="str">
        <f>VLOOKUP(Scoresheet!AO91,'Caps &amp; Points'!$DZ$2:$EA$40,2,FALSE)</f>
        <v>-</v>
      </c>
      <c r="BM468" s="90">
        <f t="shared" si="100"/>
        <v>0.5</v>
      </c>
      <c r="BN468" s="90">
        <f t="shared" ref="BN468:BN531" si="101">COUNT(Y468:AE468)</f>
        <v>4</v>
      </c>
      <c r="BO468" s="90">
        <f t="shared" si="90"/>
        <v>0</v>
      </c>
      <c r="BP468" s="90"/>
      <c r="BQ468" s="80" t="str">
        <f>+Scoresheet!BG91</f>
        <v>-</v>
      </c>
      <c r="BR468" s="81" t="str">
        <f>+Scoresheet!BH91</f>
        <v>-</v>
      </c>
      <c r="BS468" s="81" t="str">
        <f>+Scoresheet!BI91</f>
        <v>-</v>
      </c>
      <c r="BT468" s="81" t="str">
        <f>+Scoresheet!BJ91</f>
        <v>-</v>
      </c>
      <c r="BU468" s="81" t="str">
        <f>+Scoresheet!BK91</f>
        <v>-</v>
      </c>
      <c r="BV468" s="81" t="str">
        <f>+Scoresheet!BL91</f>
        <v>-</v>
      </c>
      <c r="BW468" s="222" t="str">
        <f>+Scoresheet!BM91</f>
        <v>-</v>
      </c>
      <c r="BX468" s="82">
        <f>+Scoresheet!BN91</f>
        <v>0</v>
      </c>
      <c r="BY468" s="80" t="str">
        <f>+Scoresheet!BO91</f>
        <v>-</v>
      </c>
      <c r="BZ468" s="81" t="str">
        <f>+Scoresheet!BP91</f>
        <v>-</v>
      </c>
      <c r="CA468" s="81" t="str">
        <f>+Scoresheet!BQ91</f>
        <v>-</v>
      </c>
      <c r="CB468" s="81" t="str">
        <f>+Scoresheet!BR91</f>
        <v>-</v>
      </c>
      <c r="CC468" s="81" t="str">
        <f>+Scoresheet!BS91</f>
        <v>-</v>
      </c>
      <c r="CD468" s="81" t="str">
        <f>+Scoresheet!BT91</f>
        <v>-</v>
      </c>
      <c r="CE468" s="222" t="str">
        <f>+Scoresheet!BU91</f>
        <v>-</v>
      </c>
      <c r="CF468" s="82">
        <f>+Scoresheet!BV91</f>
        <v>0</v>
      </c>
    </row>
    <row r="469" spans="23:84" ht="15.75" hidden="1" thickBot="1">
      <c r="W469" s="294">
        <v>6</v>
      </c>
      <c r="X469" s="295" t="str">
        <f>+Scoresheet!B92</f>
        <v>DEEPAK RAVAL [H]</v>
      </c>
      <c r="Y469" s="296">
        <f>VLOOKUP(Scoresheet!C92,'Caps &amp; Points'!$DT$2:$DU$103,2,FALSE)</f>
        <v>0</v>
      </c>
      <c r="Z469" s="309" t="str">
        <f>VLOOKUP(Scoresheet!D92,'Caps &amp; Points'!$DT$2:$DU$103,2,FALSE)</f>
        <v>-</v>
      </c>
      <c r="AA469" s="309" t="str">
        <f>VLOOKUP(Scoresheet!E92,'Caps &amp; Points'!$DT$2:$DU$103,2,FALSE)</f>
        <v>-</v>
      </c>
      <c r="AB469" s="309" t="str">
        <f>VLOOKUP(Scoresheet!F92,'Caps &amp; Points'!$DT$2:$DU$103,2,FALSE)</f>
        <v>-</v>
      </c>
      <c r="AC469" s="309">
        <f>VLOOKUP(Scoresheet!G92,'Caps &amp; Points'!$DT$2:$DU$103,2,FALSE)</f>
        <v>0</v>
      </c>
      <c r="AD469" s="309" t="str">
        <f>VLOOKUP(Scoresheet!H92,'Caps &amp; Points'!$DT$2:$DU$103,2,FALSE)</f>
        <v>-</v>
      </c>
      <c r="AE469" s="310" t="str">
        <f>VLOOKUP(Scoresheet!I92,'Caps &amp; Points'!$DT$2:$DU$103,2,FALSE)</f>
        <v>-</v>
      </c>
      <c r="AF469" s="90">
        <f t="shared" si="96"/>
        <v>0</v>
      </c>
      <c r="AG469" s="87" t="str">
        <f>VLOOKUP(Scoresheet!AA92,'Caps &amp; Points'!$DW$2:$DX$11,2,FALSE)</f>
        <v>-</v>
      </c>
      <c r="AH469" s="88" t="str">
        <f>VLOOKUP(Scoresheet!AB92,'Caps &amp; Points'!$DW$2:$DX$11,2,FALSE)</f>
        <v>-</v>
      </c>
      <c r="AI469" s="88" t="str">
        <f>VLOOKUP(Scoresheet!AC92,'Caps &amp; Points'!$DW$2:$DX$11,2,FALSE)</f>
        <v>-</v>
      </c>
      <c r="AJ469" s="88">
        <f>VLOOKUP(Scoresheet!AD92,'Caps &amp; Points'!$DW$2:$DX$11,2,FALSE)</f>
        <v>0</v>
      </c>
      <c r="AK469" s="88">
        <f>VLOOKUP(Scoresheet!AE92,'Caps &amp; Points'!$DW$2:$DX$11,2,FALSE)</f>
        <v>5</v>
      </c>
      <c r="AL469" s="88" t="str">
        <f>VLOOKUP(Scoresheet!AF92,'Caps &amp; Points'!$DW$2:$DX$11,2,FALSE)</f>
        <v>-</v>
      </c>
      <c r="AM469" s="89" t="str">
        <f>VLOOKUP(Scoresheet!AG92,'Caps &amp; Points'!$DW$2:$DX$11,2,FALSE)</f>
        <v>-</v>
      </c>
      <c r="AN469" s="90">
        <f t="shared" si="97"/>
        <v>5</v>
      </c>
      <c r="AO469" s="87" t="str">
        <f>VLOOKUP(Scoresheet!AY92,'Caps &amp; Points'!$EF$2:$EG$13,2,FALSE)</f>
        <v>-</v>
      </c>
      <c r="AP469" s="88" t="str">
        <f>VLOOKUP(Scoresheet!AZ92,'Caps &amp; Points'!$EF$2:$EG$13,2,FALSE)</f>
        <v>-</v>
      </c>
      <c r="AQ469" s="88" t="str">
        <f>VLOOKUP(Scoresheet!BA92,'Caps &amp; Points'!$EF$2:$EG$13,2,FALSE)</f>
        <v>-</v>
      </c>
      <c r="AR469" s="88" t="str">
        <f>VLOOKUP(Scoresheet!BB92,'Caps &amp; Points'!$EF$2:$EG$13,2,FALSE)</f>
        <v>-</v>
      </c>
      <c r="AS469" s="88" t="str">
        <f>VLOOKUP(Scoresheet!BC92,'Caps &amp; Points'!$EF$2:$EG$13,2,FALSE)</f>
        <v>-</v>
      </c>
      <c r="AT469" s="88" t="str">
        <f>VLOOKUP(Scoresheet!BD92,'Caps &amp; Points'!$EF$2:$EG$13,2,FALSE)</f>
        <v>-</v>
      </c>
      <c r="AU469" s="89" t="str">
        <f>VLOOKUP(Scoresheet!BE92,'Caps &amp; Points'!$EF$2:$EG$13,2,FALSE)</f>
        <v>-</v>
      </c>
      <c r="AV469" s="90">
        <f t="shared" si="98"/>
        <v>0</v>
      </c>
      <c r="AX469" s="80" t="str">
        <f>VLOOKUP(Scoresheet!AQ92,'Caps &amp; Points'!$EC$2:$ED$21,2,FALSE)</f>
        <v>-</v>
      </c>
      <c r="AY469" s="80" t="str">
        <f>VLOOKUP(Scoresheet!AR92,'Caps &amp; Points'!$EC$2:$ED$21,2,FALSE)</f>
        <v>-</v>
      </c>
      <c r="AZ469" s="80" t="str">
        <f>VLOOKUP(Scoresheet!AS92,'Caps &amp; Points'!$EC$2:$ED$21,2,FALSE)</f>
        <v>-</v>
      </c>
      <c r="BA469" s="80" t="str">
        <f>VLOOKUP(Scoresheet!AT92,'Caps &amp; Points'!$EC$2:$ED$21,2,FALSE)</f>
        <v>-</v>
      </c>
      <c r="BB469" s="80">
        <f>VLOOKUP(Scoresheet!AU92,'Caps &amp; Points'!$EC$2:$ED$21,2,FALSE)</f>
        <v>0.5</v>
      </c>
      <c r="BC469" s="80" t="str">
        <f>VLOOKUP(Scoresheet!AV92,'Caps &amp; Points'!$EC$2:$ED$21,2,FALSE)</f>
        <v>-</v>
      </c>
      <c r="BD469" s="80" t="str">
        <f>VLOOKUP(Scoresheet!AW92,'Caps &amp; Points'!$EC$2:$ED$21,2,FALSE)</f>
        <v>-</v>
      </c>
      <c r="BE469" s="90">
        <f t="shared" si="99"/>
        <v>0.5</v>
      </c>
      <c r="BF469" s="87" t="str">
        <f>VLOOKUP(Scoresheet!AI92,'Caps &amp; Points'!$DZ$2:$EA$40,2,FALSE)</f>
        <v>-</v>
      </c>
      <c r="BG469" s="88" t="str">
        <f>VLOOKUP(Scoresheet!AJ92,'Caps &amp; Points'!$DZ$2:$EA$40,2,FALSE)</f>
        <v>-</v>
      </c>
      <c r="BH469" s="88" t="str">
        <f>VLOOKUP(Scoresheet!AK92,'Caps &amp; Points'!$DZ$2:$EA$40,2,FALSE)</f>
        <v>-</v>
      </c>
      <c r="BI469" s="88" t="str">
        <f>VLOOKUP(Scoresheet!AL92,'Caps &amp; Points'!$DZ$2:$EA$40,2,FALSE)</f>
        <v>-</v>
      </c>
      <c r="BJ469" s="88">
        <f>VLOOKUP(Scoresheet!AM92,'Caps &amp; Points'!$DZ$2:$EA$40,2,FALSE)</f>
        <v>0.5</v>
      </c>
      <c r="BK469" s="88" t="str">
        <f>VLOOKUP(Scoresheet!AN92,'Caps &amp; Points'!$DZ$2:$EA$40,2,FALSE)</f>
        <v>-</v>
      </c>
      <c r="BL469" s="89" t="str">
        <f>VLOOKUP(Scoresheet!AO92,'Caps &amp; Points'!$DZ$2:$EA$40,2,FALSE)</f>
        <v>-</v>
      </c>
      <c r="BM469" s="90">
        <f t="shared" si="100"/>
        <v>0.5</v>
      </c>
      <c r="BN469" s="90">
        <f t="shared" si="101"/>
        <v>2</v>
      </c>
      <c r="BO469" s="90">
        <f t="shared" ref="BO469:BO532" si="102">COUNT(AG469:AM469)</f>
        <v>2</v>
      </c>
      <c r="BP469" s="90"/>
      <c r="BQ469" s="80" t="str">
        <f>+Scoresheet!BG92</f>
        <v>-</v>
      </c>
      <c r="BR469" s="81" t="str">
        <f>+Scoresheet!BH92</f>
        <v>-</v>
      </c>
      <c r="BS469" s="81" t="str">
        <f>+Scoresheet!BI92</f>
        <v>-</v>
      </c>
      <c r="BT469" s="81">
        <f>+Scoresheet!BJ92</f>
        <v>4</v>
      </c>
      <c r="BU469" s="81">
        <f>+Scoresheet!BK92</f>
        <v>4</v>
      </c>
      <c r="BV469" s="81" t="str">
        <f>+Scoresheet!BL92</f>
        <v>-</v>
      </c>
      <c r="BW469" s="222" t="str">
        <f>+Scoresheet!BM92</f>
        <v>-</v>
      </c>
      <c r="BX469" s="82">
        <f>+Scoresheet!BN92</f>
        <v>8</v>
      </c>
      <c r="BY469" s="80" t="str">
        <f>+Scoresheet!BO92</f>
        <v>-</v>
      </c>
      <c r="BZ469" s="81" t="str">
        <f>+Scoresheet!BP92</f>
        <v>-</v>
      </c>
      <c r="CA469" s="81" t="str">
        <f>+Scoresheet!BQ92</f>
        <v>-</v>
      </c>
      <c r="CB469" s="81">
        <f>+Scoresheet!BR92</f>
        <v>24</v>
      </c>
      <c r="CC469" s="81">
        <f>+Scoresheet!BS92</f>
        <v>15</v>
      </c>
      <c r="CD469" s="81" t="str">
        <f>+Scoresheet!BT92</f>
        <v>-</v>
      </c>
      <c r="CE469" s="222" t="str">
        <f>+Scoresheet!BU92</f>
        <v>-</v>
      </c>
      <c r="CF469" s="82">
        <f>+Scoresheet!BV92</f>
        <v>39</v>
      </c>
    </row>
    <row r="470" spans="23:84" ht="15.75" hidden="1" thickBot="1">
      <c r="W470" s="139">
        <v>7</v>
      </c>
      <c r="X470" s="295" t="str">
        <f>+Scoresheet!B93</f>
        <v>JIGNESH RAVAL [H]</v>
      </c>
      <c r="Y470" s="296">
        <f>VLOOKUP(Scoresheet!C93,'Caps &amp; Points'!$DT$2:$DU$103,2,FALSE)</f>
        <v>0</v>
      </c>
      <c r="Z470" s="309" t="str">
        <f>VLOOKUP(Scoresheet!D93,'Caps &amp; Points'!$DT$2:$DU$103,2,FALSE)</f>
        <v>-</v>
      </c>
      <c r="AA470" s="309">
        <f>VLOOKUP(Scoresheet!E93,'Caps &amp; Points'!$DT$2:$DU$103,2,FALSE)</f>
        <v>4.2</v>
      </c>
      <c r="AB470" s="309" t="str">
        <f>VLOOKUP(Scoresheet!F93,'Caps &amp; Points'!$DT$2:$DU$103,2,FALSE)</f>
        <v>-</v>
      </c>
      <c r="AC470" s="309">
        <f>VLOOKUP(Scoresheet!G93,'Caps &amp; Points'!$DT$2:$DU$103,2,FALSE)</f>
        <v>0</v>
      </c>
      <c r="AD470" s="309" t="str">
        <f>VLOOKUP(Scoresheet!H93,'Caps &amp; Points'!$DT$2:$DU$103,2,FALSE)</f>
        <v>-</v>
      </c>
      <c r="AE470" s="310" t="str">
        <f>VLOOKUP(Scoresheet!I93,'Caps &amp; Points'!$DT$2:$DU$103,2,FALSE)</f>
        <v>-</v>
      </c>
      <c r="AF470" s="90">
        <f t="shared" si="96"/>
        <v>4.2</v>
      </c>
      <c r="AG470" s="87">
        <f>VLOOKUP(Scoresheet!AA93,'Caps &amp; Points'!$DW$2:$DX$11,2,FALSE)</f>
        <v>0</v>
      </c>
      <c r="AH470" s="88" t="str">
        <f>VLOOKUP(Scoresheet!AB93,'Caps &amp; Points'!$DW$2:$DX$11,2,FALSE)</f>
        <v>-</v>
      </c>
      <c r="AI470" s="88">
        <f>VLOOKUP(Scoresheet!AC93,'Caps &amp; Points'!$DW$2:$DX$11,2,FALSE)</f>
        <v>1</v>
      </c>
      <c r="AJ470" s="88">
        <f>VLOOKUP(Scoresheet!AD93,'Caps &amp; Points'!$DW$2:$DX$11,2,FALSE)</f>
        <v>3</v>
      </c>
      <c r="AK470" s="88">
        <f>VLOOKUP(Scoresheet!AE93,'Caps &amp; Points'!$DW$2:$DX$11,2,FALSE)</f>
        <v>3</v>
      </c>
      <c r="AL470" s="88" t="str">
        <f>VLOOKUP(Scoresheet!AF93,'Caps &amp; Points'!$DW$2:$DX$11,2,FALSE)</f>
        <v>-</v>
      </c>
      <c r="AM470" s="89" t="str">
        <f>VLOOKUP(Scoresheet!AG93,'Caps &amp; Points'!$DW$2:$DX$11,2,FALSE)</f>
        <v>-</v>
      </c>
      <c r="AN470" s="90">
        <f t="shared" si="97"/>
        <v>7</v>
      </c>
      <c r="AO470" s="87" t="str">
        <f>VLOOKUP(Scoresheet!AY93,'Caps &amp; Points'!$EF$2:$EG$13,2,FALSE)</f>
        <v>-</v>
      </c>
      <c r="AP470" s="88" t="str">
        <f>VLOOKUP(Scoresheet!AZ93,'Caps &amp; Points'!$EF$2:$EG$13,2,FALSE)</f>
        <v>-</v>
      </c>
      <c r="AQ470" s="88" t="str">
        <f>VLOOKUP(Scoresheet!BA93,'Caps &amp; Points'!$EF$2:$EG$13,2,FALSE)</f>
        <v>-</v>
      </c>
      <c r="AR470" s="88" t="str">
        <f>VLOOKUP(Scoresheet!BB93,'Caps &amp; Points'!$EF$2:$EG$13,2,FALSE)</f>
        <v>-</v>
      </c>
      <c r="AS470" s="88" t="str">
        <f>VLOOKUP(Scoresheet!BC93,'Caps &amp; Points'!$EF$2:$EG$13,2,FALSE)</f>
        <v>-</v>
      </c>
      <c r="AT470" s="88" t="str">
        <f>VLOOKUP(Scoresheet!BD93,'Caps &amp; Points'!$EF$2:$EG$13,2,FALSE)</f>
        <v>-</v>
      </c>
      <c r="AU470" s="89" t="str">
        <f>VLOOKUP(Scoresheet!BE93,'Caps &amp; Points'!$EF$2:$EG$13,2,FALSE)</f>
        <v>-</v>
      </c>
      <c r="AV470" s="90">
        <f t="shared" si="98"/>
        <v>0</v>
      </c>
      <c r="AX470" s="80" t="str">
        <f>VLOOKUP(Scoresheet!AQ93,'Caps &amp; Points'!$EC$2:$ED$21,2,FALSE)</f>
        <v>-</v>
      </c>
      <c r="AY470" s="80" t="str">
        <f>VLOOKUP(Scoresheet!AR93,'Caps &amp; Points'!$EC$2:$ED$21,2,FALSE)</f>
        <v>-</v>
      </c>
      <c r="AZ470" s="80">
        <f>VLOOKUP(Scoresheet!AS93,'Caps &amp; Points'!$EC$2:$ED$21,2,FALSE)</f>
        <v>0.5</v>
      </c>
      <c r="BA470" s="80" t="str">
        <f>VLOOKUP(Scoresheet!AT93,'Caps &amp; Points'!$EC$2:$ED$21,2,FALSE)</f>
        <v>-</v>
      </c>
      <c r="BB470" s="80" t="str">
        <f>VLOOKUP(Scoresheet!AU93,'Caps &amp; Points'!$EC$2:$ED$21,2,FALSE)</f>
        <v>-</v>
      </c>
      <c r="BC470" s="80" t="str">
        <f>VLOOKUP(Scoresheet!AV93,'Caps &amp; Points'!$EC$2:$ED$21,2,FALSE)</f>
        <v>-</v>
      </c>
      <c r="BD470" s="80" t="str">
        <f>VLOOKUP(Scoresheet!AW93,'Caps &amp; Points'!$EC$2:$ED$21,2,FALSE)</f>
        <v>-</v>
      </c>
      <c r="BE470" s="90">
        <f t="shared" si="99"/>
        <v>0.5</v>
      </c>
      <c r="BF470" s="87" t="str">
        <f>VLOOKUP(Scoresheet!AI93,'Caps &amp; Points'!$DZ$2:$EA$40,2,FALSE)</f>
        <v>-</v>
      </c>
      <c r="BG470" s="88" t="str">
        <f>VLOOKUP(Scoresheet!AJ93,'Caps &amp; Points'!$DZ$2:$EA$40,2,FALSE)</f>
        <v>-</v>
      </c>
      <c r="BH470" s="88">
        <f>VLOOKUP(Scoresheet!AK93,'Caps &amp; Points'!$DZ$2:$EA$40,2,FALSE)</f>
        <v>0.5</v>
      </c>
      <c r="BI470" s="88" t="str">
        <f>VLOOKUP(Scoresheet!AL93,'Caps &amp; Points'!$DZ$2:$EA$40,2,FALSE)</f>
        <v>-</v>
      </c>
      <c r="BJ470" s="88">
        <f>VLOOKUP(Scoresheet!AM93,'Caps &amp; Points'!$DZ$2:$EA$40,2,FALSE)</f>
        <v>0.5</v>
      </c>
      <c r="BK470" s="88" t="str">
        <f>VLOOKUP(Scoresheet!AN93,'Caps &amp; Points'!$DZ$2:$EA$40,2,FALSE)</f>
        <v>-</v>
      </c>
      <c r="BL470" s="89" t="str">
        <f>VLOOKUP(Scoresheet!AO93,'Caps &amp; Points'!$DZ$2:$EA$40,2,FALSE)</f>
        <v>-</v>
      </c>
      <c r="BM470" s="90">
        <f t="shared" si="100"/>
        <v>1</v>
      </c>
      <c r="BN470" s="90">
        <f t="shared" si="101"/>
        <v>3</v>
      </c>
      <c r="BO470" s="90">
        <f t="shared" si="102"/>
        <v>4</v>
      </c>
      <c r="BP470" s="90"/>
      <c r="BQ470" s="80">
        <f>+Scoresheet!BG93</f>
        <v>1</v>
      </c>
      <c r="BR470" s="81" t="str">
        <f>+Scoresheet!BH93</f>
        <v>-</v>
      </c>
      <c r="BS470" s="81">
        <f>+Scoresheet!BI93</f>
        <v>2</v>
      </c>
      <c r="BT470" s="81">
        <f>+Scoresheet!BJ93</f>
        <v>4</v>
      </c>
      <c r="BU470" s="81">
        <f>+Scoresheet!BK93</f>
        <v>4</v>
      </c>
      <c r="BV470" s="81" t="str">
        <f>+Scoresheet!BL93</f>
        <v>-</v>
      </c>
      <c r="BW470" s="222" t="str">
        <f>+Scoresheet!BM93</f>
        <v>-</v>
      </c>
      <c r="BX470" s="82">
        <f>+Scoresheet!BN93</f>
        <v>11</v>
      </c>
      <c r="BY470" s="80">
        <f>+Scoresheet!BO93</f>
        <v>10</v>
      </c>
      <c r="BZ470" s="81" t="str">
        <f>+Scoresheet!BP93</f>
        <v>-</v>
      </c>
      <c r="CA470" s="81">
        <f>+Scoresheet!BQ93</f>
        <v>11</v>
      </c>
      <c r="CB470" s="81">
        <f>+Scoresheet!BR93</f>
        <v>23</v>
      </c>
      <c r="CC470" s="81">
        <f>+Scoresheet!BS93</f>
        <v>26</v>
      </c>
      <c r="CD470" s="81" t="str">
        <f>+Scoresheet!BT93</f>
        <v>-</v>
      </c>
      <c r="CE470" s="222" t="str">
        <f>+Scoresheet!BU93</f>
        <v>-</v>
      </c>
      <c r="CF470" s="82">
        <f>+Scoresheet!BV93</f>
        <v>70</v>
      </c>
    </row>
    <row r="471" spans="23:84" ht="15.75" hidden="1" thickBot="1">
      <c r="W471" s="294">
        <v>8</v>
      </c>
      <c r="X471" s="295" t="str">
        <f>+Scoresheet!B94</f>
        <v>PRADEEP B RAVAL [H]</v>
      </c>
      <c r="Y471" s="296">
        <f>VLOOKUP(Scoresheet!C94,'Caps &amp; Points'!$DT$2:$DU$103,2,FALSE)</f>
        <v>0</v>
      </c>
      <c r="Z471" s="309" t="str">
        <f>VLOOKUP(Scoresheet!D94,'Caps &amp; Points'!$DT$2:$DU$103,2,FALSE)</f>
        <v>-</v>
      </c>
      <c r="AA471" s="309" t="str">
        <f>VLOOKUP(Scoresheet!E94,'Caps &amp; Points'!$DT$2:$DU$103,2,FALSE)</f>
        <v>-</v>
      </c>
      <c r="AB471" s="309" t="str">
        <f>VLOOKUP(Scoresheet!F94,'Caps &amp; Points'!$DT$2:$DU$103,2,FALSE)</f>
        <v>-</v>
      </c>
      <c r="AC471" s="309">
        <f>VLOOKUP(Scoresheet!G94,'Caps &amp; Points'!$DT$2:$DU$103,2,FALSE)</f>
        <v>0</v>
      </c>
      <c r="AD471" s="309" t="str">
        <f>VLOOKUP(Scoresheet!H94,'Caps &amp; Points'!$DT$2:$DU$103,2,FALSE)</f>
        <v>-</v>
      </c>
      <c r="AE471" s="310" t="str">
        <f>VLOOKUP(Scoresheet!I94,'Caps &amp; Points'!$DT$2:$DU$103,2,FALSE)</f>
        <v>-</v>
      </c>
      <c r="AF471" s="90">
        <f t="shared" si="96"/>
        <v>0</v>
      </c>
      <c r="AG471" s="87">
        <f>VLOOKUP(Scoresheet!AA94,'Caps &amp; Points'!$DW$2:$DX$11,2,FALSE)</f>
        <v>0</v>
      </c>
      <c r="AH471" s="88">
        <f>VLOOKUP(Scoresheet!AB94,'Caps &amp; Points'!$DW$2:$DX$11,2,FALSE)</f>
        <v>0</v>
      </c>
      <c r="AI471" s="88" t="str">
        <f>VLOOKUP(Scoresheet!AC94,'Caps &amp; Points'!$DW$2:$DX$11,2,FALSE)</f>
        <v>-</v>
      </c>
      <c r="AJ471" s="88">
        <f>VLOOKUP(Scoresheet!AD94,'Caps &amp; Points'!$DW$2:$DX$11,2,FALSE)</f>
        <v>3</v>
      </c>
      <c r="AK471" s="88">
        <f>VLOOKUP(Scoresheet!AE94,'Caps &amp; Points'!$DW$2:$DX$11,2,FALSE)</f>
        <v>1</v>
      </c>
      <c r="AL471" s="88" t="str">
        <f>VLOOKUP(Scoresheet!AF94,'Caps &amp; Points'!$DW$2:$DX$11,2,FALSE)</f>
        <v>-</v>
      </c>
      <c r="AM471" s="89" t="str">
        <f>VLOOKUP(Scoresheet!AG94,'Caps &amp; Points'!$DW$2:$DX$11,2,FALSE)</f>
        <v>-</v>
      </c>
      <c r="AN471" s="90">
        <f t="shared" si="97"/>
        <v>4</v>
      </c>
      <c r="AO471" s="87" t="str">
        <f>VLOOKUP(Scoresheet!AY94,'Caps &amp; Points'!$EF$2:$EG$13,2,FALSE)</f>
        <v>-</v>
      </c>
      <c r="AP471" s="88" t="str">
        <f>VLOOKUP(Scoresheet!AZ94,'Caps &amp; Points'!$EF$2:$EG$13,2,FALSE)</f>
        <v>-</v>
      </c>
      <c r="AQ471" s="88" t="str">
        <f>VLOOKUP(Scoresheet!BA94,'Caps &amp; Points'!$EF$2:$EG$13,2,FALSE)</f>
        <v>-</v>
      </c>
      <c r="AR471" s="88" t="str">
        <f>VLOOKUP(Scoresheet!BB94,'Caps &amp; Points'!$EF$2:$EG$13,2,FALSE)</f>
        <v>-</v>
      </c>
      <c r="AS471" s="88" t="str">
        <f>VLOOKUP(Scoresheet!BC94,'Caps &amp; Points'!$EF$2:$EG$13,2,FALSE)</f>
        <v>-</v>
      </c>
      <c r="AT471" s="88" t="str">
        <f>VLOOKUP(Scoresheet!BD94,'Caps &amp; Points'!$EF$2:$EG$13,2,FALSE)</f>
        <v>-</v>
      </c>
      <c r="AU471" s="89" t="str">
        <f>VLOOKUP(Scoresheet!BE94,'Caps &amp; Points'!$EF$2:$EG$13,2,FALSE)</f>
        <v>-</v>
      </c>
      <c r="AV471" s="90">
        <f t="shared" si="98"/>
        <v>0</v>
      </c>
      <c r="AX471" s="80" t="str">
        <f>VLOOKUP(Scoresheet!AQ94,'Caps &amp; Points'!$EC$2:$ED$21,2,FALSE)</f>
        <v>-</v>
      </c>
      <c r="AY471" s="80" t="str">
        <f>VLOOKUP(Scoresheet!AR94,'Caps &amp; Points'!$EC$2:$ED$21,2,FALSE)</f>
        <v>-</v>
      </c>
      <c r="AZ471" s="80" t="str">
        <f>VLOOKUP(Scoresheet!AS94,'Caps &amp; Points'!$EC$2:$ED$21,2,FALSE)</f>
        <v>-</v>
      </c>
      <c r="BA471" s="80" t="str">
        <f>VLOOKUP(Scoresheet!AT94,'Caps &amp; Points'!$EC$2:$ED$21,2,FALSE)</f>
        <v>-</v>
      </c>
      <c r="BB471" s="80" t="str">
        <f>VLOOKUP(Scoresheet!AU94,'Caps &amp; Points'!$EC$2:$ED$21,2,FALSE)</f>
        <v>-</v>
      </c>
      <c r="BC471" s="80" t="str">
        <f>VLOOKUP(Scoresheet!AV94,'Caps &amp; Points'!$EC$2:$ED$21,2,FALSE)</f>
        <v>-</v>
      </c>
      <c r="BD471" s="80" t="str">
        <f>VLOOKUP(Scoresheet!AW94,'Caps &amp; Points'!$EC$2:$ED$21,2,FALSE)</f>
        <v>-</v>
      </c>
      <c r="BE471" s="90">
        <f t="shared" si="99"/>
        <v>0</v>
      </c>
      <c r="BF471" s="87" t="str">
        <f>VLOOKUP(Scoresheet!AI94,'Caps &amp; Points'!$DZ$2:$EA$40,2,FALSE)</f>
        <v>-</v>
      </c>
      <c r="BG471" s="88" t="str">
        <f>VLOOKUP(Scoresheet!AJ94,'Caps &amp; Points'!$DZ$2:$EA$40,2,FALSE)</f>
        <v>-</v>
      </c>
      <c r="BH471" s="88" t="str">
        <f>VLOOKUP(Scoresheet!AK94,'Caps &amp; Points'!$DZ$2:$EA$40,2,FALSE)</f>
        <v>-</v>
      </c>
      <c r="BI471" s="88">
        <f>VLOOKUP(Scoresheet!AL94,'Caps &amp; Points'!$DZ$2:$EA$40,2,FALSE)</f>
        <v>0.5</v>
      </c>
      <c r="BJ471" s="88" t="str">
        <f>VLOOKUP(Scoresheet!AM94,'Caps &amp; Points'!$DZ$2:$EA$40,2,FALSE)</f>
        <v>-</v>
      </c>
      <c r="BK471" s="88" t="str">
        <f>VLOOKUP(Scoresheet!AN94,'Caps &amp; Points'!$DZ$2:$EA$40,2,FALSE)</f>
        <v>-</v>
      </c>
      <c r="BL471" s="89" t="str">
        <f>VLOOKUP(Scoresheet!AO94,'Caps &amp; Points'!$DZ$2:$EA$40,2,FALSE)</f>
        <v>-</v>
      </c>
      <c r="BM471" s="90">
        <f t="shared" si="100"/>
        <v>0.5</v>
      </c>
      <c r="BN471" s="90">
        <f t="shared" si="101"/>
        <v>2</v>
      </c>
      <c r="BO471" s="90">
        <f t="shared" si="102"/>
        <v>4</v>
      </c>
      <c r="BP471" s="90"/>
      <c r="BQ471" s="80">
        <f>+Scoresheet!BG94</f>
        <v>4</v>
      </c>
      <c r="BR471" s="81">
        <f>+Scoresheet!BH94</f>
        <v>2</v>
      </c>
      <c r="BS471" s="81" t="str">
        <f>+Scoresheet!BI94</f>
        <v>-</v>
      </c>
      <c r="BT471" s="81">
        <f>+Scoresheet!BJ94</f>
        <v>4</v>
      </c>
      <c r="BU471" s="81">
        <f>+Scoresheet!BK94</f>
        <v>3</v>
      </c>
      <c r="BV471" s="81" t="str">
        <f>+Scoresheet!BL94</f>
        <v>-</v>
      </c>
      <c r="BW471" s="222" t="str">
        <f>+Scoresheet!BM94</f>
        <v>-</v>
      </c>
      <c r="BX471" s="82">
        <f>+Scoresheet!BN94</f>
        <v>13</v>
      </c>
      <c r="BY471" s="80">
        <f>+Scoresheet!BO94</f>
        <v>23</v>
      </c>
      <c r="BZ471" s="81">
        <f>+Scoresheet!BP94</f>
        <v>3</v>
      </c>
      <c r="CA471" s="81" t="str">
        <f>+Scoresheet!BQ94</f>
        <v>-</v>
      </c>
      <c r="CB471" s="81">
        <f>+Scoresheet!BR94</f>
        <v>21</v>
      </c>
      <c r="CC471" s="81">
        <f>+Scoresheet!BS94</f>
        <v>4</v>
      </c>
      <c r="CD471" s="81" t="str">
        <f>+Scoresheet!BT94</f>
        <v>-</v>
      </c>
      <c r="CE471" s="222" t="str">
        <f>+Scoresheet!BU94</f>
        <v>-</v>
      </c>
      <c r="CF471" s="82">
        <f>+Scoresheet!BV94</f>
        <v>51</v>
      </c>
    </row>
    <row r="472" spans="23:84" ht="15.75" hidden="1" thickBot="1">
      <c r="W472" s="139">
        <v>9</v>
      </c>
      <c r="X472" s="295" t="str">
        <f>+Scoresheet!B95</f>
        <v>ROHIT DAVE [H]</v>
      </c>
      <c r="Y472" s="296">
        <f>VLOOKUP(Scoresheet!C95,'Caps &amp; Points'!$DT$2:$DU$103,2,FALSE)</f>
        <v>0</v>
      </c>
      <c r="Z472" s="309" t="str">
        <f>VLOOKUP(Scoresheet!D95,'Caps &amp; Points'!$DT$2:$DU$103,2,FALSE)</f>
        <v>-</v>
      </c>
      <c r="AA472" s="309" t="str">
        <f>VLOOKUP(Scoresheet!E95,'Caps &amp; Points'!$DT$2:$DU$103,2,FALSE)</f>
        <v>-</v>
      </c>
      <c r="AB472" s="309" t="str">
        <f>VLOOKUP(Scoresheet!F95,'Caps &amp; Points'!$DT$2:$DU$103,2,FALSE)</f>
        <v>-</v>
      </c>
      <c r="AC472" s="309" t="str">
        <f>VLOOKUP(Scoresheet!G95,'Caps &amp; Points'!$DT$2:$DU$103,2,FALSE)</f>
        <v>-</v>
      </c>
      <c r="AD472" s="309" t="str">
        <f>VLOOKUP(Scoresheet!H95,'Caps &amp; Points'!$DT$2:$DU$103,2,FALSE)</f>
        <v>-</v>
      </c>
      <c r="AE472" s="310" t="str">
        <f>VLOOKUP(Scoresheet!I95,'Caps &amp; Points'!$DT$2:$DU$103,2,FALSE)</f>
        <v>-</v>
      </c>
      <c r="AF472" s="90">
        <f t="shared" si="96"/>
        <v>0</v>
      </c>
      <c r="AG472" s="87">
        <f>VLOOKUP(Scoresheet!AA95,'Caps &amp; Points'!$DW$2:$DX$11,2,FALSE)</f>
        <v>1</v>
      </c>
      <c r="AH472" s="88" t="str">
        <f>VLOOKUP(Scoresheet!AB95,'Caps &amp; Points'!$DW$2:$DX$11,2,FALSE)</f>
        <v>-</v>
      </c>
      <c r="AI472" s="88" t="str">
        <f>VLOOKUP(Scoresheet!AC95,'Caps &amp; Points'!$DW$2:$DX$11,2,FALSE)</f>
        <v>-</v>
      </c>
      <c r="AJ472" s="88" t="str">
        <f>VLOOKUP(Scoresheet!AD95,'Caps &amp; Points'!$DW$2:$DX$11,2,FALSE)</f>
        <v>-</v>
      </c>
      <c r="AK472" s="88" t="str">
        <f>VLOOKUP(Scoresheet!AE95,'Caps &amp; Points'!$DW$2:$DX$11,2,FALSE)</f>
        <v>-</v>
      </c>
      <c r="AL472" s="88" t="str">
        <f>VLOOKUP(Scoresheet!AF95,'Caps &amp; Points'!$DW$2:$DX$11,2,FALSE)</f>
        <v>-</v>
      </c>
      <c r="AM472" s="89" t="str">
        <f>VLOOKUP(Scoresheet!AG95,'Caps &amp; Points'!$DW$2:$DX$11,2,FALSE)</f>
        <v>-</v>
      </c>
      <c r="AN472" s="90">
        <f t="shared" si="97"/>
        <v>1</v>
      </c>
      <c r="AO472" s="87" t="str">
        <f>VLOOKUP(Scoresheet!AY95,'Caps &amp; Points'!$EF$2:$EG$13,2,FALSE)</f>
        <v>-</v>
      </c>
      <c r="AP472" s="88" t="str">
        <f>VLOOKUP(Scoresheet!AZ95,'Caps &amp; Points'!$EF$2:$EG$13,2,FALSE)</f>
        <v>-</v>
      </c>
      <c r="AQ472" s="88" t="str">
        <f>VLOOKUP(Scoresheet!BA95,'Caps &amp; Points'!$EF$2:$EG$13,2,FALSE)</f>
        <v>-</v>
      </c>
      <c r="AR472" s="88" t="str">
        <f>VLOOKUP(Scoresheet!BB95,'Caps &amp; Points'!$EF$2:$EG$13,2,FALSE)</f>
        <v>-</v>
      </c>
      <c r="AS472" s="88" t="str">
        <f>VLOOKUP(Scoresheet!BC95,'Caps &amp; Points'!$EF$2:$EG$13,2,FALSE)</f>
        <v>-</v>
      </c>
      <c r="AT472" s="88" t="str">
        <f>VLOOKUP(Scoresheet!BD95,'Caps &amp; Points'!$EF$2:$EG$13,2,FALSE)</f>
        <v>-</v>
      </c>
      <c r="AU472" s="89" t="str">
        <f>VLOOKUP(Scoresheet!BE95,'Caps &amp; Points'!$EF$2:$EG$13,2,FALSE)</f>
        <v>-</v>
      </c>
      <c r="AV472" s="90">
        <f t="shared" si="98"/>
        <v>0</v>
      </c>
      <c r="AX472" s="80" t="str">
        <f>VLOOKUP(Scoresheet!AQ95,'Caps &amp; Points'!$EC$2:$ED$21,2,FALSE)</f>
        <v>-</v>
      </c>
      <c r="AY472" s="80" t="str">
        <f>VLOOKUP(Scoresheet!AR95,'Caps &amp; Points'!$EC$2:$ED$21,2,FALSE)</f>
        <v>-</v>
      </c>
      <c r="AZ472" s="80" t="str">
        <f>VLOOKUP(Scoresheet!AS95,'Caps &amp; Points'!$EC$2:$ED$21,2,FALSE)</f>
        <v>-</v>
      </c>
      <c r="BA472" s="80" t="str">
        <f>VLOOKUP(Scoresheet!AT95,'Caps &amp; Points'!$EC$2:$ED$21,2,FALSE)</f>
        <v>-</v>
      </c>
      <c r="BB472" s="80" t="str">
        <f>VLOOKUP(Scoresheet!AU95,'Caps &amp; Points'!$EC$2:$ED$21,2,FALSE)</f>
        <v>-</v>
      </c>
      <c r="BC472" s="80" t="str">
        <f>VLOOKUP(Scoresheet!AV95,'Caps &amp; Points'!$EC$2:$ED$21,2,FALSE)</f>
        <v>-</v>
      </c>
      <c r="BD472" s="80" t="str">
        <f>VLOOKUP(Scoresheet!AW95,'Caps &amp; Points'!$EC$2:$ED$21,2,FALSE)</f>
        <v>-</v>
      </c>
      <c r="BE472" s="90">
        <f t="shared" si="99"/>
        <v>0</v>
      </c>
      <c r="BF472" s="87" t="str">
        <f>VLOOKUP(Scoresheet!AI95,'Caps &amp; Points'!$DZ$2:$EA$40,2,FALSE)</f>
        <v>-</v>
      </c>
      <c r="BG472" s="88" t="str">
        <f>VLOOKUP(Scoresheet!AJ95,'Caps &amp; Points'!$DZ$2:$EA$40,2,FALSE)</f>
        <v>-</v>
      </c>
      <c r="BH472" s="88" t="str">
        <f>VLOOKUP(Scoresheet!AK95,'Caps &amp; Points'!$DZ$2:$EA$40,2,FALSE)</f>
        <v>-</v>
      </c>
      <c r="BI472" s="88" t="str">
        <f>VLOOKUP(Scoresheet!AL95,'Caps &amp; Points'!$DZ$2:$EA$40,2,FALSE)</f>
        <v>-</v>
      </c>
      <c r="BJ472" s="88" t="str">
        <f>VLOOKUP(Scoresheet!AM95,'Caps &amp; Points'!$DZ$2:$EA$40,2,FALSE)</f>
        <v>-</v>
      </c>
      <c r="BK472" s="88" t="str">
        <f>VLOOKUP(Scoresheet!AN95,'Caps &amp; Points'!$DZ$2:$EA$40,2,FALSE)</f>
        <v>-</v>
      </c>
      <c r="BL472" s="89" t="str">
        <f>VLOOKUP(Scoresheet!AO95,'Caps &amp; Points'!$DZ$2:$EA$40,2,FALSE)</f>
        <v>-</v>
      </c>
      <c r="BM472" s="90">
        <f t="shared" si="100"/>
        <v>0</v>
      </c>
      <c r="BN472" s="90">
        <f t="shared" si="101"/>
        <v>1</v>
      </c>
      <c r="BO472" s="90">
        <f t="shared" si="102"/>
        <v>1</v>
      </c>
      <c r="BP472" s="90"/>
      <c r="BQ472" s="80">
        <f>+Scoresheet!BG95</f>
        <v>4</v>
      </c>
      <c r="BR472" s="81" t="str">
        <f>+Scoresheet!BH95</f>
        <v>-</v>
      </c>
      <c r="BS472" s="81" t="str">
        <f>+Scoresheet!BI95</f>
        <v>-</v>
      </c>
      <c r="BT472" s="81" t="str">
        <f>+Scoresheet!BJ95</f>
        <v>-</v>
      </c>
      <c r="BU472" s="81" t="str">
        <f>+Scoresheet!BK95</f>
        <v>-</v>
      </c>
      <c r="BV472" s="81" t="str">
        <f>+Scoresheet!BL95</f>
        <v>-</v>
      </c>
      <c r="BW472" s="222" t="str">
        <f>+Scoresheet!BM95</f>
        <v>-</v>
      </c>
      <c r="BX472" s="82">
        <f>+Scoresheet!BN95</f>
        <v>4</v>
      </c>
      <c r="BY472" s="80">
        <f>+Scoresheet!BO95</f>
        <v>20</v>
      </c>
      <c r="BZ472" s="81" t="str">
        <f>+Scoresheet!BP95</f>
        <v>-</v>
      </c>
      <c r="CA472" s="81" t="str">
        <f>+Scoresheet!BQ95</f>
        <v>-</v>
      </c>
      <c r="CB472" s="81" t="str">
        <f>+Scoresheet!BR95</f>
        <v>-</v>
      </c>
      <c r="CC472" s="81" t="str">
        <f>+Scoresheet!BS95</f>
        <v>-</v>
      </c>
      <c r="CD472" s="81" t="str">
        <f>+Scoresheet!BT95</f>
        <v>-</v>
      </c>
      <c r="CE472" s="222" t="str">
        <f>+Scoresheet!BU95</f>
        <v>-</v>
      </c>
      <c r="CF472" s="82">
        <f>+Scoresheet!BV95</f>
        <v>20</v>
      </c>
    </row>
    <row r="473" spans="23:84" ht="15.75" hidden="1" thickBot="1">
      <c r="W473" s="294">
        <v>10</v>
      </c>
      <c r="X473" s="295" t="str">
        <f>+Scoresheet!B96</f>
        <v>RAJESH RAVAL [H]</v>
      </c>
      <c r="Y473" s="296">
        <f>VLOOKUP(Scoresheet!C96,'Caps &amp; Points'!$DT$2:$DU$103,2,FALSE)</f>
        <v>0</v>
      </c>
      <c r="Z473" s="309" t="str">
        <f>VLOOKUP(Scoresheet!D96,'Caps &amp; Points'!$DT$2:$DU$103,2,FALSE)</f>
        <v>-</v>
      </c>
      <c r="AA473" s="309">
        <f>VLOOKUP(Scoresheet!E96,'Caps &amp; Points'!$DT$2:$DU$103,2,FALSE)</f>
        <v>0</v>
      </c>
      <c r="AB473" s="309" t="str">
        <f>VLOOKUP(Scoresheet!F96,'Caps &amp; Points'!$DT$2:$DU$103,2,FALSE)</f>
        <v>-</v>
      </c>
      <c r="AC473" s="309" t="str">
        <f>VLOOKUP(Scoresheet!G96,'Caps &amp; Points'!$DT$2:$DU$103,2,FALSE)</f>
        <v>-</v>
      </c>
      <c r="AD473" s="309" t="str">
        <f>VLOOKUP(Scoresheet!H96,'Caps &amp; Points'!$DT$2:$DU$103,2,FALSE)</f>
        <v>-</v>
      </c>
      <c r="AE473" s="310" t="str">
        <f>VLOOKUP(Scoresheet!I96,'Caps &amp; Points'!$DT$2:$DU$103,2,FALSE)</f>
        <v>-</v>
      </c>
      <c r="AF473" s="90">
        <f t="shared" si="96"/>
        <v>0</v>
      </c>
      <c r="AG473" s="87">
        <f>VLOOKUP(Scoresheet!AA96,'Caps &amp; Points'!$DW$2:$DX$11,2,FALSE)</f>
        <v>1</v>
      </c>
      <c r="AH473" s="88">
        <f>VLOOKUP(Scoresheet!AB96,'Caps &amp; Points'!$DW$2:$DX$11,2,FALSE)</f>
        <v>1</v>
      </c>
      <c r="AI473" s="88">
        <f>VLOOKUP(Scoresheet!AC96,'Caps &amp; Points'!$DW$2:$DX$11,2,FALSE)</f>
        <v>0</v>
      </c>
      <c r="AJ473" s="88">
        <f>VLOOKUP(Scoresheet!AD96,'Caps &amp; Points'!$DW$2:$DX$11,2,FALSE)</f>
        <v>3</v>
      </c>
      <c r="AK473" s="88">
        <f>VLOOKUP(Scoresheet!AE96,'Caps &amp; Points'!$DW$2:$DX$11,2,FALSE)</f>
        <v>3</v>
      </c>
      <c r="AL473" s="88" t="str">
        <f>VLOOKUP(Scoresheet!AF96,'Caps &amp; Points'!$DW$2:$DX$11,2,FALSE)</f>
        <v>-</v>
      </c>
      <c r="AM473" s="89" t="str">
        <f>VLOOKUP(Scoresheet!AG96,'Caps &amp; Points'!$DW$2:$DX$11,2,FALSE)</f>
        <v>-</v>
      </c>
      <c r="AN473" s="90">
        <f t="shared" si="97"/>
        <v>8</v>
      </c>
      <c r="AO473" s="87" t="str">
        <f>VLOOKUP(Scoresheet!AY96,'Caps &amp; Points'!$EF$2:$EG$13,2,FALSE)</f>
        <v>-</v>
      </c>
      <c r="AP473" s="88" t="str">
        <f>VLOOKUP(Scoresheet!AZ96,'Caps &amp; Points'!$EF$2:$EG$13,2,FALSE)</f>
        <v>-</v>
      </c>
      <c r="AQ473" s="88" t="str">
        <f>VLOOKUP(Scoresheet!BA96,'Caps &amp; Points'!$EF$2:$EG$13,2,FALSE)</f>
        <v>-</v>
      </c>
      <c r="AR473" s="88" t="str">
        <f>VLOOKUP(Scoresheet!BB96,'Caps &amp; Points'!$EF$2:$EG$13,2,FALSE)</f>
        <v>-</v>
      </c>
      <c r="AS473" s="88" t="str">
        <f>VLOOKUP(Scoresheet!BC96,'Caps &amp; Points'!$EF$2:$EG$13,2,FALSE)</f>
        <v>-</v>
      </c>
      <c r="AT473" s="88" t="str">
        <f>VLOOKUP(Scoresheet!BD96,'Caps &amp; Points'!$EF$2:$EG$13,2,FALSE)</f>
        <v>-</v>
      </c>
      <c r="AU473" s="89" t="str">
        <f>VLOOKUP(Scoresheet!BE96,'Caps &amp; Points'!$EF$2:$EG$13,2,FALSE)</f>
        <v>-</v>
      </c>
      <c r="AV473" s="90">
        <f t="shared" si="98"/>
        <v>0</v>
      </c>
      <c r="AX473" s="80" t="str">
        <f>VLOOKUP(Scoresheet!AQ96,'Caps &amp; Points'!$EC$2:$ED$21,2,FALSE)</f>
        <v>-</v>
      </c>
      <c r="AY473" s="80" t="str">
        <f>VLOOKUP(Scoresheet!AR96,'Caps &amp; Points'!$EC$2:$ED$21,2,FALSE)</f>
        <v>-</v>
      </c>
      <c r="AZ473" s="80" t="str">
        <f>VLOOKUP(Scoresheet!AS96,'Caps &amp; Points'!$EC$2:$ED$21,2,FALSE)</f>
        <v>-</v>
      </c>
      <c r="BA473" s="80" t="str">
        <f>VLOOKUP(Scoresheet!AT96,'Caps &amp; Points'!$EC$2:$ED$21,2,FALSE)</f>
        <v>-</v>
      </c>
      <c r="BB473" s="80" t="str">
        <f>VLOOKUP(Scoresheet!AU96,'Caps &amp; Points'!$EC$2:$ED$21,2,FALSE)</f>
        <v>-</v>
      </c>
      <c r="BC473" s="80" t="str">
        <f>VLOOKUP(Scoresheet!AV96,'Caps &amp; Points'!$EC$2:$ED$21,2,FALSE)</f>
        <v>-</v>
      </c>
      <c r="BD473" s="80" t="str">
        <f>VLOOKUP(Scoresheet!AW96,'Caps &amp; Points'!$EC$2:$ED$21,2,FALSE)</f>
        <v>-</v>
      </c>
      <c r="BE473" s="90">
        <f t="shared" si="99"/>
        <v>0</v>
      </c>
      <c r="BF473" s="87" t="str">
        <f>VLOOKUP(Scoresheet!AI96,'Caps &amp; Points'!$DZ$2:$EA$40,2,FALSE)</f>
        <v>-</v>
      </c>
      <c r="BG473" s="88" t="str">
        <f>VLOOKUP(Scoresheet!AJ96,'Caps &amp; Points'!$DZ$2:$EA$40,2,FALSE)</f>
        <v>-</v>
      </c>
      <c r="BH473" s="88">
        <f>VLOOKUP(Scoresheet!AK96,'Caps &amp; Points'!$DZ$2:$EA$40,2,FALSE)</f>
        <v>0.5</v>
      </c>
      <c r="BI473" s="88">
        <f>VLOOKUP(Scoresheet!AL96,'Caps &amp; Points'!$DZ$2:$EA$40,2,FALSE)</f>
        <v>0.5</v>
      </c>
      <c r="BJ473" s="88" t="str">
        <f>VLOOKUP(Scoresheet!AM96,'Caps &amp; Points'!$DZ$2:$EA$40,2,FALSE)</f>
        <v>-</v>
      </c>
      <c r="BK473" s="88" t="str">
        <f>VLOOKUP(Scoresheet!AN96,'Caps &amp; Points'!$DZ$2:$EA$40,2,FALSE)</f>
        <v>-</v>
      </c>
      <c r="BL473" s="89" t="str">
        <f>VLOOKUP(Scoresheet!AO96,'Caps &amp; Points'!$DZ$2:$EA$40,2,FALSE)</f>
        <v>-</v>
      </c>
      <c r="BM473" s="90">
        <f t="shared" si="100"/>
        <v>1</v>
      </c>
      <c r="BN473" s="90">
        <f t="shared" si="101"/>
        <v>2</v>
      </c>
      <c r="BO473" s="90">
        <f t="shared" si="102"/>
        <v>5</v>
      </c>
      <c r="BP473" s="90"/>
      <c r="BQ473" s="80">
        <f>+Scoresheet!BG96</f>
        <v>4</v>
      </c>
      <c r="BR473" s="81">
        <f>+Scoresheet!BH96</f>
        <v>3</v>
      </c>
      <c r="BS473" s="81">
        <f>+Scoresheet!BI96</f>
        <v>3</v>
      </c>
      <c r="BT473" s="81">
        <f>+Scoresheet!BJ96</f>
        <v>4</v>
      </c>
      <c r="BU473" s="81">
        <f>+Scoresheet!BK96</f>
        <v>3</v>
      </c>
      <c r="BV473" s="81" t="str">
        <f>+Scoresheet!BL96</f>
        <v>-</v>
      </c>
      <c r="BW473" s="222" t="str">
        <f>+Scoresheet!BM96</f>
        <v>-</v>
      </c>
      <c r="BX473" s="82">
        <f>+Scoresheet!BN96</f>
        <v>17</v>
      </c>
      <c r="BY473" s="80">
        <f>+Scoresheet!BO96</f>
        <v>22</v>
      </c>
      <c r="BZ473" s="81">
        <f>+Scoresheet!BP96</f>
        <v>5</v>
      </c>
      <c r="CA473" s="81">
        <f>+Scoresheet!BQ96</f>
        <v>11</v>
      </c>
      <c r="CB473" s="81">
        <f>+Scoresheet!BR96</f>
        <v>13</v>
      </c>
      <c r="CC473" s="81">
        <f>+Scoresheet!BS96</f>
        <v>8</v>
      </c>
      <c r="CD473" s="81" t="str">
        <f>+Scoresheet!BT96</f>
        <v>-</v>
      </c>
      <c r="CE473" s="222" t="str">
        <f>+Scoresheet!BU96</f>
        <v>-</v>
      </c>
      <c r="CF473" s="82">
        <f>+Scoresheet!BV96</f>
        <v>59</v>
      </c>
    </row>
    <row r="474" spans="23:84" ht="15.75" hidden="1" thickBot="1">
      <c r="W474" s="139">
        <v>11</v>
      </c>
      <c r="X474" s="295" t="str">
        <f>+Scoresheet!B97</f>
        <v>SANJAY DAVE [H]</v>
      </c>
      <c r="Y474" s="296">
        <f>VLOOKUP(Scoresheet!C97,'Caps &amp; Points'!$DT$2:$DU$103,2,FALSE)</f>
        <v>0</v>
      </c>
      <c r="Z474" s="309" t="str">
        <f>VLOOKUP(Scoresheet!D97,'Caps &amp; Points'!$DT$2:$DU$103,2,FALSE)</f>
        <v>-</v>
      </c>
      <c r="AA474" s="309">
        <f>VLOOKUP(Scoresheet!E97,'Caps &amp; Points'!$DT$2:$DU$103,2,FALSE)</f>
        <v>0</v>
      </c>
      <c r="AB474" s="309" t="str">
        <f>VLOOKUP(Scoresheet!F97,'Caps &amp; Points'!$DT$2:$DU$103,2,FALSE)</f>
        <v>-</v>
      </c>
      <c r="AC474" s="309" t="str">
        <f>VLOOKUP(Scoresheet!G97,'Caps &amp; Points'!$DT$2:$DU$103,2,FALSE)</f>
        <v>-</v>
      </c>
      <c r="AD474" s="309" t="str">
        <f>VLOOKUP(Scoresheet!H97,'Caps &amp; Points'!$DT$2:$DU$103,2,FALSE)</f>
        <v>-</v>
      </c>
      <c r="AE474" s="310" t="str">
        <f>VLOOKUP(Scoresheet!I97,'Caps &amp; Points'!$DT$2:$DU$103,2,FALSE)</f>
        <v>-</v>
      </c>
      <c r="AF474" s="90">
        <f t="shared" si="96"/>
        <v>0</v>
      </c>
      <c r="AG474" s="87">
        <f>VLOOKUP(Scoresheet!AA97,'Caps &amp; Points'!$DW$2:$DX$11,2,FALSE)</f>
        <v>5</v>
      </c>
      <c r="AH474" s="88">
        <f>VLOOKUP(Scoresheet!AB97,'Caps &amp; Points'!$DW$2:$DX$11,2,FALSE)</f>
        <v>1</v>
      </c>
      <c r="AI474" s="88">
        <f>VLOOKUP(Scoresheet!AC97,'Caps &amp; Points'!$DW$2:$DX$11,2,FALSE)</f>
        <v>1</v>
      </c>
      <c r="AJ474" s="88" t="str">
        <f>VLOOKUP(Scoresheet!AD97,'Caps &amp; Points'!$DW$2:$DX$11,2,FALSE)</f>
        <v>-</v>
      </c>
      <c r="AK474" s="88" t="str">
        <f>VLOOKUP(Scoresheet!AE97,'Caps &amp; Points'!$DW$2:$DX$11,2,FALSE)</f>
        <v>-</v>
      </c>
      <c r="AL474" s="88" t="str">
        <f>VLOOKUP(Scoresheet!AF97,'Caps &amp; Points'!$DW$2:$DX$11,2,FALSE)</f>
        <v>-</v>
      </c>
      <c r="AM474" s="89" t="str">
        <f>VLOOKUP(Scoresheet!AG97,'Caps &amp; Points'!$DW$2:$DX$11,2,FALSE)</f>
        <v>-</v>
      </c>
      <c r="AN474" s="90">
        <f t="shared" si="97"/>
        <v>7</v>
      </c>
      <c r="AO474" s="87" t="str">
        <f>VLOOKUP(Scoresheet!AY97,'Caps &amp; Points'!$EF$2:$EG$13,2,FALSE)</f>
        <v>-</v>
      </c>
      <c r="AP474" s="88" t="str">
        <f>VLOOKUP(Scoresheet!AZ97,'Caps &amp; Points'!$EF$2:$EG$13,2,FALSE)</f>
        <v>-</v>
      </c>
      <c r="AQ474" s="88" t="str">
        <f>VLOOKUP(Scoresheet!BA97,'Caps &amp; Points'!$EF$2:$EG$13,2,FALSE)</f>
        <v>-</v>
      </c>
      <c r="AR474" s="88" t="str">
        <f>VLOOKUP(Scoresheet!BB97,'Caps &amp; Points'!$EF$2:$EG$13,2,FALSE)</f>
        <v>-</v>
      </c>
      <c r="AS474" s="88" t="str">
        <f>VLOOKUP(Scoresheet!BC97,'Caps &amp; Points'!$EF$2:$EG$13,2,FALSE)</f>
        <v>-</v>
      </c>
      <c r="AT474" s="88" t="str">
        <f>VLOOKUP(Scoresheet!BD97,'Caps &amp; Points'!$EF$2:$EG$13,2,FALSE)</f>
        <v>-</v>
      </c>
      <c r="AU474" s="89" t="str">
        <f>VLOOKUP(Scoresheet!BE97,'Caps &amp; Points'!$EF$2:$EG$13,2,FALSE)</f>
        <v>-</v>
      </c>
      <c r="AV474" s="90">
        <f t="shared" si="98"/>
        <v>0</v>
      </c>
      <c r="AX474" s="80" t="str">
        <f>VLOOKUP(Scoresheet!AQ97,'Caps &amp; Points'!$EC$2:$ED$21,2,FALSE)</f>
        <v>-</v>
      </c>
      <c r="AY474" s="80" t="str">
        <f>VLOOKUP(Scoresheet!AR97,'Caps &amp; Points'!$EC$2:$ED$21,2,FALSE)</f>
        <v>-</v>
      </c>
      <c r="AZ474" s="80" t="str">
        <f>VLOOKUP(Scoresheet!AS97,'Caps &amp; Points'!$EC$2:$ED$21,2,FALSE)</f>
        <v>-</v>
      </c>
      <c r="BA474" s="80" t="str">
        <f>VLOOKUP(Scoresheet!AT97,'Caps &amp; Points'!$EC$2:$ED$21,2,FALSE)</f>
        <v>-</v>
      </c>
      <c r="BB474" s="80" t="str">
        <f>VLOOKUP(Scoresheet!AU97,'Caps &amp; Points'!$EC$2:$ED$21,2,FALSE)</f>
        <v>-</v>
      </c>
      <c r="BC474" s="80" t="str">
        <f>VLOOKUP(Scoresheet!AV97,'Caps &amp; Points'!$EC$2:$ED$21,2,FALSE)</f>
        <v>-</v>
      </c>
      <c r="BD474" s="80" t="str">
        <f>VLOOKUP(Scoresheet!AW97,'Caps &amp; Points'!$EC$2:$ED$21,2,FALSE)</f>
        <v>-</v>
      </c>
      <c r="BE474" s="90">
        <f t="shared" si="99"/>
        <v>0</v>
      </c>
      <c r="BF474" s="87" t="str">
        <f>VLOOKUP(Scoresheet!AI97,'Caps &amp; Points'!$DZ$2:$EA$40,2,FALSE)</f>
        <v>-</v>
      </c>
      <c r="BG474" s="88" t="str">
        <f>VLOOKUP(Scoresheet!AJ97,'Caps &amp; Points'!$DZ$2:$EA$40,2,FALSE)</f>
        <v>-</v>
      </c>
      <c r="BH474" s="88">
        <f>VLOOKUP(Scoresheet!AK97,'Caps &amp; Points'!$DZ$2:$EA$40,2,FALSE)</f>
        <v>0.5</v>
      </c>
      <c r="BI474" s="88" t="str">
        <f>VLOOKUP(Scoresheet!AL97,'Caps &amp; Points'!$DZ$2:$EA$40,2,FALSE)</f>
        <v>-</v>
      </c>
      <c r="BJ474" s="88" t="str">
        <f>VLOOKUP(Scoresheet!AM97,'Caps &amp; Points'!$DZ$2:$EA$40,2,FALSE)</f>
        <v>-</v>
      </c>
      <c r="BK474" s="88" t="str">
        <f>VLOOKUP(Scoresheet!AN97,'Caps &amp; Points'!$DZ$2:$EA$40,2,FALSE)</f>
        <v>-</v>
      </c>
      <c r="BL474" s="89" t="str">
        <f>VLOOKUP(Scoresheet!AO97,'Caps &amp; Points'!$DZ$2:$EA$40,2,FALSE)</f>
        <v>-</v>
      </c>
      <c r="BM474" s="90">
        <f t="shared" si="100"/>
        <v>0.5</v>
      </c>
      <c r="BN474" s="90">
        <f t="shared" si="101"/>
        <v>2</v>
      </c>
      <c r="BO474" s="90">
        <f t="shared" si="102"/>
        <v>3</v>
      </c>
      <c r="BP474" s="90"/>
      <c r="BQ474" s="80">
        <f>+Scoresheet!BG97</f>
        <v>4</v>
      </c>
      <c r="BR474" s="81">
        <f>+Scoresheet!BH97</f>
        <v>3</v>
      </c>
      <c r="BS474" s="81">
        <f>+Scoresheet!BI97</f>
        <v>2</v>
      </c>
      <c r="BT474" s="81" t="str">
        <f>+Scoresheet!BJ97</f>
        <v>-</v>
      </c>
      <c r="BU474" s="81" t="str">
        <f>+Scoresheet!BK97</f>
        <v>-</v>
      </c>
      <c r="BV474" s="81" t="str">
        <f>+Scoresheet!BL97</f>
        <v>-</v>
      </c>
      <c r="BW474" s="222" t="str">
        <f>+Scoresheet!BM97</f>
        <v>-</v>
      </c>
      <c r="BX474" s="82">
        <f>+Scoresheet!BN97</f>
        <v>9</v>
      </c>
      <c r="BY474" s="80">
        <f>+Scoresheet!BO97</f>
        <v>12</v>
      </c>
      <c r="BZ474" s="81">
        <f>+Scoresheet!BP97</f>
        <v>12</v>
      </c>
      <c r="CA474" s="81">
        <f>+Scoresheet!BQ97</f>
        <v>15</v>
      </c>
      <c r="CB474" s="81" t="str">
        <f>+Scoresheet!BR97</f>
        <v>-</v>
      </c>
      <c r="CC474" s="81" t="str">
        <f>+Scoresheet!BS97</f>
        <v>-</v>
      </c>
      <c r="CD474" s="81" t="str">
        <f>+Scoresheet!BT97</f>
        <v>-</v>
      </c>
      <c r="CE474" s="222" t="str">
        <f>+Scoresheet!BU97</f>
        <v>-</v>
      </c>
      <c r="CF474" s="82">
        <f>+Scoresheet!BV97</f>
        <v>39</v>
      </c>
    </row>
    <row r="475" spans="23:84" ht="15.75" hidden="1" thickBot="1">
      <c r="W475" s="294">
        <v>12</v>
      </c>
      <c r="X475" s="295" t="str">
        <f>+Scoresheet!B98</f>
        <v>PARESH DAVE [H]</v>
      </c>
      <c r="Y475" s="296" t="str">
        <f>VLOOKUP(Scoresheet!C98,'Caps &amp; Points'!$DT$2:$DU$103,2,FALSE)</f>
        <v>-</v>
      </c>
      <c r="Z475" s="309">
        <f>VLOOKUP(Scoresheet!D98,'Caps &amp; Points'!$DT$2:$DU$103,2,FALSE)</f>
        <v>1.5</v>
      </c>
      <c r="AA475" s="309">
        <f>VLOOKUP(Scoresheet!E98,'Caps &amp; Points'!$DT$2:$DU$103,2,FALSE)</f>
        <v>0</v>
      </c>
      <c r="AB475" s="309" t="str">
        <f>VLOOKUP(Scoresheet!F98,'Caps &amp; Points'!$DT$2:$DU$103,2,FALSE)</f>
        <v>-</v>
      </c>
      <c r="AC475" s="309" t="str">
        <f>VLOOKUP(Scoresheet!G98,'Caps &amp; Points'!$DT$2:$DU$103,2,FALSE)</f>
        <v>-</v>
      </c>
      <c r="AD475" s="309" t="str">
        <f>VLOOKUP(Scoresheet!H98,'Caps &amp; Points'!$DT$2:$DU$103,2,FALSE)</f>
        <v>-</v>
      </c>
      <c r="AE475" s="310" t="str">
        <f>VLOOKUP(Scoresheet!I98,'Caps &amp; Points'!$DT$2:$DU$103,2,FALSE)</f>
        <v>-</v>
      </c>
      <c r="AF475" s="90">
        <f t="shared" si="96"/>
        <v>1.5</v>
      </c>
      <c r="AG475" s="87" t="str">
        <f>VLOOKUP(Scoresheet!AA98,'Caps &amp; Points'!$DW$2:$DX$11,2,FALSE)</f>
        <v>-</v>
      </c>
      <c r="AH475" s="88">
        <f>VLOOKUP(Scoresheet!AB98,'Caps &amp; Points'!$DW$2:$DX$11,2,FALSE)</f>
        <v>1</v>
      </c>
      <c r="AI475" s="88">
        <f>VLOOKUP(Scoresheet!AC98,'Caps &amp; Points'!$DW$2:$DX$11,2,FALSE)</f>
        <v>0</v>
      </c>
      <c r="AJ475" s="88" t="str">
        <f>VLOOKUP(Scoresheet!AD98,'Caps &amp; Points'!$DW$2:$DX$11,2,FALSE)</f>
        <v>-</v>
      </c>
      <c r="AK475" s="88" t="str">
        <f>VLOOKUP(Scoresheet!AE98,'Caps &amp; Points'!$DW$2:$DX$11,2,FALSE)</f>
        <v>-</v>
      </c>
      <c r="AL475" s="88" t="str">
        <f>VLOOKUP(Scoresheet!AF98,'Caps &amp; Points'!$DW$2:$DX$11,2,FALSE)</f>
        <v>-</v>
      </c>
      <c r="AM475" s="89" t="str">
        <f>VLOOKUP(Scoresheet!AG98,'Caps &amp; Points'!$DW$2:$DX$11,2,FALSE)</f>
        <v>-</v>
      </c>
      <c r="AN475" s="90">
        <f t="shared" si="97"/>
        <v>1</v>
      </c>
      <c r="AO475" s="87" t="str">
        <f>VLOOKUP(Scoresheet!AY98,'Caps &amp; Points'!$EF$2:$EG$13,2,FALSE)</f>
        <v>-</v>
      </c>
      <c r="AP475" s="88" t="str">
        <f>VLOOKUP(Scoresheet!AZ98,'Caps &amp; Points'!$EF$2:$EG$13,2,FALSE)</f>
        <v>-</v>
      </c>
      <c r="AQ475" s="88" t="str">
        <f>VLOOKUP(Scoresheet!BA98,'Caps &amp; Points'!$EF$2:$EG$13,2,FALSE)</f>
        <v>-</v>
      </c>
      <c r="AR475" s="88" t="str">
        <f>VLOOKUP(Scoresheet!BB98,'Caps &amp; Points'!$EF$2:$EG$13,2,FALSE)</f>
        <v>-</v>
      </c>
      <c r="AS475" s="88" t="str">
        <f>VLOOKUP(Scoresheet!BC98,'Caps &amp; Points'!$EF$2:$EG$13,2,FALSE)</f>
        <v>-</v>
      </c>
      <c r="AT475" s="88" t="str">
        <f>VLOOKUP(Scoresheet!BD98,'Caps &amp; Points'!$EF$2:$EG$13,2,FALSE)</f>
        <v>-</v>
      </c>
      <c r="AU475" s="89" t="str">
        <f>VLOOKUP(Scoresheet!BE98,'Caps &amp; Points'!$EF$2:$EG$13,2,FALSE)</f>
        <v>-</v>
      </c>
      <c r="AV475" s="90">
        <f t="shared" si="98"/>
        <v>0</v>
      </c>
      <c r="AX475" s="80" t="str">
        <f>VLOOKUP(Scoresheet!AQ98,'Caps &amp; Points'!$EC$2:$ED$21,2,FALSE)</f>
        <v>-</v>
      </c>
      <c r="AY475" s="80">
        <f>VLOOKUP(Scoresheet!AR98,'Caps &amp; Points'!$EC$2:$ED$21,2,FALSE)</f>
        <v>0.5</v>
      </c>
      <c r="AZ475" s="80" t="str">
        <f>VLOOKUP(Scoresheet!AS98,'Caps &amp; Points'!$EC$2:$ED$21,2,FALSE)</f>
        <v>-</v>
      </c>
      <c r="BA475" s="80" t="str">
        <f>VLOOKUP(Scoresheet!AT98,'Caps &amp; Points'!$EC$2:$ED$21,2,FALSE)</f>
        <v>-</v>
      </c>
      <c r="BB475" s="80" t="str">
        <f>VLOOKUP(Scoresheet!AU98,'Caps &amp; Points'!$EC$2:$ED$21,2,FALSE)</f>
        <v>-</v>
      </c>
      <c r="BC475" s="80" t="str">
        <f>VLOOKUP(Scoresheet!AV98,'Caps &amp; Points'!$EC$2:$ED$21,2,FALSE)</f>
        <v>-</v>
      </c>
      <c r="BD475" s="80" t="str">
        <f>VLOOKUP(Scoresheet!AW98,'Caps &amp; Points'!$EC$2:$ED$21,2,FALSE)</f>
        <v>-</v>
      </c>
      <c r="BE475" s="90">
        <f t="shared" si="99"/>
        <v>0.5</v>
      </c>
      <c r="BF475" s="87" t="str">
        <f>VLOOKUP(Scoresheet!AI98,'Caps &amp; Points'!$DZ$2:$EA$40,2,FALSE)</f>
        <v>-</v>
      </c>
      <c r="BG475" s="88" t="str">
        <f>VLOOKUP(Scoresheet!AJ98,'Caps &amp; Points'!$DZ$2:$EA$40,2,FALSE)</f>
        <v>-</v>
      </c>
      <c r="BH475" s="88" t="str">
        <f>VLOOKUP(Scoresheet!AK98,'Caps &amp; Points'!$DZ$2:$EA$40,2,FALSE)</f>
        <v>-</v>
      </c>
      <c r="BI475" s="88" t="str">
        <f>VLOOKUP(Scoresheet!AL98,'Caps &amp; Points'!$DZ$2:$EA$40,2,FALSE)</f>
        <v>-</v>
      </c>
      <c r="BJ475" s="88" t="str">
        <f>VLOOKUP(Scoresheet!AM98,'Caps &amp; Points'!$DZ$2:$EA$40,2,FALSE)</f>
        <v>-</v>
      </c>
      <c r="BK475" s="88" t="str">
        <f>VLOOKUP(Scoresheet!AN98,'Caps &amp; Points'!$DZ$2:$EA$40,2,FALSE)</f>
        <v>-</v>
      </c>
      <c r="BL475" s="89" t="str">
        <f>VLOOKUP(Scoresheet!AO98,'Caps &amp; Points'!$DZ$2:$EA$40,2,FALSE)</f>
        <v>-</v>
      </c>
      <c r="BM475" s="90">
        <f t="shared" si="100"/>
        <v>0</v>
      </c>
      <c r="BN475" s="90">
        <f t="shared" si="101"/>
        <v>2</v>
      </c>
      <c r="BO475" s="90">
        <f t="shared" si="102"/>
        <v>2</v>
      </c>
      <c r="BP475" s="90"/>
      <c r="BQ475" s="80" t="str">
        <f>+Scoresheet!BG98</f>
        <v>-</v>
      </c>
      <c r="BR475" s="81">
        <f>+Scoresheet!BH98</f>
        <v>2</v>
      </c>
      <c r="BS475" s="81">
        <f>+Scoresheet!BI98</f>
        <v>4</v>
      </c>
      <c r="BT475" s="81" t="str">
        <f>+Scoresheet!BJ98</f>
        <v>-</v>
      </c>
      <c r="BU475" s="81" t="str">
        <f>+Scoresheet!BK98</f>
        <v>-</v>
      </c>
      <c r="BV475" s="81" t="str">
        <f>+Scoresheet!BL98</f>
        <v>-</v>
      </c>
      <c r="BW475" s="222" t="str">
        <f>+Scoresheet!BM98</f>
        <v>-</v>
      </c>
      <c r="BX475" s="82">
        <f>+Scoresheet!BN98</f>
        <v>6</v>
      </c>
      <c r="BY475" s="80" t="str">
        <f>+Scoresheet!BO98</f>
        <v>-</v>
      </c>
      <c r="BZ475" s="81">
        <f>+Scoresheet!BP98</f>
        <v>10</v>
      </c>
      <c r="CA475" s="81">
        <f>+Scoresheet!BQ98</f>
        <v>21</v>
      </c>
      <c r="CB475" s="81" t="str">
        <f>+Scoresheet!BR98</f>
        <v>-</v>
      </c>
      <c r="CC475" s="81" t="str">
        <f>+Scoresheet!BS98</f>
        <v>-</v>
      </c>
      <c r="CD475" s="81" t="str">
        <f>+Scoresheet!BT98</f>
        <v>-</v>
      </c>
      <c r="CE475" s="222" t="str">
        <f>+Scoresheet!BU98</f>
        <v>-</v>
      </c>
      <c r="CF475" s="82">
        <f>+Scoresheet!BV98</f>
        <v>31</v>
      </c>
    </row>
    <row r="476" spans="23:84" ht="15.75" hidden="1" thickBot="1">
      <c r="W476" s="139">
        <v>13</v>
      </c>
      <c r="X476" s="295" t="str">
        <f>+Scoresheet!B99</f>
        <v>DHARMIK RAVAL [H]</v>
      </c>
      <c r="Y476" s="296" t="str">
        <f>VLOOKUP(Scoresheet!C99,'Caps &amp; Points'!$DT$2:$DU$103,2,FALSE)</f>
        <v>-</v>
      </c>
      <c r="Z476" s="309">
        <f>VLOOKUP(Scoresheet!D99,'Caps &amp; Points'!$DT$2:$DU$103,2,FALSE)</f>
        <v>0</v>
      </c>
      <c r="AA476" s="309">
        <f>VLOOKUP(Scoresheet!E99,'Caps &amp; Points'!$DT$2:$DU$103,2,FALSE)</f>
        <v>0</v>
      </c>
      <c r="AB476" s="309">
        <f>VLOOKUP(Scoresheet!F99,'Caps &amp; Points'!$DT$2:$DU$103,2,FALSE)</f>
        <v>0</v>
      </c>
      <c r="AC476" s="309">
        <f>VLOOKUP(Scoresheet!G99,'Caps &amp; Points'!$DT$2:$DU$103,2,FALSE)</f>
        <v>2.9</v>
      </c>
      <c r="AD476" s="309" t="str">
        <f>VLOOKUP(Scoresheet!H99,'Caps &amp; Points'!$DT$2:$DU$103,2,FALSE)</f>
        <v>-</v>
      </c>
      <c r="AE476" s="310" t="str">
        <f>VLOOKUP(Scoresheet!I99,'Caps &amp; Points'!$DT$2:$DU$103,2,FALSE)</f>
        <v>-</v>
      </c>
      <c r="AF476" s="90">
        <f t="shared" si="96"/>
        <v>2.9</v>
      </c>
      <c r="AG476" s="87" t="str">
        <f>VLOOKUP(Scoresheet!AA99,'Caps &amp; Points'!$DW$2:$DX$11,2,FALSE)</f>
        <v>-</v>
      </c>
      <c r="AH476" s="88" t="str">
        <f>VLOOKUP(Scoresheet!AB99,'Caps &amp; Points'!$DW$2:$DX$11,2,FALSE)</f>
        <v>-</v>
      </c>
      <c r="AI476" s="88" t="str">
        <f>VLOOKUP(Scoresheet!AC99,'Caps &amp; Points'!$DW$2:$DX$11,2,FALSE)</f>
        <v>-</v>
      </c>
      <c r="AJ476" s="88" t="str">
        <f>VLOOKUP(Scoresheet!AD99,'Caps &amp; Points'!$DW$2:$DX$11,2,FALSE)</f>
        <v>-</v>
      </c>
      <c r="AK476" s="88" t="str">
        <f>VLOOKUP(Scoresheet!AE99,'Caps &amp; Points'!$DW$2:$DX$11,2,FALSE)</f>
        <v>-</v>
      </c>
      <c r="AL476" s="88" t="str">
        <f>VLOOKUP(Scoresheet!AF99,'Caps &amp; Points'!$DW$2:$DX$11,2,FALSE)</f>
        <v>-</v>
      </c>
      <c r="AM476" s="89" t="str">
        <f>VLOOKUP(Scoresheet!AG99,'Caps &amp; Points'!$DW$2:$DX$11,2,FALSE)</f>
        <v>-</v>
      </c>
      <c r="AN476" s="90">
        <f t="shared" si="97"/>
        <v>0</v>
      </c>
      <c r="AO476" s="87" t="str">
        <f>VLOOKUP(Scoresheet!AY99,'Caps &amp; Points'!$EF$2:$EG$13,2,FALSE)</f>
        <v>-</v>
      </c>
      <c r="AP476" s="88" t="str">
        <f>VLOOKUP(Scoresheet!AZ99,'Caps &amp; Points'!$EF$2:$EG$13,2,FALSE)</f>
        <v>-</v>
      </c>
      <c r="AQ476" s="88" t="str">
        <f>VLOOKUP(Scoresheet!BA99,'Caps &amp; Points'!$EF$2:$EG$13,2,FALSE)</f>
        <v>-</v>
      </c>
      <c r="AR476" s="88" t="str">
        <f>VLOOKUP(Scoresheet!BB99,'Caps &amp; Points'!$EF$2:$EG$13,2,FALSE)</f>
        <v>-</v>
      </c>
      <c r="AS476" s="88" t="str">
        <f>VLOOKUP(Scoresheet!BC99,'Caps &amp; Points'!$EF$2:$EG$13,2,FALSE)</f>
        <v>-</v>
      </c>
      <c r="AT476" s="88" t="str">
        <f>VLOOKUP(Scoresheet!BD99,'Caps &amp; Points'!$EF$2:$EG$13,2,FALSE)</f>
        <v>-</v>
      </c>
      <c r="AU476" s="89" t="str">
        <f>VLOOKUP(Scoresheet!BE99,'Caps &amp; Points'!$EF$2:$EG$13,2,FALSE)</f>
        <v>-</v>
      </c>
      <c r="AV476" s="90">
        <f t="shared" si="98"/>
        <v>0</v>
      </c>
      <c r="AX476" s="80" t="str">
        <f>VLOOKUP(Scoresheet!AQ99,'Caps &amp; Points'!$EC$2:$ED$21,2,FALSE)</f>
        <v>-</v>
      </c>
      <c r="AY476" s="80" t="str">
        <f>VLOOKUP(Scoresheet!AR99,'Caps &amp; Points'!$EC$2:$ED$21,2,FALSE)</f>
        <v>-</v>
      </c>
      <c r="AZ476" s="80" t="str">
        <f>VLOOKUP(Scoresheet!AS99,'Caps &amp; Points'!$EC$2:$ED$21,2,FALSE)</f>
        <v>-</v>
      </c>
      <c r="BA476" s="80" t="str">
        <f>VLOOKUP(Scoresheet!AT99,'Caps &amp; Points'!$EC$2:$ED$21,2,FALSE)</f>
        <v>-</v>
      </c>
      <c r="BB476" s="80" t="str">
        <f>VLOOKUP(Scoresheet!AU99,'Caps &amp; Points'!$EC$2:$ED$21,2,FALSE)</f>
        <v>-</v>
      </c>
      <c r="BC476" s="80" t="str">
        <f>VLOOKUP(Scoresheet!AV99,'Caps &amp; Points'!$EC$2:$ED$21,2,FALSE)</f>
        <v>-</v>
      </c>
      <c r="BD476" s="80" t="str">
        <f>VLOOKUP(Scoresheet!AW99,'Caps &amp; Points'!$EC$2:$ED$21,2,FALSE)</f>
        <v>-</v>
      </c>
      <c r="BE476" s="90">
        <f t="shared" si="99"/>
        <v>0</v>
      </c>
      <c r="BF476" s="87" t="str">
        <f>VLOOKUP(Scoresheet!AI99,'Caps &amp; Points'!$DZ$2:$EA$40,2,FALSE)</f>
        <v>-</v>
      </c>
      <c r="BG476" s="88" t="str">
        <f>VLOOKUP(Scoresheet!AJ99,'Caps &amp; Points'!$DZ$2:$EA$40,2,FALSE)</f>
        <v>-</v>
      </c>
      <c r="BH476" s="88" t="str">
        <f>VLOOKUP(Scoresheet!AK99,'Caps &amp; Points'!$DZ$2:$EA$40,2,FALSE)</f>
        <v>-</v>
      </c>
      <c r="BI476" s="88" t="str">
        <f>VLOOKUP(Scoresheet!AL99,'Caps &amp; Points'!$DZ$2:$EA$40,2,FALSE)</f>
        <v>-</v>
      </c>
      <c r="BJ476" s="88" t="str">
        <f>VLOOKUP(Scoresheet!AM99,'Caps &amp; Points'!$DZ$2:$EA$40,2,FALSE)</f>
        <v>-</v>
      </c>
      <c r="BK476" s="88" t="str">
        <f>VLOOKUP(Scoresheet!AN99,'Caps &amp; Points'!$DZ$2:$EA$40,2,FALSE)</f>
        <v>-</v>
      </c>
      <c r="BL476" s="89" t="str">
        <f>VLOOKUP(Scoresheet!AO99,'Caps &amp; Points'!$DZ$2:$EA$40,2,FALSE)</f>
        <v>-</v>
      </c>
      <c r="BM476" s="90">
        <f t="shared" si="100"/>
        <v>0</v>
      </c>
      <c r="BN476" s="90">
        <f t="shared" si="101"/>
        <v>4</v>
      </c>
      <c r="BO476" s="90">
        <f t="shared" si="102"/>
        <v>0</v>
      </c>
      <c r="BP476" s="90"/>
      <c r="BQ476" s="80" t="str">
        <f>+Scoresheet!BG99</f>
        <v>-</v>
      </c>
      <c r="BR476" s="81" t="str">
        <f>+Scoresheet!BH99</f>
        <v>-</v>
      </c>
      <c r="BS476" s="81" t="str">
        <f>+Scoresheet!BI99</f>
        <v>-</v>
      </c>
      <c r="BT476" s="81" t="str">
        <f>+Scoresheet!BJ99</f>
        <v>-</v>
      </c>
      <c r="BU476" s="81" t="str">
        <f>+Scoresheet!BK99</f>
        <v>-</v>
      </c>
      <c r="BV476" s="81" t="str">
        <f>+Scoresheet!BL99</f>
        <v>-</v>
      </c>
      <c r="BW476" s="222" t="str">
        <f>+Scoresheet!BM99</f>
        <v>-</v>
      </c>
      <c r="BX476" s="82">
        <f>+Scoresheet!BN99</f>
        <v>0</v>
      </c>
      <c r="BY476" s="80" t="str">
        <f>+Scoresheet!BO99</f>
        <v>-</v>
      </c>
      <c r="BZ476" s="81" t="str">
        <f>+Scoresheet!BP99</f>
        <v>-</v>
      </c>
      <c r="CA476" s="81" t="str">
        <f>+Scoresheet!BQ99</f>
        <v>-</v>
      </c>
      <c r="CB476" s="81" t="str">
        <f>+Scoresheet!BR99</f>
        <v>-</v>
      </c>
      <c r="CC476" s="81" t="str">
        <f>+Scoresheet!BS99</f>
        <v>-</v>
      </c>
      <c r="CD476" s="81" t="str">
        <f>+Scoresheet!BT99</f>
        <v>-</v>
      </c>
      <c r="CE476" s="222" t="str">
        <f>+Scoresheet!BU99</f>
        <v>-</v>
      </c>
      <c r="CF476" s="82">
        <f>+Scoresheet!BV99</f>
        <v>0</v>
      </c>
    </row>
    <row r="477" spans="23:84" ht="15.75" hidden="1" thickBot="1">
      <c r="W477" s="294">
        <v>14</v>
      </c>
      <c r="X477" s="295" t="str">
        <f>+Scoresheet!B100</f>
        <v>JAGDISH DAVE [H]</v>
      </c>
      <c r="Y477" s="296" t="str">
        <f>VLOOKUP(Scoresheet!C100,'Caps &amp; Points'!$DT$2:$DU$103,2,FALSE)</f>
        <v>-</v>
      </c>
      <c r="Z477" s="309" t="str">
        <f>VLOOKUP(Scoresheet!D100,'Caps &amp; Points'!$DT$2:$DU$103,2,FALSE)</f>
        <v>-</v>
      </c>
      <c r="AA477" s="309">
        <f>VLOOKUP(Scoresheet!E100,'Caps &amp; Points'!$DT$2:$DU$103,2,FALSE)</f>
        <v>0</v>
      </c>
      <c r="AB477" s="309" t="str">
        <f>VLOOKUP(Scoresheet!F100,'Caps &amp; Points'!$DT$2:$DU$103,2,FALSE)</f>
        <v>-</v>
      </c>
      <c r="AC477" s="309" t="str">
        <f>VLOOKUP(Scoresheet!G100,'Caps &amp; Points'!$DT$2:$DU$103,2,FALSE)</f>
        <v>-</v>
      </c>
      <c r="AD477" s="309" t="str">
        <f>VLOOKUP(Scoresheet!H100,'Caps &amp; Points'!$DT$2:$DU$103,2,FALSE)</f>
        <v>-</v>
      </c>
      <c r="AE477" s="310" t="str">
        <f>VLOOKUP(Scoresheet!I100,'Caps &amp; Points'!$DT$2:$DU$103,2,FALSE)</f>
        <v>-</v>
      </c>
      <c r="AF477" s="90">
        <f t="shared" si="96"/>
        <v>0</v>
      </c>
      <c r="AG477" s="87" t="str">
        <f>VLOOKUP(Scoresheet!AA100,'Caps &amp; Points'!$DW$2:$DX$11,2,FALSE)</f>
        <v>-</v>
      </c>
      <c r="AH477" s="88">
        <f>VLOOKUP(Scoresheet!AB100,'Caps &amp; Points'!$DW$2:$DX$11,2,FALSE)</f>
        <v>3</v>
      </c>
      <c r="AI477" s="88">
        <f>VLOOKUP(Scoresheet!AC100,'Caps &amp; Points'!$DW$2:$DX$11,2,FALSE)</f>
        <v>0</v>
      </c>
      <c r="AJ477" s="88" t="str">
        <f>VLOOKUP(Scoresheet!AD100,'Caps &amp; Points'!$DW$2:$DX$11,2,FALSE)</f>
        <v>-</v>
      </c>
      <c r="AK477" s="88" t="str">
        <f>VLOOKUP(Scoresheet!AE100,'Caps &amp; Points'!$DW$2:$DX$11,2,FALSE)</f>
        <v>-</v>
      </c>
      <c r="AL477" s="88" t="str">
        <f>VLOOKUP(Scoresheet!AF100,'Caps &amp; Points'!$DW$2:$DX$11,2,FALSE)</f>
        <v>-</v>
      </c>
      <c r="AM477" s="89" t="str">
        <f>VLOOKUP(Scoresheet!AG100,'Caps &amp; Points'!$DW$2:$DX$11,2,FALSE)</f>
        <v>-</v>
      </c>
      <c r="AN477" s="90">
        <f t="shared" si="97"/>
        <v>3</v>
      </c>
      <c r="AO477" s="87" t="str">
        <f>VLOOKUP(Scoresheet!AY100,'Caps &amp; Points'!$EF$2:$EG$13,2,FALSE)</f>
        <v>-</v>
      </c>
      <c r="AP477" s="88" t="str">
        <f>VLOOKUP(Scoresheet!AZ100,'Caps &amp; Points'!$EF$2:$EG$13,2,FALSE)</f>
        <v>-</v>
      </c>
      <c r="AQ477" s="88" t="str">
        <f>VLOOKUP(Scoresheet!BA100,'Caps &amp; Points'!$EF$2:$EG$13,2,FALSE)</f>
        <v>-</v>
      </c>
      <c r="AR477" s="88" t="str">
        <f>VLOOKUP(Scoresheet!BB100,'Caps &amp; Points'!$EF$2:$EG$13,2,FALSE)</f>
        <v>-</v>
      </c>
      <c r="AS477" s="88" t="str">
        <f>VLOOKUP(Scoresheet!BC100,'Caps &amp; Points'!$EF$2:$EG$13,2,FALSE)</f>
        <v>-</v>
      </c>
      <c r="AT477" s="88" t="str">
        <f>VLOOKUP(Scoresheet!BD100,'Caps &amp; Points'!$EF$2:$EG$13,2,FALSE)</f>
        <v>-</v>
      </c>
      <c r="AU477" s="89" t="str">
        <f>VLOOKUP(Scoresheet!BE100,'Caps &amp; Points'!$EF$2:$EG$13,2,FALSE)</f>
        <v>-</v>
      </c>
      <c r="AV477" s="90">
        <f t="shared" si="98"/>
        <v>0</v>
      </c>
      <c r="AX477" s="80" t="str">
        <f>VLOOKUP(Scoresheet!AQ100,'Caps &amp; Points'!$EC$2:$ED$21,2,FALSE)</f>
        <v>-</v>
      </c>
      <c r="AY477" s="80" t="str">
        <f>VLOOKUP(Scoresheet!AR100,'Caps &amp; Points'!$EC$2:$ED$21,2,FALSE)</f>
        <v>-</v>
      </c>
      <c r="AZ477" s="80" t="str">
        <f>VLOOKUP(Scoresheet!AS100,'Caps &amp; Points'!$EC$2:$ED$21,2,FALSE)</f>
        <v>-</v>
      </c>
      <c r="BA477" s="80" t="str">
        <f>VLOOKUP(Scoresheet!AT100,'Caps &amp; Points'!$EC$2:$ED$21,2,FALSE)</f>
        <v>-</v>
      </c>
      <c r="BB477" s="80" t="str">
        <f>VLOOKUP(Scoresheet!AU100,'Caps &amp; Points'!$EC$2:$ED$21,2,FALSE)</f>
        <v>-</v>
      </c>
      <c r="BC477" s="80" t="str">
        <f>VLOOKUP(Scoresheet!AV100,'Caps &amp; Points'!$EC$2:$ED$21,2,FALSE)</f>
        <v>-</v>
      </c>
      <c r="BD477" s="80" t="str">
        <f>VLOOKUP(Scoresheet!AW100,'Caps &amp; Points'!$EC$2:$ED$21,2,FALSE)</f>
        <v>-</v>
      </c>
      <c r="BE477" s="90">
        <f t="shared" si="99"/>
        <v>0</v>
      </c>
      <c r="BF477" s="87" t="str">
        <f>VLOOKUP(Scoresheet!AI100,'Caps &amp; Points'!$DZ$2:$EA$40,2,FALSE)</f>
        <v>-</v>
      </c>
      <c r="BG477" s="88" t="str">
        <f>VLOOKUP(Scoresheet!AJ100,'Caps &amp; Points'!$DZ$2:$EA$40,2,FALSE)</f>
        <v>-</v>
      </c>
      <c r="BH477" s="88" t="str">
        <f>VLOOKUP(Scoresheet!AK100,'Caps &amp; Points'!$DZ$2:$EA$40,2,FALSE)</f>
        <v>-</v>
      </c>
      <c r="BI477" s="88" t="str">
        <f>VLOOKUP(Scoresheet!AL100,'Caps &amp; Points'!$DZ$2:$EA$40,2,FALSE)</f>
        <v>-</v>
      </c>
      <c r="BJ477" s="88" t="str">
        <f>VLOOKUP(Scoresheet!AM100,'Caps &amp; Points'!$DZ$2:$EA$40,2,FALSE)</f>
        <v>-</v>
      </c>
      <c r="BK477" s="88" t="str">
        <f>VLOOKUP(Scoresheet!AN100,'Caps &amp; Points'!$DZ$2:$EA$40,2,FALSE)</f>
        <v>-</v>
      </c>
      <c r="BL477" s="89" t="str">
        <f>VLOOKUP(Scoresheet!AO100,'Caps &amp; Points'!$DZ$2:$EA$40,2,FALSE)</f>
        <v>-</v>
      </c>
      <c r="BM477" s="90">
        <f t="shared" si="100"/>
        <v>0</v>
      </c>
      <c r="BN477" s="90">
        <f t="shared" si="101"/>
        <v>1</v>
      </c>
      <c r="BO477" s="90">
        <f t="shared" si="102"/>
        <v>2</v>
      </c>
      <c r="BP477" s="90"/>
      <c r="BQ477" s="80" t="str">
        <f>+Scoresheet!BG100</f>
        <v>-</v>
      </c>
      <c r="BR477" s="81">
        <f>+Scoresheet!BH100</f>
        <v>3.1</v>
      </c>
      <c r="BS477" s="81">
        <f>+Scoresheet!BI100</f>
        <v>2</v>
      </c>
      <c r="BT477" s="81" t="str">
        <f>+Scoresheet!BJ100</f>
        <v>-</v>
      </c>
      <c r="BU477" s="81" t="str">
        <f>+Scoresheet!BK100</f>
        <v>-</v>
      </c>
      <c r="BV477" s="81" t="str">
        <f>+Scoresheet!BL100</f>
        <v>-</v>
      </c>
      <c r="BW477" s="222" t="str">
        <f>+Scoresheet!BM100</f>
        <v>-</v>
      </c>
      <c r="BX477" s="82">
        <f>+Scoresheet!BN100</f>
        <v>5.0999999999999996</v>
      </c>
      <c r="BY477" s="80" t="str">
        <f>+Scoresheet!BO100</f>
        <v>-</v>
      </c>
      <c r="BZ477" s="81">
        <f>+Scoresheet!BP100</f>
        <v>10</v>
      </c>
      <c r="CA477" s="81">
        <f>+Scoresheet!BQ100</f>
        <v>18</v>
      </c>
      <c r="CB477" s="81" t="str">
        <f>+Scoresheet!BR100</f>
        <v>-</v>
      </c>
      <c r="CC477" s="81" t="str">
        <f>+Scoresheet!BS100</f>
        <v>-</v>
      </c>
      <c r="CD477" s="81" t="str">
        <f>+Scoresheet!BT100</f>
        <v>-</v>
      </c>
      <c r="CE477" s="222" t="str">
        <f>+Scoresheet!BU100</f>
        <v>-</v>
      </c>
      <c r="CF477" s="82">
        <f>+Scoresheet!BV100</f>
        <v>28</v>
      </c>
    </row>
    <row r="478" spans="23:84" ht="15.75" hidden="1" thickBot="1">
      <c r="W478" s="139">
        <v>15</v>
      </c>
      <c r="X478" s="295" t="str">
        <f>+Scoresheet!B101</f>
        <v>SUNIL PANDYA [H]</v>
      </c>
      <c r="Y478" s="296" t="str">
        <f>VLOOKUP(Scoresheet!C101,'Caps &amp; Points'!$DT$2:$DU$103,2,FALSE)</f>
        <v>-</v>
      </c>
      <c r="Z478" s="309" t="str">
        <f>VLOOKUP(Scoresheet!D101,'Caps &amp; Points'!$DT$2:$DU$103,2,FALSE)</f>
        <v>-</v>
      </c>
      <c r="AA478" s="309" t="str">
        <f>VLOOKUP(Scoresheet!E101,'Caps &amp; Points'!$DT$2:$DU$103,2,FALSE)</f>
        <v>-</v>
      </c>
      <c r="AB478" s="309" t="str">
        <f>VLOOKUP(Scoresheet!F101,'Caps &amp; Points'!$DT$2:$DU$103,2,FALSE)</f>
        <v>-</v>
      </c>
      <c r="AC478" s="309" t="str">
        <f>VLOOKUP(Scoresheet!G101,'Caps &amp; Points'!$DT$2:$DU$103,2,FALSE)</f>
        <v>-</v>
      </c>
      <c r="AD478" s="309" t="str">
        <f>VLOOKUP(Scoresheet!H101,'Caps &amp; Points'!$DT$2:$DU$103,2,FALSE)</f>
        <v>-</v>
      </c>
      <c r="AE478" s="310" t="str">
        <f>VLOOKUP(Scoresheet!I101,'Caps &amp; Points'!$DT$2:$DU$103,2,FALSE)</f>
        <v>-</v>
      </c>
      <c r="AF478" s="90">
        <f t="shared" si="96"/>
        <v>0</v>
      </c>
      <c r="AG478" s="87" t="str">
        <f>VLOOKUP(Scoresheet!AA101,'Caps &amp; Points'!$DW$2:$DX$11,2,FALSE)</f>
        <v>-</v>
      </c>
      <c r="AH478" s="88" t="str">
        <f>VLOOKUP(Scoresheet!AB101,'Caps &amp; Points'!$DW$2:$DX$11,2,FALSE)</f>
        <v>-</v>
      </c>
      <c r="AI478" s="88" t="str">
        <f>VLOOKUP(Scoresheet!AC101,'Caps &amp; Points'!$DW$2:$DX$11,2,FALSE)</f>
        <v>-</v>
      </c>
      <c r="AJ478" s="88" t="str">
        <f>VLOOKUP(Scoresheet!AD101,'Caps &amp; Points'!$DW$2:$DX$11,2,FALSE)</f>
        <v>-</v>
      </c>
      <c r="AK478" s="88" t="str">
        <f>VLOOKUP(Scoresheet!AE101,'Caps &amp; Points'!$DW$2:$DX$11,2,FALSE)</f>
        <v>-</v>
      </c>
      <c r="AL478" s="88" t="str">
        <f>VLOOKUP(Scoresheet!AF101,'Caps &amp; Points'!$DW$2:$DX$11,2,FALSE)</f>
        <v>-</v>
      </c>
      <c r="AM478" s="89" t="str">
        <f>VLOOKUP(Scoresheet!AG101,'Caps &amp; Points'!$DW$2:$DX$11,2,FALSE)</f>
        <v>-</v>
      </c>
      <c r="AN478" s="90">
        <f t="shared" si="97"/>
        <v>0</v>
      </c>
      <c r="AO478" s="87" t="str">
        <f>VLOOKUP(Scoresheet!AY101,'Caps &amp; Points'!$EF$2:$EG$13,2,FALSE)</f>
        <v>-</v>
      </c>
      <c r="AP478" s="88" t="str">
        <f>VLOOKUP(Scoresheet!AZ101,'Caps &amp; Points'!$EF$2:$EG$13,2,FALSE)</f>
        <v>-</v>
      </c>
      <c r="AQ478" s="88" t="str">
        <f>VLOOKUP(Scoresheet!BA101,'Caps &amp; Points'!$EF$2:$EG$13,2,FALSE)</f>
        <v>-</v>
      </c>
      <c r="AR478" s="88" t="str">
        <f>VLOOKUP(Scoresheet!BB101,'Caps &amp; Points'!$EF$2:$EG$13,2,FALSE)</f>
        <v>-</v>
      </c>
      <c r="AS478" s="88" t="str">
        <f>VLOOKUP(Scoresheet!BC101,'Caps &amp; Points'!$EF$2:$EG$13,2,FALSE)</f>
        <v>-</v>
      </c>
      <c r="AT478" s="88" t="str">
        <f>VLOOKUP(Scoresheet!BD101,'Caps &amp; Points'!$EF$2:$EG$13,2,FALSE)</f>
        <v>-</v>
      </c>
      <c r="AU478" s="89" t="str">
        <f>VLOOKUP(Scoresheet!BE101,'Caps &amp; Points'!$EF$2:$EG$13,2,FALSE)</f>
        <v>-</v>
      </c>
      <c r="AV478" s="90">
        <f t="shared" si="98"/>
        <v>0</v>
      </c>
      <c r="AX478" s="80" t="str">
        <f>VLOOKUP(Scoresheet!AQ101,'Caps &amp; Points'!$EC$2:$ED$21,2,FALSE)</f>
        <v>-</v>
      </c>
      <c r="AY478" s="80" t="str">
        <f>VLOOKUP(Scoresheet!AR101,'Caps &amp; Points'!$EC$2:$ED$21,2,FALSE)</f>
        <v>-</v>
      </c>
      <c r="AZ478" s="80" t="str">
        <f>VLOOKUP(Scoresheet!AS101,'Caps &amp; Points'!$EC$2:$ED$21,2,FALSE)</f>
        <v>-</v>
      </c>
      <c r="BA478" s="80" t="str">
        <f>VLOOKUP(Scoresheet!AT101,'Caps &amp; Points'!$EC$2:$ED$21,2,FALSE)</f>
        <v>-</v>
      </c>
      <c r="BB478" s="80" t="str">
        <f>VLOOKUP(Scoresheet!AU101,'Caps &amp; Points'!$EC$2:$ED$21,2,FALSE)</f>
        <v>-</v>
      </c>
      <c r="BC478" s="80" t="str">
        <f>VLOOKUP(Scoresheet!AV101,'Caps &amp; Points'!$EC$2:$ED$21,2,FALSE)</f>
        <v>-</v>
      </c>
      <c r="BD478" s="80" t="str">
        <f>VLOOKUP(Scoresheet!AW101,'Caps &amp; Points'!$EC$2:$ED$21,2,FALSE)</f>
        <v>-</v>
      </c>
      <c r="BE478" s="90">
        <f t="shared" si="99"/>
        <v>0</v>
      </c>
      <c r="BF478" s="87" t="str">
        <f>VLOOKUP(Scoresheet!AI101,'Caps &amp; Points'!$DZ$2:$EA$40,2,FALSE)</f>
        <v>-</v>
      </c>
      <c r="BG478" s="88">
        <f>VLOOKUP(Scoresheet!AJ101,'Caps &amp; Points'!$DZ$2:$EA$40,2,FALSE)</f>
        <v>0.5</v>
      </c>
      <c r="BH478" s="88" t="str">
        <f>VLOOKUP(Scoresheet!AK101,'Caps &amp; Points'!$DZ$2:$EA$40,2,FALSE)</f>
        <v>-</v>
      </c>
      <c r="BI478" s="88" t="str">
        <f>VLOOKUP(Scoresheet!AL101,'Caps &amp; Points'!$DZ$2:$EA$40,2,FALSE)</f>
        <v>-</v>
      </c>
      <c r="BJ478" s="88" t="str">
        <f>VLOOKUP(Scoresheet!AM101,'Caps &amp; Points'!$DZ$2:$EA$40,2,FALSE)</f>
        <v>-</v>
      </c>
      <c r="BK478" s="88" t="str">
        <f>VLOOKUP(Scoresheet!AN101,'Caps &amp; Points'!$DZ$2:$EA$40,2,FALSE)</f>
        <v>-</v>
      </c>
      <c r="BL478" s="89" t="str">
        <f>VLOOKUP(Scoresheet!AO101,'Caps &amp; Points'!$DZ$2:$EA$40,2,FALSE)</f>
        <v>-</v>
      </c>
      <c r="BM478" s="90">
        <f t="shared" si="100"/>
        <v>0.5</v>
      </c>
      <c r="BN478" s="90">
        <f t="shared" si="101"/>
        <v>0</v>
      </c>
      <c r="BO478" s="90">
        <f t="shared" si="102"/>
        <v>0</v>
      </c>
      <c r="BP478" s="90"/>
      <c r="BQ478" s="80" t="str">
        <f>+Scoresheet!BG101</f>
        <v>-</v>
      </c>
      <c r="BR478" s="81" t="str">
        <f>+Scoresheet!BH101</f>
        <v>-</v>
      </c>
      <c r="BS478" s="81" t="str">
        <f>+Scoresheet!BI101</f>
        <v>-</v>
      </c>
      <c r="BT478" s="81" t="str">
        <f>+Scoresheet!BJ101</f>
        <v>-</v>
      </c>
      <c r="BU478" s="81" t="str">
        <f>+Scoresheet!BK101</f>
        <v>-</v>
      </c>
      <c r="BV478" s="81" t="str">
        <f>+Scoresheet!BL101</f>
        <v>-</v>
      </c>
      <c r="BW478" s="222" t="str">
        <f>+Scoresheet!BM101</f>
        <v>-</v>
      </c>
      <c r="BX478" s="82">
        <f>+Scoresheet!BN101</f>
        <v>0</v>
      </c>
      <c r="BY478" s="80" t="str">
        <f>+Scoresheet!BO101</f>
        <v>-</v>
      </c>
      <c r="BZ478" s="81" t="str">
        <f>+Scoresheet!BP101</f>
        <v>-</v>
      </c>
      <c r="CA478" s="81" t="str">
        <f>+Scoresheet!BQ101</f>
        <v>-</v>
      </c>
      <c r="CB478" s="81" t="str">
        <f>+Scoresheet!BR101</f>
        <v>-</v>
      </c>
      <c r="CC478" s="81" t="str">
        <f>+Scoresheet!BS101</f>
        <v>-</v>
      </c>
      <c r="CD478" s="81" t="str">
        <f>+Scoresheet!BT101</f>
        <v>-</v>
      </c>
      <c r="CE478" s="222" t="str">
        <f>+Scoresheet!BU101</f>
        <v>-</v>
      </c>
      <c r="CF478" s="82">
        <f>+Scoresheet!BV101</f>
        <v>0</v>
      </c>
    </row>
    <row r="479" spans="23:84" ht="15.75" hidden="1" thickBot="1">
      <c r="W479" s="294">
        <v>16</v>
      </c>
      <c r="X479" s="295" t="str">
        <f>+Scoresheet!B102</f>
        <v>PAWAN DAVE [H]</v>
      </c>
      <c r="Y479" s="296" t="str">
        <f>VLOOKUP(Scoresheet!C102,'Caps &amp; Points'!$DT$2:$DU$103,2,FALSE)</f>
        <v>-</v>
      </c>
      <c r="Z479" s="309" t="str">
        <f>VLOOKUP(Scoresheet!D102,'Caps &amp; Points'!$DT$2:$DU$103,2,FALSE)</f>
        <v>-</v>
      </c>
      <c r="AA479" s="309">
        <f>VLOOKUP(Scoresheet!E102,'Caps &amp; Points'!$DT$2:$DU$103,2,FALSE)</f>
        <v>0</v>
      </c>
      <c r="AB479" s="309">
        <f>VLOOKUP(Scoresheet!F102,'Caps &amp; Points'!$DT$2:$DU$103,2,FALSE)</f>
        <v>7</v>
      </c>
      <c r="AC479" s="309">
        <f>VLOOKUP(Scoresheet!G102,'Caps &amp; Points'!$DT$2:$DU$103,2,FALSE)</f>
        <v>0</v>
      </c>
      <c r="AD479" s="309" t="str">
        <f>VLOOKUP(Scoresheet!H102,'Caps &amp; Points'!$DT$2:$DU$103,2,FALSE)</f>
        <v>-</v>
      </c>
      <c r="AE479" s="310" t="str">
        <f>VLOOKUP(Scoresheet!I102,'Caps &amp; Points'!$DT$2:$DU$103,2,FALSE)</f>
        <v>-</v>
      </c>
      <c r="AF479" s="90">
        <f t="shared" si="96"/>
        <v>7</v>
      </c>
      <c r="AG479" s="87" t="str">
        <f>VLOOKUP(Scoresheet!AA102,'Caps &amp; Points'!$DW$2:$DX$11,2,FALSE)</f>
        <v>-</v>
      </c>
      <c r="AH479" s="88" t="str">
        <f>VLOOKUP(Scoresheet!AB102,'Caps &amp; Points'!$DW$2:$DX$11,2,FALSE)</f>
        <v>-</v>
      </c>
      <c r="AI479" s="88">
        <f>VLOOKUP(Scoresheet!AC102,'Caps &amp; Points'!$DW$2:$DX$11,2,FALSE)</f>
        <v>3</v>
      </c>
      <c r="AJ479" s="88">
        <f>VLOOKUP(Scoresheet!AD102,'Caps &amp; Points'!$DW$2:$DX$11,2,FALSE)</f>
        <v>3</v>
      </c>
      <c r="AK479" s="88">
        <f>VLOOKUP(Scoresheet!AE102,'Caps &amp; Points'!$DW$2:$DX$11,2,FALSE)</f>
        <v>1</v>
      </c>
      <c r="AL479" s="88" t="str">
        <f>VLOOKUP(Scoresheet!AF102,'Caps &amp; Points'!$DW$2:$DX$11,2,FALSE)</f>
        <v>-</v>
      </c>
      <c r="AM479" s="89" t="str">
        <f>VLOOKUP(Scoresheet!AG102,'Caps &amp; Points'!$DW$2:$DX$11,2,FALSE)</f>
        <v>-</v>
      </c>
      <c r="AN479" s="90">
        <f t="shared" si="97"/>
        <v>7</v>
      </c>
      <c r="AO479" s="87" t="str">
        <f>VLOOKUP(Scoresheet!AY102,'Caps &amp; Points'!$EF$2:$EG$13,2,FALSE)</f>
        <v>-</v>
      </c>
      <c r="AP479" s="88" t="str">
        <f>VLOOKUP(Scoresheet!AZ102,'Caps &amp; Points'!$EF$2:$EG$13,2,FALSE)</f>
        <v>-</v>
      </c>
      <c r="AQ479" s="88" t="str">
        <f>VLOOKUP(Scoresheet!BA102,'Caps &amp; Points'!$EF$2:$EG$13,2,FALSE)</f>
        <v>-</v>
      </c>
      <c r="AR479" s="88" t="str">
        <f>VLOOKUP(Scoresheet!BB102,'Caps &amp; Points'!$EF$2:$EG$13,2,FALSE)</f>
        <v>-</v>
      </c>
      <c r="AS479" s="88" t="str">
        <f>VLOOKUP(Scoresheet!BC102,'Caps &amp; Points'!$EF$2:$EG$13,2,FALSE)</f>
        <v>-</v>
      </c>
      <c r="AT479" s="88" t="str">
        <f>VLOOKUP(Scoresheet!BD102,'Caps &amp; Points'!$EF$2:$EG$13,2,FALSE)</f>
        <v>-</v>
      </c>
      <c r="AU479" s="89" t="str">
        <f>VLOOKUP(Scoresheet!BE102,'Caps &amp; Points'!$EF$2:$EG$13,2,FALSE)</f>
        <v>-</v>
      </c>
      <c r="AV479" s="90">
        <f t="shared" si="98"/>
        <v>0</v>
      </c>
      <c r="AX479" s="80" t="str">
        <f>VLOOKUP(Scoresheet!AQ102,'Caps &amp; Points'!$EC$2:$ED$21,2,FALSE)</f>
        <v>-</v>
      </c>
      <c r="AY479" s="80" t="str">
        <f>VLOOKUP(Scoresheet!AR102,'Caps &amp; Points'!$EC$2:$ED$21,2,FALSE)</f>
        <v>-</v>
      </c>
      <c r="AZ479" s="80" t="str">
        <f>VLOOKUP(Scoresheet!AS102,'Caps &amp; Points'!$EC$2:$ED$21,2,FALSE)</f>
        <v>-</v>
      </c>
      <c r="BA479" s="80" t="str">
        <f>VLOOKUP(Scoresheet!AT102,'Caps &amp; Points'!$EC$2:$ED$21,2,FALSE)</f>
        <v>-</v>
      </c>
      <c r="BB479" s="80" t="str">
        <f>VLOOKUP(Scoresheet!AU102,'Caps &amp; Points'!$EC$2:$ED$21,2,FALSE)</f>
        <v>-</v>
      </c>
      <c r="BC479" s="80" t="str">
        <f>VLOOKUP(Scoresheet!AV102,'Caps &amp; Points'!$EC$2:$ED$21,2,FALSE)</f>
        <v>-</v>
      </c>
      <c r="BD479" s="80" t="str">
        <f>VLOOKUP(Scoresheet!AW102,'Caps &amp; Points'!$EC$2:$ED$21,2,FALSE)</f>
        <v>-</v>
      </c>
      <c r="BE479" s="90">
        <f t="shared" si="99"/>
        <v>0</v>
      </c>
      <c r="BF479" s="87" t="str">
        <f>VLOOKUP(Scoresheet!AI102,'Caps &amp; Points'!$DZ$2:$EA$40,2,FALSE)</f>
        <v>-</v>
      </c>
      <c r="BG479" s="88" t="str">
        <f>VLOOKUP(Scoresheet!AJ102,'Caps &amp; Points'!$DZ$2:$EA$40,2,FALSE)</f>
        <v>-</v>
      </c>
      <c r="BH479" s="88" t="str">
        <f>VLOOKUP(Scoresheet!AK102,'Caps &amp; Points'!$DZ$2:$EA$40,2,FALSE)</f>
        <v>-</v>
      </c>
      <c r="BI479" s="88" t="str">
        <f>VLOOKUP(Scoresheet!AL102,'Caps &amp; Points'!$DZ$2:$EA$40,2,FALSE)</f>
        <v>-</v>
      </c>
      <c r="BJ479" s="88" t="str">
        <f>VLOOKUP(Scoresheet!AM102,'Caps &amp; Points'!$DZ$2:$EA$40,2,FALSE)</f>
        <v>-</v>
      </c>
      <c r="BK479" s="88" t="str">
        <f>VLOOKUP(Scoresheet!AN102,'Caps &amp; Points'!$DZ$2:$EA$40,2,FALSE)</f>
        <v>-</v>
      </c>
      <c r="BL479" s="89" t="str">
        <f>VLOOKUP(Scoresheet!AO102,'Caps &amp; Points'!$DZ$2:$EA$40,2,FALSE)</f>
        <v>-</v>
      </c>
      <c r="BM479" s="90">
        <f t="shared" si="100"/>
        <v>0</v>
      </c>
      <c r="BN479" s="90">
        <f t="shared" si="101"/>
        <v>3</v>
      </c>
      <c r="BO479" s="90">
        <f t="shared" si="102"/>
        <v>3</v>
      </c>
      <c r="BP479" s="90"/>
      <c r="BQ479" s="80" t="str">
        <f>+Scoresheet!BG102</f>
        <v>-</v>
      </c>
      <c r="BR479" s="81" t="str">
        <f>+Scoresheet!BH102</f>
        <v>-</v>
      </c>
      <c r="BS479" s="81">
        <f>+Scoresheet!BI102</f>
        <v>3</v>
      </c>
      <c r="BT479" s="81">
        <f>+Scoresheet!BJ102</f>
        <v>4</v>
      </c>
      <c r="BU479" s="81">
        <f>+Scoresheet!BK102</f>
        <v>3</v>
      </c>
      <c r="BV479" s="81" t="str">
        <f>+Scoresheet!BL102</f>
        <v>-</v>
      </c>
      <c r="BW479" s="222" t="str">
        <f>+Scoresheet!BM102</f>
        <v>-</v>
      </c>
      <c r="BX479" s="82">
        <f>+Scoresheet!BN102</f>
        <v>10</v>
      </c>
      <c r="BY479" s="80" t="str">
        <f>+Scoresheet!BO102</f>
        <v>-</v>
      </c>
      <c r="BZ479" s="81" t="str">
        <f>+Scoresheet!BP102</f>
        <v>-</v>
      </c>
      <c r="CA479" s="81">
        <f>+Scoresheet!BQ102</f>
        <v>24</v>
      </c>
      <c r="CB479" s="81">
        <f>+Scoresheet!BR102</f>
        <v>18</v>
      </c>
      <c r="CC479" s="81">
        <f>+Scoresheet!BS102</f>
        <v>24</v>
      </c>
      <c r="CD479" s="81" t="str">
        <f>+Scoresheet!BT102</f>
        <v>-</v>
      </c>
      <c r="CE479" s="222" t="str">
        <f>+Scoresheet!BU102</f>
        <v>-</v>
      </c>
      <c r="CF479" s="82">
        <f>+Scoresheet!BV102</f>
        <v>66</v>
      </c>
    </row>
    <row r="480" spans="23:84" ht="15.75" hidden="1" thickBot="1">
      <c r="W480" s="139">
        <v>17</v>
      </c>
      <c r="X480" s="295" t="str">
        <f>+Scoresheet!B103</f>
        <v>HITEN RAVAL [H]</v>
      </c>
      <c r="Y480" s="296" t="str">
        <f>VLOOKUP(Scoresheet!C103,'Caps &amp; Points'!$DT$2:$DU$103,2,FALSE)</f>
        <v>-</v>
      </c>
      <c r="Z480" s="309" t="str">
        <f>VLOOKUP(Scoresheet!D103,'Caps &amp; Points'!$DT$2:$DU$103,2,FALSE)</f>
        <v>-</v>
      </c>
      <c r="AA480" s="309">
        <f>VLOOKUP(Scoresheet!E103,'Caps &amp; Points'!$DT$2:$DU$103,2,FALSE)</f>
        <v>0</v>
      </c>
      <c r="AB480" s="309" t="str">
        <f>VLOOKUP(Scoresheet!F103,'Caps &amp; Points'!$DT$2:$DU$103,2,FALSE)</f>
        <v>-</v>
      </c>
      <c r="AC480" s="309">
        <f>VLOOKUP(Scoresheet!G103,'Caps &amp; Points'!$DT$2:$DU$103,2,FALSE)</f>
        <v>0</v>
      </c>
      <c r="AD480" s="309" t="str">
        <f>VLOOKUP(Scoresheet!H103,'Caps &amp; Points'!$DT$2:$DU$103,2,FALSE)</f>
        <v>-</v>
      </c>
      <c r="AE480" s="310" t="str">
        <f>VLOOKUP(Scoresheet!I103,'Caps &amp; Points'!$DT$2:$DU$103,2,FALSE)</f>
        <v>-</v>
      </c>
      <c r="AF480" s="90">
        <f t="shared" si="96"/>
        <v>0</v>
      </c>
      <c r="AG480" s="87" t="str">
        <f>VLOOKUP(Scoresheet!AA103,'Caps &amp; Points'!$DW$2:$DX$11,2,FALSE)</f>
        <v>-</v>
      </c>
      <c r="AH480" s="88" t="str">
        <f>VLOOKUP(Scoresheet!AB103,'Caps &amp; Points'!$DW$2:$DX$11,2,FALSE)</f>
        <v>-</v>
      </c>
      <c r="AI480" s="88" t="str">
        <f>VLOOKUP(Scoresheet!AC103,'Caps &amp; Points'!$DW$2:$DX$11,2,FALSE)</f>
        <v>-</v>
      </c>
      <c r="AJ480" s="88" t="str">
        <f>VLOOKUP(Scoresheet!AD103,'Caps &amp; Points'!$DW$2:$DX$11,2,FALSE)</f>
        <v>-</v>
      </c>
      <c r="AK480" s="88" t="str">
        <f>VLOOKUP(Scoresheet!AE103,'Caps &amp; Points'!$DW$2:$DX$11,2,FALSE)</f>
        <v>-</v>
      </c>
      <c r="AL480" s="88" t="str">
        <f>VLOOKUP(Scoresheet!AF103,'Caps &amp; Points'!$DW$2:$DX$11,2,FALSE)</f>
        <v>-</v>
      </c>
      <c r="AM480" s="89" t="str">
        <f>VLOOKUP(Scoresheet!AG103,'Caps &amp; Points'!$DW$2:$DX$11,2,FALSE)</f>
        <v>-</v>
      </c>
      <c r="AN480" s="90">
        <f t="shared" si="97"/>
        <v>0</v>
      </c>
      <c r="AO480" s="87" t="str">
        <f>VLOOKUP(Scoresheet!AY103,'Caps &amp; Points'!$EF$2:$EG$13,2,FALSE)</f>
        <v>-</v>
      </c>
      <c r="AP480" s="88" t="str">
        <f>VLOOKUP(Scoresheet!AZ103,'Caps &amp; Points'!$EF$2:$EG$13,2,FALSE)</f>
        <v>-</v>
      </c>
      <c r="AQ480" s="88" t="str">
        <f>VLOOKUP(Scoresheet!BA103,'Caps &amp; Points'!$EF$2:$EG$13,2,FALSE)</f>
        <v>-</v>
      </c>
      <c r="AR480" s="88" t="str">
        <f>VLOOKUP(Scoresheet!BB103,'Caps &amp; Points'!$EF$2:$EG$13,2,FALSE)</f>
        <v>-</v>
      </c>
      <c r="AS480" s="88" t="str">
        <f>VLOOKUP(Scoresheet!BC103,'Caps &amp; Points'!$EF$2:$EG$13,2,FALSE)</f>
        <v>-</v>
      </c>
      <c r="AT480" s="88" t="str">
        <f>VLOOKUP(Scoresheet!BD103,'Caps &amp; Points'!$EF$2:$EG$13,2,FALSE)</f>
        <v>-</v>
      </c>
      <c r="AU480" s="89" t="str">
        <f>VLOOKUP(Scoresheet!BE103,'Caps &amp; Points'!$EF$2:$EG$13,2,FALSE)</f>
        <v>-</v>
      </c>
      <c r="AV480" s="90">
        <f t="shared" si="98"/>
        <v>0</v>
      </c>
      <c r="AX480" s="80" t="str">
        <f>VLOOKUP(Scoresheet!AQ103,'Caps &amp; Points'!$EC$2:$ED$21,2,FALSE)</f>
        <v>-</v>
      </c>
      <c r="AY480" s="80" t="str">
        <f>VLOOKUP(Scoresheet!AR103,'Caps &amp; Points'!$EC$2:$ED$21,2,FALSE)</f>
        <v>-</v>
      </c>
      <c r="AZ480" s="80" t="str">
        <f>VLOOKUP(Scoresheet!AS103,'Caps &amp; Points'!$EC$2:$ED$21,2,FALSE)</f>
        <v>-</v>
      </c>
      <c r="BA480" s="80" t="str">
        <f>VLOOKUP(Scoresheet!AT103,'Caps &amp; Points'!$EC$2:$ED$21,2,FALSE)</f>
        <v>-</v>
      </c>
      <c r="BB480" s="80" t="str">
        <f>VLOOKUP(Scoresheet!AU103,'Caps &amp; Points'!$EC$2:$ED$21,2,FALSE)</f>
        <v>-</v>
      </c>
      <c r="BC480" s="80" t="str">
        <f>VLOOKUP(Scoresheet!AV103,'Caps &amp; Points'!$EC$2:$ED$21,2,FALSE)</f>
        <v>-</v>
      </c>
      <c r="BD480" s="80" t="str">
        <f>VLOOKUP(Scoresheet!AW103,'Caps &amp; Points'!$EC$2:$ED$21,2,FALSE)</f>
        <v>-</v>
      </c>
      <c r="BE480" s="90">
        <f t="shared" si="99"/>
        <v>0</v>
      </c>
      <c r="BF480" s="87" t="str">
        <f>VLOOKUP(Scoresheet!AI103,'Caps &amp; Points'!$DZ$2:$EA$40,2,FALSE)</f>
        <v>-</v>
      </c>
      <c r="BG480" s="88" t="str">
        <f>VLOOKUP(Scoresheet!AJ103,'Caps &amp; Points'!$DZ$2:$EA$40,2,FALSE)</f>
        <v>-</v>
      </c>
      <c r="BH480" s="88" t="str">
        <f>VLOOKUP(Scoresheet!AK103,'Caps &amp; Points'!$DZ$2:$EA$40,2,FALSE)</f>
        <v>-</v>
      </c>
      <c r="BI480" s="88" t="str">
        <f>VLOOKUP(Scoresheet!AL103,'Caps &amp; Points'!$DZ$2:$EA$40,2,FALSE)</f>
        <v>-</v>
      </c>
      <c r="BJ480" s="88" t="str">
        <f>VLOOKUP(Scoresheet!AM103,'Caps &amp; Points'!$DZ$2:$EA$40,2,FALSE)</f>
        <v>-</v>
      </c>
      <c r="BK480" s="88" t="str">
        <f>VLOOKUP(Scoresheet!AN103,'Caps &amp; Points'!$DZ$2:$EA$40,2,FALSE)</f>
        <v>-</v>
      </c>
      <c r="BL480" s="89" t="str">
        <f>VLOOKUP(Scoresheet!AO103,'Caps &amp; Points'!$DZ$2:$EA$40,2,FALSE)</f>
        <v>-</v>
      </c>
      <c r="BM480" s="90">
        <f t="shared" si="100"/>
        <v>0</v>
      </c>
      <c r="BN480" s="90">
        <f t="shared" si="101"/>
        <v>2</v>
      </c>
      <c r="BO480" s="90">
        <f t="shared" si="102"/>
        <v>0</v>
      </c>
      <c r="BP480" s="90"/>
      <c r="BQ480" s="80" t="str">
        <f>+Scoresheet!BG103</f>
        <v>-</v>
      </c>
      <c r="BR480" s="81" t="str">
        <f>+Scoresheet!BH103</f>
        <v>-</v>
      </c>
      <c r="BS480" s="81" t="str">
        <f>+Scoresheet!BI103</f>
        <v>-</v>
      </c>
      <c r="BT480" s="81" t="str">
        <f>+Scoresheet!BJ103</f>
        <v>-</v>
      </c>
      <c r="BU480" s="81" t="str">
        <f>+Scoresheet!BK103</f>
        <v>-</v>
      </c>
      <c r="BV480" s="81" t="str">
        <f>+Scoresheet!BL103</f>
        <v>-</v>
      </c>
      <c r="BW480" s="222" t="str">
        <f>+Scoresheet!BM103</f>
        <v>-</v>
      </c>
      <c r="BX480" s="82">
        <f>+Scoresheet!BN103</f>
        <v>0</v>
      </c>
      <c r="BY480" s="80" t="str">
        <f>+Scoresheet!BO103</f>
        <v>-</v>
      </c>
      <c r="BZ480" s="81" t="str">
        <f>+Scoresheet!BP103</f>
        <v>-</v>
      </c>
      <c r="CA480" s="81" t="str">
        <f>+Scoresheet!BQ103</f>
        <v>-</v>
      </c>
      <c r="CB480" s="81" t="str">
        <f>+Scoresheet!BR103</f>
        <v>-</v>
      </c>
      <c r="CC480" s="81" t="str">
        <f>+Scoresheet!BS103</f>
        <v>-</v>
      </c>
      <c r="CD480" s="81" t="str">
        <f>+Scoresheet!BT103</f>
        <v>-</v>
      </c>
      <c r="CE480" s="222" t="str">
        <f>+Scoresheet!BU103</f>
        <v>-</v>
      </c>
      <c r="CF480" s="82">
        <f>+Scoresheet!BV103</f>
        <v>0</v>
      </c>
    </row>
    <row r="481" spans="23:84" ht="15.75" hidden="1" thickBot="1">
      <c r="W481" s="294">
        <v>18</v>
      </c>
      <c r="X481" s="295" t="str">
        <f>+Scoresheet!B104</f>
        <v>SATISH RAVAL [H]</v>
      </c>
      <c r="Y481" s="296" t="str">
        <f>VLOOKUP(Scoresheet!C104,'Caps &amp; Points'!$DT$2:$DU$103,2,FALSE)</f>
        <v>-</v>
      </c>
      <c r="Z481" s="309" t="str">
        <f>VLOOKUP(Scoresheet!D104,'Caps &amp; Points'!$DT$2:$DU$103,2,FALSE)</f>
        <v>-</v>
      </c>
      <c r="AA481" s="309" t="str">
        <f>VLOOKUP(Scoresheet!E104,'Caps &amp; Points'!$DT$2:$DU$103,2,FALSE)</f>
        <v>-</v>
      </c>
      <c r="AB481" s="309">
        <f>VLOOKUP(Scoresheet!F104,'Caps &amp; Points'!$DT$2:$DU$103,2,FALSE)</f>
        <v>0</v>
      </c>
      <c r="AC481" s="309" t="str">
        <f>VLOOKUP(Scoresheet!G104,'Caps &amp; Points'!$DT$2:$DU$103,2,FALSE)</f>
        <v>-</v>
      </c>
      <c r="AD481" s="309" t="str">
        <f>VLOOKUP(Scoresheet!H104,'Caps &amp; Points'!$DT$2:$DU$103,2,FALSE)</f>
        <v>-</v>
      </c>
      <c r="AE481" s="310" t="str">
        <f>VLOOKUP(Scoresheet!I104,'Caps &amp; Points'!$DT$2:$DU$103,2,FALSE)</f>
        <v>-</v>
      </c>
      <c r="AF481" s="90">
        <f t="shared" si="96"/>
        <v>0</v>
      </c>
      <c r="AG481" s="87" t="str">
        <f>VLOOKUP(Scoresheet!AA104,'Caps &amp; Points'!$DW$2:$DX$11,2,FALSE)</f>
        <v>-</v>
      </c>
      <c r="AH481" s="88" t="str">
        <f>VLOOKUP(Scoresheet!AB104,'Caps &amp; Points'!$DW$2:$DX$11,2,FALSE)</f>
        <v>-</v>
      </c>
      <c r="AI481" s="88" t="str">
        <f>VLOOKUP(Scoresheet!AC104,'Caps &amp; Points'!$DW$2:$DX$11,2,FALSE)</f>
        <v>-</v>
      </c>
      <c r="AJ481" s="88" t="str">
        <f>VLOOKUP(Scoresheet!AD104,'Caps &amp; Points'!$DW$2:$DX$11,2,FALSE)</f>
        <v>-</v>
      </c>
      <c r="AK481" s="88" t="str">
        <f>VLOOKUP(Scoresheet!AE104,'Caps &amp; Points'!$DW$2:$DX$11,2,FALSE)</f>
        <v>-</v>
      </c>
      <c r="AL481" s="88" t="str">
        <f>VLOOKUP(Scoresheet!AF104,'Caps &amp; Points'!$DW$2:$DX$11,2,FALSE)</f>
        <v>-</v>
      </c>
      <c r="AM481" s="89" t="str">
        <f>VLOOKUP(Scoresheet!AG104,'Caps &amp; Points'!$DW$2:$DX$11,2,FALSE)</f>
        <v>-</v>
      </c>
      <c r="AN481" s="90">
        <f t="shared" si="97"/>
        <v>0</v>
      </c>
      <c r="AO481" s="87" t="str">
        <f>VLOOKUP(Scoresheet!AY104,'Caps &amp; Points'!$EF$2:$EG$13,2,FALSE)</f>
        <v>-</v>
      </c>
      <c r="AP481" s="88" t="str">
        <f>VLOOKUP(Scoresheet!AZ104,'Caps &amp; Points'!$EF$2:$EG$13,2,FALSE)</f>
        <v>-</v>
      </c>
      <c r="AQ481" s="88" t="str">
        <f>VLOOKUP(Scoresheet!BA104,'Caps &amp; Points'!$EF$2:$EG$13,2,FALSE)</f>
        <v>-</v>
      </c>
      <c r="AR481" s="88" t="str">
        <f>VLOOKUP(Scoresheet!BB104,'Caps &amp; Points'!$EF$2:$EG$13,2,FALSE)</f>
        <v>-</v>
      </c>
      <c r="AS481" s="88" t="str">
        <f>VLOOKUP(Scoresheet!BC104,'Caps &amp; Points'!$EF$2:$EG$13,2,FALSE)</f>
        <v>-</v>
      </c>
      <c r="AT481" s="88" t="str">
        <f>VLOOKUP(Scoresheet!BD104,'Caps &amp; Points'!$EF$2:$EG$13,2,FALSE)</f>
        <v>-</v>
      </c>
      <c r="AU481" s="89" t="str">
        <f>VLOOKUP(Scoresheet!BE104,'Caps &amp; Points'!$EF$2:$EG$13,2,FALSE)</f>
        <v>-</v>
      </c>
      <c r="AV481" s="90">
        <f t="shared" si="98"/>
        <v>0</v>
      </c>
      <c r="AX481" s="80" t="str">
        <f>VLOOKUP(Scoresheet!AQ104,'Caps &amp; Points'!$EC$2:$ED$21,2,FALSE)</f>
        <v>-</v>
      </c>
      <c r="AY481" s="80" t="str">
        <f>VLOOKUP(Scoresheet!AR104,'Caps &amp; Points'!$EC$2:$ED$21,2,FALSE)</f>
        <v>-</v>
      </c>
      <c r="AZ481" s="80" t="str">
        <f>VLOOKUP(Scoresheet!AS104,'Caps &amp; Points'!$EC$2:$ED$21,2,FALSE)</f>
        <v>-</v>
      </c>
      <c r="BA481" s="80" t="str">
        <f>VLOOKUP(Scoresheet!AT104,'Caps &amp; Points'!$EC$2:$ED$21,2,FALSE)</f>
        <v>-</v>
      </c>
      <c r="BB481" s="80" t="str">
        <f>VLOOKUP(Scoresheet!AU104,'Caps &amp; Points'!$EC$2:$ED$21,2,FALSE)</f>
        <v>-</v>
      </c>
      <c r="BC481" s="80" t="str">
        <f>VLOOKUP(Scoresheet!AV104,'Caps &amp; Points'!$EC$2:$ED$21,2,FALSE)</f>
        <v>-</v>
      </c>
      <c r="BD481" s="80" t="str">
        <f>VLOOKUP(Scoresheet!AW104,'Caps &amp; Points'!$EC$2:$ED$21,2,FALSE)</f>
        <v>-</v>
      </c>
      <c r="BE481" s="90">
        <f t="shared" si="99"/>
        <v>0</v>
      </c>
      <c r="BF481" s="87" t="str">
        <f>VLOOKUP(Scoresheet!AI104,'Caps &amp; Points'!$DZ$2:$EA$40,2,FALSE)</f>
        <v>-</v>
      </c>
      <c r="BG481" s="88" t="str">
        <f>VLOOKUP(Scoresheet!AJ104,'Caps &amp; Points'!$DZ$2:$EA$40,2,FALSE)</f>
        <v>-</v>
      </c>
      <c r="BH481" s="88" t="str">
        <f>VLOOKUP(Scoresheet!AK104,'Caps &amp; Points'!$DZ$2:$EA$40,2,FALSE)</f>
        <v>-</v>
      </c>
      <c r="BI481" s="88">
        <f>VLOOKUP(Scoresheet!AL104,'Caps &amp; Points'!$DZ$2:$EA$40,2,FALSE)</f>
        <v>1</v>
      </c>
      <c r="BJ481" s="88" t="str">
        <f>VLOOKUP(Scoresheet!AM104,'Caps &amp; Points'!$DZ$2:$EA$40,2,FALSE)</f>
        <v>-</v>
      </c>
      <c r="BK481" s="88" t="str">
        <f>VLOOKUP(Scoresheet!AN104,'Caps &amp; Points'!$DZ$2:$EA$40,2,FALSE)</f>
        <v>-</v>
      </c>
      <c r="BL481" s="89" t="str">
        <f>VLOOKUP(Scoresheet!AO104,'Caps &amp; Points'!$DZ$2:$EA$40,2,FALSE)</f>
        <v>-</v>
      </c>
      <c r="BM481" s="90">
        <f t="shared" si="100"/>
        <v>1</v>
      </c>
      <c r="BN481" s="90">
        <f t="shared" si="101"/>
        <v>1</v>
      </c>
      <c r="BO481" s="90">
        <f t="shared" si="102"/>
        <v>0</v>
      </c>
      <c r="BP481" s="90"/>
      <c r="BQ481" s="80" t="str">
        <f>+Scoresheet!BG104</f>
        <v>-</v>
      </c>
      <c r="BR481" s="81" t="str">
        <f>+Scoresheet!BH104</f>
        <v>-</v>
      </c>
      <c r="BS481" s="81" t="str">
        <f>+Scoresheet!BI104</f>
        <v>-</v>
      </c>
      <c r="BT481" s="81" t="str">
        <f>+Scoresheet!BJ104</f>
        <v>-</v>
      </c>
      <c r="BU481" s="81" t="str">
        <f>+Scoresheet!BK104</f>
        <v>-</v>
      </c>
      <c r="BV481" s="81" t="str">
        <f>+Scoresheet!BL104</f>
        <v>-</v>
      </c>
      <c r="BW481" s="222" t="str">
        <f>+Scoresheet!BM104</f>
        <v>-</v>
      </c>
      <c r="BX481" s="82">
        <f>+Scoresheet!BN104</f>
        <v>0</v>
      </c>
      <c r="BY481" s="80" t="str">
        <f>+Scoresheet!BO104</f>
        <v>-</v>
      </c>
      <c r="BZ481" s="81" t="str">
        <f>+Scoresheet!BP104</f>
        <v>-</v>
      </c>
      <c r="CA481" s="81" t="str">
        <f>+Scoresheet!BQ104</f>
        <v>-</v>
      </c>
      <c r="CB481" s="81" t="str">
        <f>+Scoresheet!BR104</f>
        <v>-</v>
      </c>
      <c r="CC481" s="81" t="str">
        <f>+Scoresheet!BS104</f>
        <v>-</v>
      </c>
      <c r="CD481" s="81" t="str">
        <f>+Scoresheet!BT104</f>
        <v>-</v>
      </c>
      <c r="CE481" s="222" t="str">
        <f>+Scoresheet!BU104</f>
        <v>-</v>
      </c>
      <c r="CF481" s="82">
        <f>+Scoresheet!BV104</f>
        <v>0</v>
      </c>
    </row>
    <row r="482" spans="23:84" ht="15.75" hidden="1" thickBot="1">
      <c r="W482" s="139">
        <v>19</v>
      </c>
      <c r="X482" s="295" t="str">
        <f>+Scoresheet!B105</f>
        <v>RAKESH PANDYA [H]</v>
      </c>
      <c r="Y482" s="296" t="str">
        <f>VLOOKUP(Scoresheet!C105,'Caps &amp; Points'!$DT$2:$DU$103,2,FALSE)</f>
        <v>-</v>
      </c>
      <c r="Z482" s="309" t="str">
        <f>VLOOKUP(Scoresheet!D105,'Caps &amp; Points'!$DT$2:$DU$103,2,FALSE)</f>
        <v>-</v>
      </c>
      <c r="AA482" s="309" t="str">
        <f>VLOOKUP(Scoresheet!E105,'Caps &amp; Points'!$DT$2:$DU$103,2,FALSE)</f>
        <v>-</v>
      </c>
      <c r="AB482" s="309" t="str">
        <f>VLOOKUP(Scoresheet!F105,'Caps &amp; Points'!$DT$2:$DU$103,2,FALSE)</f>
        <v>-</v>
      </c>
      <c r="AC482" s="309">
        <f>VLOOKUP(Scoresheet!G105,'Caps &amp; Points'!$DT$2:$DU$103,2,FALSE)</f>
        <v>0</v>
      </c>
      <c r="AD482" s="309" t="str">
        <f>VLOOKUP(Scoresheet!H105,'Caps &amp; Points'!$DT$2:$DU$103,2,FALSE)</f>
        <v>-</v>
      </c>
      <c r="AE482" s="310" t="str">
        <f>VLOOKUP(Scoresheet!I105,'Caps &amp; Points'!$DT$2:$DU$103,2,FALSE)</f>
        <v>-</v>
      </c>
      <c r="AF482" s="90">
        <f t="shared" si="96"/>
        <v>0</v>
      </c>
      <c r="AG482" s="87" t="str">
        <f>VLOOKUP(Scoresheet!AA105,'Caps &amp; Points'!$DW$2:$DX$11,2,FALSE)</f>
        <v>-</v>
      </c>
      <c r="AH482" s="88" t="str">
        <f>VLOOKUP(Scoresheet!AB105,'Caps &amp; Points'!$DW$2:$DX$11,2,FALSE)</f>
        <v>-</v>
      </c>
      <c r="AI482" s="88" t="str">
        <f>VLOOKUP(Scoresheet!AC105,'Caps &amp; Points'!$DW$2:$DX$11,2,FALSE)</f>
        <v>-</v>
      </c>
      <c r="AJ482" s="88" t="str">
        <f>VLOOKUP(Scoresheet!AD105,'Caps &amp; Points'!$DW$2:$DX$11,2,FALSE)</f>
        <v>-</v>
      </c>
      <c r="AK482" s="88" t="str">
        <f>VLOOKUP(Scoresheet!AE105,'Caps &amp; Points'!$DW$2:$DX$11,2,FALSE)</f>
        <v>-</v>
      </c>
      <c r="AL482" s="88" t="str">
        <f>VLOOKUP(Scoresheet!AF105,'Caps &amp; Points'!$DW$2:$DX$11,2,FALSE)</f>
        <v>-</v>
      </c>
      <c r="AM482" s="89" t="str">
        <f>VLOOKUP(Scoresheet!AG105,'Caps &amp; Points'!$DW$2:$DX$11,2,FALSE)</f>
        <v>-</v>
      </c>
      <c r="AN482" s="90">
        <f t="shared" si="97"/>
        <v>0</v>
      </c>
      <c r="AO482" s="87" t="str">
        <f>VLOOKUP(Scoresheet!AY105,'Caps &amp; Points'!$EF$2:$EG$13,2,FALSE)</f>
        <v>-</v>
      </c>
      <c r="AP482" s="88" t="str">
        <f>VLOOKUP(Scoresheet!AZ105,'Caps &amp; Points'!$EF$2:$EG$13,2,FALSE)</f>
        <v>-</v>
      </c>
      <c r="AQ482" s="88" t="str">
        <f>VLOOKUP(Scoresheet!BA105,'Caps &amp; Points'!$EF$2:$EG$13,2,FALSE)</f>
        <v>-</v>
      </c>
      <c r="AR482" s="88" t="str">
        <f>VLOOKUP(Scoresheet!BB105,'Caps &amp; Points'!$EF$2:$EG$13,2,FALSE)</f>
        <v>-</v>
      </c>
      <c r="AS482" s="88" t="str">
        <f>VLOOKUP(Scoresheet!BC105,'Caps &amp; Points'!$EF$2:$EG$13,2,FALSE)</f>
        <v>-</v>
      </c>
      <c r="AT482" s="88" t="str">
        <f>VLOOKUP(Scoresheet!BD105,'Caps &amp; Points'!$EF$2:$EG$13,2,FALSE)</f>
        <v>-</v>
      </c>
      <c r="AU482" s="89" t="str">
        <f>VLOOKUP(Scoresheet!BE105,'Caps &amp; Points'!$EF$2:$EG$13,2,FALSE)</f>
        <v>-</v>
      </c>
      <c r="AV482" s="90">
        <f t="shared" si="98"/>
        <v>0</v>
      </c>
      <c r="AX482" s="80" t="str">
        <f>VLOOKUP(Scoresheet!AQ105,'Caps &amp; Points'!$EC$2:$ED$21,2,FALSE)</f>
        <v>-</v>
      </c>
      <c r="AY482" s="80" t="str">
        <f>VLOOKUP(Scoresheet!AR105,'Caps &amp; Points'!$EC$2:$ED$21,2,FALSE)</f>
        <v>-</v>
      </c>
      <c r="AZ482" s="80" t="str">
        <f>VLOOKUP(Scoresheet!AS105,'Caps &amp; Points'!$EC$2:$ED$21,2,FALSE)</f>
        <v>-</v>
      </c>
      <c r="BA482" s="80" t="str">
        <f>VLOOKUP(Scoresheet!AT105,'Caps &amp; Points'!$EC$2:$ED$21,2,FALSE)</f>
        <v>-</v>
      </c>
      <c r="BB482" s="80" t="str">
        <f>VLOOKUP(Scoresheet!AU105,'Caps &amp; Points'!$EC$2:$ED$21,2,FALSE)</f>
        <v>-</v>
      </c>
      <c r="BC482" s="80" t="str">
        <f>VLOOKUP(Scoresheet!AV105,'Caps &amp; Points'!$EC$2:$ED$21,2,FALSE)</f>
        <v>-</v>
      </c>
      <c r="BD482" s="80" t="str">
        <f>VLOOKUP(Scoresheet!AW105,'Caps &amp; Points'!$EC$2:$ED$21,2,FALSE)</f>
        <v>-</v>
      </c>
      <c r="BE482" s="90">
        <f t="shared" si="99"/>
        <v>0</v>
      </c>
      <c r="BF482" s="87" t="str">
        <f>VLOOKUP(Scoresheet!AI105,'Caps &amp; Points'!$DZ$2:$EA$40,2,FALSE)</f>
        <v>-</v>
      </c>
      <c r="BG482" s="88" t="str">
        <f>VLOOKUP(Scoresheet!AJ105,'Caps &amp; Points'!$DZ$2:$EA$40,2,FALSE)</f>
        <v>-</v>
      </c>
      <c r="BH482" s="88" t="str">
        <f>VLOOKUP(Scoresheet!AK105,'Caps &amp; Points'!$DZ$2:$EA$40,2,FALSE)</f>
        <v>-</v>
      </c>
      <c r="BI482" s="88">
        <f>VLOOKUP(Scoresheet!AL105,'Caps &amp; Points'!$DZ$2:$EA$40,2,FALSE)</f>
        <v>1</v>
      </c>
      <c r="BJ482" s="88">
        <f>VLOOKUP(Scoresheet!AM105,'Caps &amp; Points'!$DZ$2:$EA$40,2,FALSE)</f>
        <v>0.5</v>
      </c>
      <c r="BK482" s="88" t="str">
        <f>VLOOKUP(Scoresheet!AN105,'Caps &amp; Points'!$DZ$2:$EA$40,2,FALSE)</f>
        <v>-</v>
      </c>
      <c r="BL482" s="89" t="str">
        <f>VLOOKUP(Scoresheet!AO105,'Caps &amp; Points'!$DZ$2:$EA$40,2,FALSE)</f>
        <v>-</v>
      </c>
      <c r="BM482" s="90">
        <f t="shared" si="100"/>
        <v>1.5</v>
      </c>
      <c r="BN482" s="90">
        <f t="shared" si="101"/>
        <v>1</v>
      </c>
      <c r="BO482" s="90">
        <f t="shared" si="102"/>
        <v>0</v>
      </c>
      <c r="BP482" s="90"/>
      <c r="BQ482" s="80" t="str">
        <f>+Scoresheet!BG105</f>
        <v>-</v>
      </c>
      <c r="BR482" s="81" t="str">
        <f>+Scoresheet!BH105</f>
        <v>-</v>
      </c>
      <c r="BS482" s="81" t="str">
        <f>+Scoresheet!BI105</f>
        <v>-</v>
      </c>
      <c r="BT482" s="81" t="str">
        <f>+Scoresheet!BJ105</f>
        <v>-</v>
      </c>
      <c r="BU482" s="81" t="str">
        <f>+Scoresheet!BK105</f>
        <v>-</v>
      </c>
      <c r="BV482" s="81" t="str">
        <f>+Scoresheet!BL105</f>
        <v>-</v>
      </c>
      <c r="BW482" s="222" t="str">
        <f>+Scoresheet!BM105</f>
        <v>-</v>
      </c>
      <c r="BX482" s="82">
        <f>+Scoresheet!BN105</f>
        <v>0</v>
      </c>
      <c r="BY482" s="80" t="str">
        <f>+Scoresheet!BO105</f>
        <v>-</v>
      </c>
      <c r="BZ482" s="81" t="str">
        <f>+Scoresheet!BP105</f>
        <v>-</v>
      </c>
      <c r="CA482" s="81" t="str">
        <f>+Scoresheet!BQ105</f>
        <v>-</v>
      </c>
      <c r="CB482" s="81" t="str">
        <f>+Scoresheet!BR105</f>
        <v>-</v>
      </c>
      <c r="CC482" s="81" t="str">
        <f>+Scoresheet!BS105</f>
        <v>-</v>
      </c>
      <c r="CD482" s="81" t="str">
        <f>+Scoresheet!BT105</f>
        <v>-</v>
      </c>
      <c r="CE482" s="222" t="str">
        <f>+Scoresheet!BU105</f>
        <v>-</v>
      </c>
      <c r="CF482" s="82">
        <f>+Scoresheet!BV105</f>
        <v>0</v>
      </c>
    </row>
    <row r="483" spans="23:84" ht="15.75" hidden="1" thickBot="1">
      <c r="W483" s="294">
        <v>20</v>
      </c>
      <c r="X483" s="295" t="str">
        <f>+Scoresheet!B106</f>
        <v>PINAKIN DAVE</v>
      </c>
      <c r="Y483" s="296" t="str">
        <f>VLOOKUP(Scoresheet!C106,'Caps &amp; Points'!$DT$2:$DU$103,2,FALSE)</f>
        <v>-</v>
      </c>
      <c r="Z483" s="309" t="str">
        <f>VLOOKUP(Scoresheet!D106,'Caps &amp; Points'!$DT$2:$DU$103,2,FALSE)</f>
        <v>-</v>
      </c>
      <c r="AA483" s="309" t="str">
        <f>VLOOKUP(Scoresheet!E106,'Caps &amp; Points'!$DT$2:$DU$103,2,FALSE)</f>
        <v>-</v>
      </c>
      <c r="AB483" s="309" t="str">
        <f>VLOOKUP(Scoresheet!F106,'Caps &amp; Points'!$DT$2:$DU$103,2,FALSE)</f>
        <v>-</v>
      </c>
      <c r="AC483" s="309">
        <f>VLOOKUP(Scoresheet!G106,'Caps &amp; Points'!$DT$2:$DU$103,2,FALSE)</f>
        <v>0</v>
      </c>
      <c r="AD483" s="309" t="str">
        <f>VLOOKUP(Scoresheet!H106,'Caps &amp; Points'!$DT$2:$DU$103,2,FALSE)</f>
        <v>-</v>
      </c>
      <c r="AE483" s="310" t="str">
        <f>VLOOKUP(Scoresheet!I106,'Caps &amp; Points'!$DT$2:$DU$103,2,FALSE)</f>
        <v>-</v>
      </c>
      <c r="AF483" s="90">
        <f t="shared" si="96"/>
        <v>0</v>
      </c>
      <c r="AG483" s="87" t="str">
        <f>VLOOKUP(Scoresheet!AA106,'Caps &amp; Points'!$DW$2:$DX$11,2,FALSE)</f>
        <v>-</v>
      </c>
      <c r="AH483" s="88" t="str">
        <f>VLOOKUP(Scoresheet!AB106,'Caps &amp; Points'!$DW$2:$DX$11,2,FALSE)</f>
        <v>-</v>
      </c>
      <c r="AI483" s="88" t="str">
        <f>VLOOKUP(Scoresheet!AC106,'Caps &amp; Points'!$DW$2:$DX$11,2,FALSE)</f>
        <v>-</v>
      </c>
      <c r="AJ483" s="88" t="str">
        <f>VLOOKUP(Scoresheet!AD106,'Caps &amp; Points'!$DW$2:$DX$11,2,FALSE)</f>
        <v>-</v>
      </c>
      <c r="AK483" s="88" t="str">
        <f>VLOOKUP(Scoresheet!AE106,'Caps &amp; Points'!$DW$2:$DX$11,2,FALSE)</f>
        <v>-</v>
      </c>
      <c r="AL483" s="88" t="str">
        <f>VLOOKUP(Scoresheet!AF106,'Caps &amp; Points'!$DW$2:$DX$11,2,FALSE)</f>
        <v>-</v>
      </c>
      <c r="AM483" s="89" t="str">
        <f>VLOOKUP(Scoresheet!AG106,'Caps &amp; Points'!$DW$2:$DX$11,2,FALSE)</f>
        <v>-</v>
      </c>
      <c r="AN483" s="90">
        <f t="shared" si="97"/>
        <v>0</v>
      </c>
      <c r="AO483" s="87" t="str">
        <f>VLOOKUP(Scoresheet!AY106,'Caps &amp; Points'!$EF$2:$EG$13,2,FALSE)</f>
        <v>-</v>
      </c>
      <c r="AP483" s="88" t="str">
        <f>VLOOKUP(Scoresheet!AZ106,'Caps &amp; Points'!$EF$2:$EG$13,2,FALSE)</f>
        <v>-</v>
      </c>
      <c r="AQ483" s="88" t="str">
        <f>VLOOKUP(Scoresheet!BA106,'Caps &amp; Points'!$EF$2:$EG$13,2,FALSE)</f>
        <v>-</v>
      </c>
      <c r="AR483" s="88" t="str">
        <f>VLOOKUP(Scoresheet!BB106,'Caps &amp; Points'!$EF$2:$EG$13,2,FALSE)</f>
        <v>-</v>
      </c>
      <c r="AS483" s="88" t="str">
        <f>VLOOKUP(Scoresheet!BC106,'Caps &amp; Points'!$EF$2:$EG$13,2,FALSE)</f>
        <v>-</v>
      </c>
      <c r="AT483" s="88" t="str">
        <f>VLOOKUP(Scoresheet!BD106,'Caps &amp; Points'!$EF$2:$EG$13,2,FALSE)</f>
        <v>-</v>
      </c>
      <c r="AU483" s="89" t="str">
        <f>VLOOKUP(Scoresheet!BE106,'Caps &amp; Points'!$EF$2:$EG$13,2,FALSE)</f>
        <v>-</v>
      </c>
      <c r="AV483" s="90">
        <f t="shared" si="98"/>
        <v>0</v>
      </c>
      <c r="AX483" s="80" t="str">
        <f>VLOOKUP(Scoresheet!AQ106,'Caps &amp; Points'!$EC$2:$ED$21,2,FALSE)</f>
        <v>-</v>
      </c>
      <c r="AY483" s="80" t="str">
        <f>VLOOKUP(Scoresheet!AR106,'Caps &amp; Points'!$EC$2:$ED$21,2,FALSE)</f>
        <v>-</v>
      </c>
      <c r="AZ483" s="80" t="str">
        <f>VLOOKUP(Scoresheet!AS106,'Caps &amp; Points'!$EC$2:$ED$21,2,FALSE)</f>
        <v>-</v>
      </c>
      <c r="BA483" s="80" t="str">
        <f>VLOOKUP(Scoresheet!AT106,'Caps &amp; Points'!$EC$2:$ED$21,2,FALSE)</f>
        <v>-</v>
      </c>
      <c r="BB483" s="80" t="str">
        <f>VLOOKUP(Scoresheet!AU106,'Caps &amp; Points'!$EC$2:$ED$21,2,FALSE)</f>
        <v>-</v>
      </c>
      <c r="BC483" s="80" t="str">
        <f>VLOOKUP(Scoresheet!AV106,'Caps &amp; Points'!$EC$2:$ED$21,2,FALSE)</f>
        <v>-</v>
      </c>
      <c r="BD483" s="80" t="str">
        <f>VLOOKUP(Scoresheet!AW106,'Caps &amp; Points'!$EC$2:$ED$21,2,FALSE)</f>
        <v>-</v>
      </c>
      <c r="BE483" s="90">
        <f t="shared" si="99"/>
        <v>0</v>
      </c>
      <c r="BF483" s="87" t="str">
        <f>VLOOKUP(Scoresheet!AI106,'Caps &amp; Points'!$DZ$2:$EA$40,2,FALSE)</f>
        <v>-</v>
      </c>
      <c r="BG483" s="88" t="str">
        <f>VLOOKUP(Scoresheet!AJ106,'Caps &amp; Points'!$DZ$2:$EA$40,2,FALSE)</f>
        <v>-</v>
      </c>
      <c r="BH483" s="88" t="str">
        <f>VLOOKUP(Scoresheet!AK106,'Caps &amp; Points'!$DZ$2:$EA$40,2,FALSE)</f>
        <v>-</v>
      </c>
      <c r="BI483" s="88" t="str">
        <f>VLOOKUP(Scoresheet!AL106,'Caps &amp; Points'!$DZ$2:$EA$40,2,FALSE)</f>
        <v>-</v>
      </c>
      <c r="BJ483" s="88" t="str">
        <f>VLOOKUP(Scoresheet!AM106,'Caps &amp; Points'!$DZ$2:$EA$40,2,FALSE)</f>
        <v>-</v>
      </c>
      <c r="BK483" s="88" t="str">
        <f>VLOOKUP(Scoresheet!AN106,'Caps &amp; Points'!$DZ$2:$EA$40,2,FALSE)</f>
        <v>-</v>
      </c>
      <c r="BL483" s="89" t="str">
        <f>VLOOKUP(Scoresheet!AO106,'Caps &amp; Points'!$DZ$2:$EA$40,2,FALSE)</f>
        <v>-</v>
      </c>
      <c r="BM483" s="90">
        <f t="shared" si="100"/>
        <v>0</v>
      </c>
      <c r="BN483" s="90">
        <f t="shared" si="101"/>
        <v>1</v>
      </c>
      <c r="BO483" s="90">
        <f t="shared" si="102"/>
        <v>0</v>
      </c>
      <c r="BP483" s="90"/>
      <c r="BQ483" s="80" t="str">
        <f>+Scoresheet!BG106</f>
        <v>-</v>
      </c>
      <c r="BR483" s="81" t="str">
        <f>+Scoresheet!BH106</f>
        <v>-</v>
      </c>
      <c r="BS483" s="81" t="str">
        <f>+Scoresheet!BI106</f>
        <v>-</v>
      </c>
      <c r="BT483" s="81" t="str">
        <f>+Scoresheet!BJ106</f>
        <v>-</v>
      </c>
      <c r="BU483" s="81" t="str">
        <f>+Scoresheet!BK106</f>
        <v>-</v>
      </c>
      <c r="BV483" s="81" t="str">
        <f>+Scoresheet!BL106</f>
        <v>-</v>
      </c>
      <c r="BW483" s="222" t="str">
        <f>+Scoresheet!BM106</f>
        <v>-</v>
      </c>
      <c r="BX483" s="82">
        <f>+Scoresheet!BN106</f>
        <v>0</v>
      </c>
      <c r="BY483" s="80" t="str">
        <f>+Scoresheet!BO106</f>
        <v>-</v>
      </c>
      <c r="BZ483" s="81" t="str">
        <f>+Scoresheet!BP106</f>
        <v>-</v>
      </c>
      <c r="CA483" s="81" t="str">
        <f>+Scoresheet!BQ106</f>
        <v>-</v>
      </c>
      <c r="CB483" s="81" t="str">
        <f>+Scoresheet!BR106</f>
        <v>-</v>
      </c>
      <c r="CC483" s="81" t="str">
        <f>+Scoresheet!BS106</f>
        <v>-</v>
      </c>
      <c r="CD483" s="81" t="str">
        <f>+Scoresheet!BT106</f>
        <v>-</v>
      </c>
      <c r="CE483" s="222" t="str">
        <f>+Scoresheet!BU106</f>
        <v>-</v>
      </c>
      <c r="CF483" s="82">
        <f>+Scoresheet!BV106</f>
        <v>0</v>
      </c>
    </row>
    <row r="484" spans="23:84" ht="15.75" hidden="1" thickBot="1">
      <c r="W484" s="139">
        <v>21</v>
      </c>
      <c r="X484" s="295" t="str">
        <f>+Scoresheet!B107</f>
        <v>-</v>
      </c>
      <c r="Y484" s="296" t="str">
        <f>VLOOKUP(Scoresheet!C107,'Caps &amp; Points'!$DT$2:$DU$103,2,FALSE)</f>
        <v>-</v>
      </c>
      <c r="Z484" s="309" t="str">
        <f>VLOOKUP(Scoresheet!D107,'Caps &amp; Points'!$DT$2:$DU$103,2,FALSE)</f>
        <v>-</v>
      </c>
      <c r="AA484" s="309" t="str">
        <f>VLOOKUP(Scoresheet!E107,'Caps &amp; Points'!$DT$2:$DU$103,2,FALSE)</f>
        <v>-</v>
      </c>
      <c r="AB484" s="309" t="str">
        <f>VLOOKUP(Scoresheet!F107,'Caps &amp; Points'!$DT$2:$DU$103,2,FALSE)</f>
        <v>-</v>
      </c>
      <c r="AC484" s="309" t="str">
        <f>VLOOKUP(Scoresheet!G107,'Caps &amp; Points'!$DT$2:$DU$103,2,FALSE)</f>
        <v>-</v>
      </c>
      <c r="AD484" s="309" t="str">
        <f>VLOOKUP(Scoresheet!H107,'Caps &amp; Points'!$DT$2:$DU$103,2,FALSE)</f>
        <v>-</v>
      </c>
      <c r="AE484" s="310" t="str">
        <f>VLOOKUP(Scoresheet!I107,'Caps &amp; Points'!$DT$2:$DU$103,2,FALSE)</f>
        <v>-</v>
      </c>
      <c r="AF484" s="90">
        <f t="shared" si="96"/>
        <v>0</v>
      </c>
      <c r="AG484" s="87" t="str">
        <f>VLOOKUP(Scoresheet!AA107,'Caps &amp; Points'!$DW$2:$DX$11,2,FALSE)</f>
        <v>-</v>
      </c>
      <c r="AH484" s="88" t="str">
        <f>VLOOKUP(Scoresheet!AB107,'Caps &amp; Points'!$DW$2:$DX$11,2,FALSE)</f>
        <v>-</v>
      </c>
      <c r="AI484" s="88" t="str">
        <f>VLOOKUP(Scoresheet!AC107,'Caps &amp; Points'!$DW$2:$DX$11,2,FALSE)</f>
        <v>-</v>
      </c>
      <c r="AJ484" s="88" t="str">
        <f>VLOOKUP(Scoresheet!AD107,'Caps &amp; Points'!$DW$2:$DX$11,2,FALSE)</f>
        <v>-</v>
      </c>
      <c r="AK484" s="88" t="str">
        <f>VLOOKUP(Scoresheet!AE107,'Caps &amp; Points'!$DW$2:$DX$11,2,FALSE)</f>
        <v>-</v>
      </c>
      <c r="AL484" s="88" t="str">
        <f>VLOOKUP(Scoresheet!AF107,'Caps &amp; Points'!$DW$2:$DX$11,2,FALSE)</f>
        <v>-</v>
      </c>
      <c r="AM484" s="89" t="str">
        <f>VLOOKUP(Scoresheet!AG107,'Caps &amp; Points'!$DW$2:$DX$11,2,FALSE)</f>
        <v>-</v>
      </c>
      <c r="AN484" s="90">
        <f t="shared" si="97"/>
        <v>0</v>
      </c>
      <c r="AO484" s="87" t="str">
        <f>VLOOKUP(Scoresheet!AY107,'Caps &amp; Points'!$EF$2:$EG$13,2,FALSE)</f>
        <v>-</v>
      </c>
      <c r="AP484" s="88" t="str">
        <f>VLOOKUP(Scoresheet!AZ107,'Caps &amp; Points'!$EF$2:$EG$13,2,FALSE)</f>
        <v>-</v>
      </c>
      <c r="AQ484" s="88" t="str">
        <f>VLOOKUP(Scoresheet!BA107,'Caps &amp; Points'!$EF$2:$EG$13,2,FALSE)</f>
        <v>-</v>
      </c>
      <c r="AR484" s="88" t="str">
        <f>VLOOKUP(Scoresheet!BB107,'Caps &amp; Points'!$EF$2:$EG$13,2,FALSE)</f>
        <v>-</v>
      </c>
      <c r="AS484" s="88" t="str">
        <f>VLOOKUP(Scoresheet!BC107,'Caps &amp; Points'!$EF$2:$EG$13,2,FALSE)</f>
        <v>-</v>
      </c>
      <c r="AT484" s="88" t="str">
        <f>VLOOKUP(Scoresheet!BD107,'Caps &amp; Points'!$EF$2:$EG$13,2,FALSE)</f>
        <v>-</v>
      </c>
      <c r="AU484" s="89" t="str">
        <f>VLOOKUP(Scoresheet!BE107,'Caps &amp; Points'!$EF$2:$EG$13,2,FALSE)</f>
        <v>-</v>
      </c>
      <c r="AV484" s="90">
        <f t="shared" si="98"/>
        <v>0</v>
      </c>
      <c r="AX484" s="80" t="str">
        <f>VLOOKUP(Scoresheet!AQ107,'Caps &amp; Points'!$EC$2:$ED$21,2,FALSE)</f>
        <v>-</v>
      </c>
      <c r="AY484" s="80" t="str">
        <f>VLOOKUP(Scoresheet!AR107,'Caps &amp; Points'!$EC$2:$ED$21,2,FALSE)</f>
        <v>-</v>
      </c>
      <c r="AZ484" s="80" t="str">
        <f>VLOOKUP(Scoresheet!AS107,'Caps &amp; Points'!$EC$2:$ED$21,2,FALSE)</f>
        <v>-</v>
      </c>
      <c r="BA484" s="80" t="str">
        <f>VLOOKUP(Scoresheet!AT107,'Caps &amp; Points'!$EC$2:$ED$21,2,FALSE)</f>
        <v>-</v>
      </c>
      <c r="BB484" s="80" t="str">
        <f>VLOOKUP(Scoresheet!AU107,'Caps &amp; Points'!$EC$2:$ED$21,2,FALSE)</f>
        <v>-</v>
      </c>
      <c r="BC484" s="80" t="str">
        <f>VLOOKUP(Scoresheet!AV107,'Caps &amp; Points'!$EC$2:$ED$21,2,FALSE)</f>
        <v>-</v>
      </c>
      <c r="BD484" s="80" t="str">
        <f>VLOOKUP(Scoresheet!AW107,'Caps &amp; Points'!$EC$2:$ED$21,2,FALSE)</f>
        <v>-</v>
      </c>
      <c r="BE484" s="90">
        <f t="shared" si="99"/>
        <v>0</v>
      </c>
      <c r="BF484" s="87" t="str">
        <f>VLOOKUP(Scoresheet!AI107,'Caps &amp; Points'!$DZ$2:$EA$40,2,FALSE)</f>
        <v>-</v>
      </c>
      <c r="BG484" s="88" t="str">
        <f>VLOOKUP(Scoresheet!AJ107,'Caps &amp; Points'!$DZ$2:$EA$40,2,FALSE)</f>
        <v>-</v>
      </c>
      <c r="BH484" s="88" t="str">
        <f>VLOOKUP(Scoresheet!AK107,'Caps &amp; Points'!$DZ$2:$EA$40,2,FALSE)</f>
        <v>-</v>
      </c>
      <c r="BI484" s="88" t="str">
        <f>VLOOKUP(Scoresheet!AL107,'Caps &amp; Points'!$DZ$2:$EA$40,2,FALSE)</f>
        <v>-</v>
      </c>
      <c r="BJ484" s="88" t="str">
        <f>VLOOKUP(Scoresheet!AM107,'Caps &amp; Points'!$DZ$2:$EA$40,2,FALSE)</f>
        <v>-</v>
      </c>
      <c r="BK484" s="88" t="str">
        <f>VLOOKUP(Scoresheet!AN107,'Caps &amp; Points'!$DZ$2:$EA$40,2,FALSE)</f>
        <v>-</v>
      </c>
      <c r="BL484" s="89" t="str">
        <f>VLOOKUP(Scoresheet!AO107,'Caps &amp; Points'!$DZ$2:$EA$40,2,FALSE)</f>
        <v>-</v>
      </c>
      <c r="BM484" s="90">
        <f t="shared" si="100"/>
        <v>0</v>
      </c>
      <c r="BN484" s="90">
        <f t="shared" si="101"/>
        <v>0</v>
      </c>
      <c r="BO484" s="90">
        <f t="shared" si="102"/>
        <v>0</v>
      </c>
      <c r="BP484" s="90"/>
      <c r="BQ484" s="80" t="str">
        <f>+Scoresheet!BG107</f>
        <v>-</v>
      </c>
      <c r="BR484" s="81" t="str">
        <f>+Scoresheet!BH107</f>
        <v>-</v>
      </c>
      <c r="BS484" s="81" t="str">
        <f>+Scoresheet!BI107</f>
        <v>-</v>
      </c>
      <c r="BT484" s="81" t="str">
        <f>+Scoresheet!BJ107</f>
        <v>-</v>
      </c>
      <c r="BU484" s="81" t="str">
        <f>+Scoresheet!BK107</f>
        <v>-</v>
      </c>
      <c r="BV484" s="81" t="str">
        <f>+Scoresheet!BL107</f>
        <v>-</v>
      </c>
      <c r="BW484" s="222" t="str">
        <f>+Scoresheet!BM107</f>
        <v>-</v>
      </c>
      <c r="BX484" s="82">
        <f>+Scoresheet!BN107</f>
        <v>0</v>
      </c>
      <c r="BY484" s="80" t="str">
        <f>+Scoresheet!BO107</f>
        <v>-</v>
      </c>
      <c r="BZ484" s="81" t="str">
        <f>+Scoresheet!BP107</f>
        <v>-</v>
      </c>
      <c r="CA484" s="81" t="str">
        <f>+Scoresheet!BQ107</f>
        <v>-</v>
      </c>
      <c r="CB484" s="81" t="str">
        <f>+Scoresheet!BR107</f>
        <v>-</v>
      </c>
      <c r="CC484" s="81" t="str">
        <f>+Scoresheet!BS107</f>
        <v>-</v>
      </c>
      <c r="CD484" s="81" t="str">
        <f>+Scoresheet!BT107</f>
        <v>-</v>
      </c>
      <c r="CE484" s="222" t="str">
        <f>+Scoresheet!BU107</f>
        <v>-</v>
      </c>
      <c r="CF484" s="82">
        <f>+Scoresheet!BV107</f>
        <v>0</v>
      </c>
    </row>
    <row r="485" spans="23:84" ht="15.75" hidden="1" thickBot="1">
      <c r="W485" s="294">
        <v>22</v>
      </c>
      <c r="X485" s="295" t="str">
        <f>+Scoresheet!B108</f>
        <v>-</v>
      </c>
      <c r="Y485" s="296" t="str">
        <f>VLOOKUP(Scoresheet!C108,'Caps &amp; Points'!$DT$2:$DU$103,2,FALSE)</f>
        <v>-</v>
      </c>
      <c r="Z485" s="309" t="str">
        <f>VLOOKUP(Scoresheet!D108,'Caps &amp; Points'!$DT$2:$DU$103,2,FALSE)</f>
        <v>-</v>
      </c>
      <c r="AA485" s="309" t="str">
        <f>VLOOKUP(Scoresheet!E108,'Caps &amp; Points'!$DT$2:$DU$103,2,FALSE)</f>
        <v>-</v>
      </c>
      <c r="AB485" s="309" t="str">
        <f>VLOOKUP(Scoresheet!F108,'Caps &amp; Points'!$DT$2:$DU$103,2,FALSE)</f>
        <v>-</v>
      </c>
      <c r="AC485" s="309" t="str">
        <f>VLOOKUP(Scoresheet!G108,'Caps &amp; Points'!$DT$2:$DU$103,2,FALSE)</f>
        <v>-</v>
      </c>
      <c r="AD485" s="309" t="str">
        <f>VLOOKUP(Scoresheet!H108,'Caps &amp; Points'!$DT$2:$DU$103,2,FALSE)</f>
        <v>-</v>
      </c>
      <c r="AE485" s="310" t="str">
        <f>VLOOKUP(Scoresheet!I108,'Caps &amp; Points'!$DT$2:$DU$103,2,FALSE)</f>
        <v>-</v>
      </c>
      <c r="AF485" s="90">
        <f t="shared" si="96"/>
        <v>0</v>
      </c>
      <c r="AG485" s="87" t="str">
        <f>VLOOKUP(Scoresheet!AA108,'Caps &amp; Points'!$DW$2:$DX$11,2,FALSE)</f>
        <v>-</v>
      </c>
      <c r="AH485" s="88" t="str">
        <f>VLOOKUP(Scoresheet!AB108,'Caps &amp; Points'!$DW$2:$DX$11,2,FALSE)</f>
        <v>-</v>
      </c>
      <c r="AI485" s="88" t="str">
        <f>VLOOKUP(Scoresheet!AC108,'Caps &amp; Points'!$DW$2:$DX$11,2,FALSE)</f>
        <v>-</v>
      </c>
      <c r="AJ485" s="88" t="str">
        <f>VLOOKUP(Scoresheet!AD108,'Caps &amp; Points'!$DW$2:$DX$11,2,FALSE)</f>
        <v>-</v>
      </c>
      <c r="AK485" s="88" t="str">
        <f>VLOOKUP(Scoresheet!AE108,'Caps &amp; Points'!$DW$2:$DX$11,2,FALSE)</f>
        <v>-</v>
      </c>
      <c r="AL485" s="88" t="str">
        <f>VLOOKUP(Scoresheet!AF108,'Caps &amp; Points'!$DW$2:$DX$11,2,FALSE)</f>
        <v>-</v>
      </c>
      <c r="AM485" s="89" t="str">
        <f>VLOOKUP(Scoresheet!AG108,'Caps &amp; Points'!$DW$2:$DX$11,2,FALSE)</f>
        <v>-</v>
      </c>
      <c r="AN485" s="90">
        <f t="shared" si="97"/>
        <v>0</v>
      </c>
      <c r="AO485" s="87" t="str">
        <f>VLOOKUP(Scoresheet!AY108,'Caps &amp; Points'!$EF$2:$EG$13,2,FALSE)</f>
        <v>-</v>
      </c>
      <c r="AP485" s="88" t="str">
        <f>VLOOKUP(Scoresheet!AZ108,'Caps &amp; Points'!$EF$2:$EG$13,2,FALSE)</f>
        <v>-</v>
      </c>
      <c r="AQ485" s="88" t="str">
        <f>VLOOKUP(Scoresheet!BA108,'Caps &amp; Points'!$EF$2:$EG$13,2,FALSE)</f>
        <v>-</v>
      </c>
      <c r="AR485" s="88" t="str">
        <f>VLOOKUP(Scoresheet!BB108,'Caps &amp; Points'!$EF$2:$EG$13,2,FALSE)</f>
        <v>-</v>
      </c>
      <c r="AS485" s="88" t="str">
        <f>VLOOKUP(Scoresheet!BC108,'Caps &amp; Points'!$EF$2:$EG$13,2,FALSE)</f>
        <v>-</v>
      </c>
      <c r="AT485" s="88" t="str">
        <f>VLOOKUP(Scoresheet!BD108,'Caps &amp; Points'!$EF$2:$EG$13,2,FALSE)</f>
        <v>-</v>
      </c>
      <c r="AU485" s="89" t="str">
        <f>VLOOKUP(Scoresheet!BE108,'Caps &amp; Points'!$EF$2:$EG$13,2,FALSE)</f>
        <v>-</v>
      </c>
      <c r="AV485" s="90">
        <f t="shared" si="98"/>
        <v>0</v>
      </c>
      <c r="AX485" s="80" t="str">
        <f>VLOOKUP(Scoresheet!AQ108,'Caps &amp; Points'!$EC$2:$ED$21,2,FALSE)</f>
        <v>-</v>
      </c>
      <c r="AY485" s="80" t="str">
        <f>VLOOKUP(Scoresheet!AR108,'Caps &amp; Points'!$EC$2:$ED$21,2,FALSE)</f>
        <v>-</v>
      </c>
      <c r="AZ485" s="80" t="str">
        <f>VLOOKUP(Scoresheet!AS108,'Caps &amp; Points'!$EC$2:$ED$21,2,FALSE)</f>
        <v>-</v>
      </c>
      <c r="BA485" s="80" t="str">
        <f>VLOOKUP(Scoresheet!AT108,'Caps &amp; Points'!$EC$2:$ED$21,2,FALSE)</f>
        <v>-</v>
      </c>
      <c r="BB485" s="80" t="str">
        <f>VLOOKUP(Scoresheet!AU108,'Caps &amp; Points'!$EC$2:$ED$21,2,FALSE)</f>
        <v>-</v>
      </c>
      <c r="BC485" s="80" t="str">
        <f>VLOOKUP(Scoresheet!AV108,'Caps &amp; Points'!$EC$2:$ED$21,2,FALSE)</f>
        <v>-</v>
      </c>
      <c r="BD485" s="80" t="str">
        <f>VLOOKUP(Scoresheet!AW108,'Caps &amp; Points'!$EC$2:$ED$21,2,FALSE)</f>
        <v>-</v>
      </c>
      <c r="BE485" s="90">
        <f t="shared" si="99"/>
        <v>0</v>
      </c>
      <c r="BF485" s="87" t="str">
        <f>VLOOKUP(Scoresheet!AI108,'Caps &amp; Points'!$DZ$2:$EA$40,2,FALSE)</f>
        <v>-</v>
      </c>
      <c r="BG485" s="88" t="str">
        <f>VLOOKUP(Scoresheet!AJ108,'Caps &amp; Points'!$DZ$2:$EA$40,2,FALSE)</f>
        <v>-</v>
      </c>
      <c r="BH485" s="88" t="str">
        <f>VLOOKUP(Scoresheet!AK108,'Caps &amp; Points'!$DZ$2:$EA$40,2,FALSE)</f>
        <v>-</v>
      </c>
      <c r="BI485" s="88" t="str">
        <f>VLOOKUP(Scoresheet!AL108,'Caps &amp; Points'!$DZ$2:$EA$40,2,FALSE)</f>
        <v>-</v>
      </c>
      <c r="BJ485" s="88" t="str">
        <f>VLOOKUP(Scoresheet!AM108,'Caps &amp; Points'!$DZ$2:$EA$40,2,FALSE)</f>
        <v>-</v>
      </c>
      <c r="BK485" s="88" t="str">
        <f>VLOOKUP(Scoresheet!AN108,'Caps &amp; Points'!$DZ$2:$EA$40,2,FALSE)</f>
        <v>-</v>
      </c>
      <c r="BL485" s="89" t="str">
        <f>VLOOKUP(Scoresheet!AO108,'Caps &amp; Points'!$DZ$2:$EA$40,2,FALSE)</f>
        <v>-</v>
      </c>
      <c r="BM485" s="90">
        <f t="shared" si="100"/>
        <v>0</v>
      </c>
      <c r="BN485" s="90">
        <f t="shared" si="101"/>
        <v>0</v>
      </c>
      <c r="BO485" s="90">
        <f t="shared" si="102"/>
        <v>0</v>
      </c>
      <c r="BP485" s="90"/>
      <c r="BQ485" s="80" t="str">
        <f>+Scoresheet!BG108</f>
        <v>-</v>
      </c>
      <c r="BR485" s="81" t="str">
        <f>+Scoresheet!BH108</f>
        <v>-</v>
      </c>
      <c r="BS485" s="81" t="str">
        <f>+Scoresheet!BI108</f>
        <v>-</v>
      </c>
      <c r="BT485" s="81" t="str">
        <f>+Scoresheet!BJ108</f>
        <v>-</v>
      </c>
      <c r="BU485" s="81" t="str">
        <f>+Scoresheet!BK108</f>
        <v>-</v>
      </c>
      <c r="BV485" s="81" t="str">
        <f>+Scoresheet!BL108</f>
        <v>-</v>
      </c>
      <c r="BW485" s="222" t="str">
        <f>+Scoresheet!BM108</f>
        <v>-</v>
      </c>
      <c r="BX485" s="82">
        <f>+Scoresheet!BN108</f>
        <v>0</v>
      </c>
      <c r="BY485" s="80" t="str">
        <f>+Scoresheet!BO108</f>
        <v>-</v>
      </c>
      <c r="BZ485" s="81" t="str">
        <f>+Scoresheet!BP108</f>
        <v>-</v>
      </c>
      <c r="CA485" s="81" t="str">
        <f>+Scoresheet!BQ108</f>
        <v>-</v>
      </c>
      <c r="CB485" s="81" t="str">
        <f>+Scoresheet!BR108</f>
        <v>-</v>
      </c>
      <c r="CC485" s="81" t="str">
        <f>+Scoresheet!BS108</f>
        <v>-</v>
      </c>
      <c r="CD485" s="81" t="str">
        <f>+Scoresheet!BT108</f>
        <v>-</v>
      </c>
      <c r="CE485" s="222" t="str">
        <f>+Scoresheet!BU108</f>
        <v>-</v>
      </c>
      <c r="CF485" s="82">
        <f>+Scoresheet!BV108</f>
        <v>0</v>
      </c>
    </row>
    <row r="486" spans="23:84" ht="15.75" hidden="1" thickBot="1">
      <c r="W486" s="139">
        <v>23</v>
      </c>
      <c r="X486" s="295" t="str">
        <f>+Scoresheet!B109</f>
        <v>-</v>
      </c>
      <c r="Y486" s="296" t="str">
        <f>VLOOKUP(Scoresheet!C109,'Caps &amp; Points'!$DT$2:$DU$103,2,FALSE)</f>
        <v>-</v>
      </c>
      <c r="Z486" s="309" t="str">
        <f>VLOOKUP(Scoresheet!D109,'Caps &amp; Points'!$DT$2:$DU$103,2,FALSE)</f>
        <v>-</v>
      </c>
      <c r="AA486" s="309" t="str">
        <f>VLOOKUP(Scoresheet!E109,'Caps &amp; Points'!$DT$2:$DU$103,2,FALSE)</f>
        <v>-</v>
      </c>
      <c r="AB486" s="309" t="str">
        <f>VLOOKUP(Scoresheet!F109,'Caps &amp; Points'!$DT$2:$DU$103,2,FALSE)</f>
        <v>-</v>
      </c>
      <c r="AC486" s="309" t="str">
        <f>VLOOKUP(Scoresheet!G109,'Caps &amp; Points'!$DT$2:$DU$103,2,FALSE)</f>
        <v>-</v>
      </c>
      <c r="AD486" s="309" t="str">
        <f>VLOOKUP(Scoresheet!H109,'Caps &amp; Points'!$DT$2:$DU$103,2,FALSE)</f>
        <v>-</v>
      </c>
      <c r="AE486" s="310" t="str">
        <f>VLOOKUP(Scoresheet!I109,'Caps &amp; Points'!$DT$2:$DU$103,2,FALSE)</f>
        <v>-</v>
      </c>
      <c r="AF486" s="90">
        <f t="shared" si="96"/>
        <v>0</v>
      </c>
      <c r="AG486" s="87" t="str">
        <f>VLOOKUP(Scoresheet!AA109,'Caps &amp; Points'!$DW$2:$DX$11,2,FALSE)</f>
        <v>-</v>
      </c>
      <c r="AH486" s="88" t="str">
        <f>VLOOKUP(Scoresheet!AB109,'Caps &amp; Points'!$DW$2:$DX$11,2,FALSE)</f>
        <v>-</v>
      </c>
      <c r="AI486" s="88" t="str">
        <f>VLOOKUP(Scoresheet!AC109,'Caps &amp; Points'!$DW$2:$DX$11,2,FALSE)</f>
        <v>-</v>
      </c>
      <c r="AJ486" s="88" t="str">
        <f>VLOOKUP(Scoresheet!AD109,'Caps &amp; Points'!$DW$2:$DX$11,2,FALSE)</f>
        <v>-</v>
      </c>
      <c r="AK486" s="88" t="str">
        <f>VLOOKUP(Scoresheet!AE109,'Caps &amp; Points'!$DW$2:$DX$11,2,FALSE)</f>
        <v>-</v>
      </c>
      <c r="AL486" s="88" t="str">
        <f>VLOOKUP(Scoresheet!AF109,'Caps &amp; Points'!$DW$2:$DX$11,2,FALSE)</f>
        <v>-</v>
      </c>
      <c r="AM486" s="89" t="str">
        <f>VLOOKUP(Scoresheet!AG109,'Caps &amp; Points'!$DW$2:$DX$11,2,FALSE)</f>
        <v>-</v>
      </c>
      <c r="AN486" s="90">
        <f t="shared" si="97"/>
        <v>0</v>
      </c>
      <c r="AO486" s="87" t="str">
        <f>VLOOKUP(Scoresheet!AY109,'Caps &amp; Points'!$EF$2:$EG$13,2,FALSE)</f>
        <v>-</v>
      </c>
      <c r="AP486" s="88" t="str">
        <f>VLOOKUP(Scoresheet!AZ109,'Caps &amp; Points'!$EF$2:$EG$13,2,FALSE)</f>
        <v>-</v>
      </c>
      <c r="AQ486" s="88" t="str">
        <f>VLOOKUP(Scoresheet!BA109,'Caps &amp; Points'!$EF$2:$EG$13,2,FALSE)</f>
        <v>-</v>
      </c>
      <c r="AR486" s="88" t="str">
        <f>VLOOKUP(Scoresheet!BB109,'Caps &amp; Points'!$EF$2:$EG$13,2,FALSE)</f>
        <v>-</v>
      </c>
      <c r="AS486" s="88" t="str">
        <f>VLOOKUP(Scoresheet!BC109,'Caps &amp; Points'!$EF$2:$EG$13,2,FALSE)</f>
        <v>-</v>
      </c>
      <c r="AT486" s="88" t="str">
        <f>VLOOKUP(Scoresheet!BD109,'Caps &amp; Points'!$EF$2:$EG$13,2,FALSE)</f>
        <v>-</v>
      </c>
      <c r="AU486" s="89" t="str">
        <f>VLOOKUP(Scoresheet!BE109,'Caps &amp; Points'!$EF$2:$EG$13,2,FALSE)</f>
        <v>-</v>
      </c>
      <c r="AV486" s="90">
        <f t="shared" si="98"/>
        <v>0</v>
      </c>
      <c r="AX486" s="80" t="str">
        <f>VLOOKUP(Scoresheet!AQ109,'Caps &amp; Points'!$EC$2:$ED$21,2,FALSE)</f>
        <v>-</v>
      </c>
      <c r="AY486" s="80" t="str">
        <f>VLOOKUP(Scoresheet!AR109,'Caps &amp; Points'!$EC$2:$ED$21,2,FALSE)</f>
        <v>-</v>
      </c>
      <c r="AZ486" s="80" t="str">
        <f>VLOOKUP(Scoresheet!AS109,'Caps &amp; Points'!$EC$2:$ED$21,2,FALSE)</f>
        <v>-</v>
      </c>
      <c r="BA486" s="80" t="str">
        <f>VLOOKUP(Scoresheet!AT109,'Caps &amp; Points'!$EC$2:$ED$21,2,FALSE)</f>
        <v>-</v>
      </c>
      <c r="BB486" s="80" t="str">
        <f>VLOOKUP(Scoresheet!AU109,'Caps &amp; Points'!$EC$2:$ED$21,2,FALSE)</f>
        <v>-</v>
      </c>
      <c r="BC486" s="80" t="str">
        <f>VLOOKUP(Scoresheet!AV109,'Caps &amp; Points'!$EC$2:$ED$21,2,FALSE)</f>
        <v>-</v>
      </c>
      <c r="BD486" s="80" t="str">
        <f>VLOOKUP(Scoresheet!AW109,'Caps &amp; Points'!$EC$2:$ED$21,2,FALSE)</f>
        <v>-</v>
      </c>
      <c r="BE486" s="90">
        <f t="shared" si="99"/>
        <v>0</v>
      </c>
      <c r="BF486" s="87" t="str">
        <f>VLOOKUP(Scoresheet!AI109,'Caps &amp; Points'!$DZ$2:$EA$40,2,FALSE)</f>
        <v>-</v>
      </c>
      <c r="BG486" s="88" t="str">
        <f>VLOOKUP(Scoresheet!AJ109,'Caps &amp; Points'!$DZ$2:$EA$40,2,FALSE)</f>
        <v>-</v>
      </c>
      <c r="BH486" s="88" t="str">
        <f>VLOOKUP(Scoresheet!AK109,'Caps &amp; Points'!$DZ$2:$EA$40,2,FALSE)</f>
        <v>-</v>
      </c>
      <c r="BI486" s="88" t="str">
        <f>VLOOKUP(Scoresheet!AL109,'Caps &amp; Points'!$DZ$2:$EA$40,2,FALSE)</f>
        <v>-</v>
      </c>
      <c r="BJ486" s="88" t="str">
        <f>VLOOKUP(Scoresheet!AM109,'Caps &amp; Points'!$DZ$2:$EA$40,2,FALSE)</f>
        <v>-</v>
      </c>
      <c r="BK486" s="88" t="str">
        <f>VLOOKUP(Scoresheet!AN109,'Caps &amp; Points'!$DZ$2:$EA$40,2,FALSE)</f>
        <v>-</v>
      </c>
      <c r="BL486" s="89" t="str">
        <f>VLOOKUP(Scoresheet!AO109,'Caps &amp; Points'!$DZ$2:$EA$40,2,FALSE)</f>
        <v>-</v>
      </c>
      <c r="BM486" s="90">
        <f t="shared" si="100"/>
        <v>0</v>
      </c>
      <c r="BN486" s="90">
        <f t="shared" si="101"/>
        <v>0</v>
      </c>
      <c r="BO486" s="90">
        <f t="shared" si="102"/>
        <v>0</v>
      </c>
      <c r="BP486" s="90"/>
      <c r="BQ486" s="80" t="str">
        <f>+Scoresheet!BG109</f>
        <v>-</v>
      </c>
      <c r="BR486" s="81" t="str">
        <f>+Scoresheet!BH109</f>
        <v>-</v>
      </c>
      <c r="BS486" s="81" t="str">
        <f>+Scoresheet!BI109</f>
        <v>-</v>
      </c>
      <c r="BT486" s="81" t="str">
        <f>+Scoresheet!BJ109</f>
        <v>-</v>
      </c>
      <c r="BU486" s="81" t="str">
        <f>+Scoresheet!BK109</f>
        <v>-</v>
      </c>
      <c r="BV486" s="81" t="str">
        <f>+Scoresheet!BL109</f>
        <v>-</v>
      </c>
      <c r="BW486" s="222" t="str">
        <f>+Scoresheet!BM109</f>
        <v>-</v>
      </c>
      <c r="BX486" s="82">
        <f>+Scoresheet!BN109</f>
        <v>0</v>
      </c>
      <c r="BY486" s="80" t="str">
        <f>+Scoresheet!BO109</f>
        <v>-</v>
      </c>
      <c r="BZ486" s="81" t="str">
        <f>+Scoresheet!BP109</f>
        <v>-</v>
      </c>
      <c r="CA486" s="81" t="str">
        <f>+Scoresheet!BQ109</f>
        <v>-</v>
      </c>
      <c r="CB486" s="81" t="str">
        <f>+Scoresheet!BR109</f>
        <v>-</v>
      </c>
      <c r="CC486" s="81" t="str">
        <f>+Scoresheet!BS109</f>
        <v>-</v>
      </c>
      <c r="CD486" s="81" t="str">
        <f>+Scoresheet!BT109</f>
        <v>-</v>
      </c>
      <c r="CE486" s="222" t="str">
        <f>+Scoresheet!BU109</f>
        <v>-</v>
      </c>
      <c r="CF486" s="82">
        <f>+Scoresheet!BV109</f>
        <v>0</v>
      </c>
    </row>
    <row r="487" spans="23:84" ht="15.75" hidden="1" thickBot="1">
      <c r="W487" s="294">
        <v>24</v>
      </c>
      <c r="X487" s="295" t="str">
        <f>+Scoresheet!B110</f>
        <v>-</v>
      </c>
      <c r="Y487" s="296" t="str">
        <f>VLOOKUP(Scoresheet!C110,'Caps &amp; Points'!$DT$2:$DU$103,2,FALSE)</f>
        <v>-</v>
      </c>
      <c r="Z487" s="309" t="str">
        <f>VLOOKUP(Scoresheet!D110,'Caps &amp; Points'!$DT$2:$DU$103,2,FALSE)</f>
        <v>-</v>
      </c>
      <c r="AA487" s="309" t="str">
        <f>VLOOKUP(Scoresheet!E110,'Caps &amp; Points'!$DT$2:$DU$103,2,FALSE)</f>
        <v>-</v>
      </c>
      <c r="AB487" s="309" t="str">
        <f>VLOOKUP(Scoresheet!F110,'Caps &amp; Points'!$DT$2:$DU$103,2,FALSE)</f>
        <v>-</v>
      </c>
      <c r="AC487" s="309" t="str">
        <f>VLOOKUP(Scoresheet!G110,'Caps &amp; Points'!$DT$2:$DU$103,2,FALSE)</f>
        <v>-</v>
      </c>
      <c r="AD487" s="309" t="str">
        <f>VLOOKUP(Scoresheet!H110,'Caps &amp; Points'!$DT$2:$DU$103,2,FALSE)</f>
        <v>-</v>
      </c>
      <c r="AE487" s="310" t="str">
        <f>VLOOKUP(Scoresheet!I110,'Caps &amp; Points'!$DT$2:$DU$103,2,FALSE)</f>
        <v>-</v>
      </c>
      <c r="AF487" s="90">
        <f t="shared" si="96"/>
        <v>0</v>
      </c>
      <c r="AG487" s="87" t="str">
        <f>VLOOKUP(Scoresheet!AA110,'Caps &amp; Points'!$DW$2:$DX$11,2,FALSE)</f>
        <v>-</v>
      </c>
      <c r="AH487" s="88" t="str">
        <f>VLOOKUP(Scoresheet!AB110,'Caps &amp; Points'!$DW$2:$DX$11,2,FALSE)</f>
        <v>-</v>
      </c>
      <c r="AI487" s="88" t="str">
        <f>VLOOKUP(Scoresheet!AC110,'Caps &amp; Points'!$DW$2:$DX$11,2,FALSE)</f>
        <v>-</v>
      </c>
      <c r="AJ487" s="88" t="str">
        <f>VLOOKUP(Scoresheet!AD110,'Caps &amp; Points'!$DW$2:$DX$11,2,FALSE)</f>
        <v>-</v>
      </c>
      <c r="AK487" s="88" t="str">
        <f>VLOOKUP(Scoresheet!AE110,'Caps &amp; Points'!$DW$2:$DX$11,2,FALSE)</f>
        <v>-</v>
      </c>
      <c r="AL487" s="88" t="str">
        <f>VLOOKUP(Scoresheet!AF110,'Caps &amp; Points'!$DW$2:$DX$11,2,FALSE)</f>
        <v>-</v>
      </c>
      <c r="AM487" s="89" t="str">
        <f>VLOOKUP(Scoresheet!AG110,'Caps &amp; Points'!$DW$2:$DX$11,2,FALSE)</f>
        <v>-</v>
      </c>
      <c r="AN487" s="90">
        <f t="shared" si="97"/>
        <v>0</v>
      </c>
      <c r="AO487" s="87" t="str">
        <f>VLOOKUP(Scoresheet!AY110,'Caps &amp; Points'!$EF$2:$EG$13,2,FALSE)</f>
        <v>-</v>
      </c>
      <c r="AP487" s="88" t="str">
        <f>VLOOKUP(Scoresheet!AZ110,'Caps &amp; Points'!$EF$2:$EG$13,2,FALSE)</f>
        <v>-</v>
      </c>
      <c r="AQ487" s="88" t="str">
        <f>VLOOKUP(Scoresheet!BA110,'Caps &amp; Points'!$EF$2:$EG$13,2,FALSE)</f>
        <v>-</v>
      </c>
      <c r="AR487" s="88" t="str">
        <f>VLOOKUP(Scoresheet!BB110,'Caps &amp; Points'!$EF$2:$EG$13,2,FALSE)</f>
        <v>-</v>
      </c>
      <c r="AS487" s="88" t="str">
        <f>VLOOKUP(Scoresheet!BC110,'Caps &amp; Points'!$EF$2:$EG$13,2,FALSE)</f>
        <v>-</v>
      </c>
      <c r="AT487" s="88" t="str">
        <f>VLOOKUP(Scoresheet!BD110,'Caps &amp; Points'!$EF$2:$EG$13,2,FALSE)</f>
        <v>-</v>
      </c>
      <c r="AU487" s="89" t="str">
        <f>VLOOKUP(Scoresheet!BE110,'Caps &amp; Points'!$EF$2:$EG$13,2,FALSE)</f>
        <v>-</v>
      </c>
      <c r="AV487" s="90">
        <f t="shared" si="98"/>
        <v>0</v>
      </c>
      <c r="AX487" s="80" t="str">
        <f>VLOOKUP(Scoresheet!AQ110,'Caps &amp; Points'!$EC$2:$ED$21,2,FALSE)</f>
        <v>-</v>
      </c>
      <c r="AY487" s="80" t="str">
        <f>VLOOKUP(Scoresheet!AR110,'Caps &amp; Points'!$EC$2:$ED$21,2,FALSE)</f>
        <v>-</v>
      </c>
      <c r="AZ487" s="80" t="str">
        <f>VLOOKUP(Scoresheet!AS110,'Caps &amp; Points'!$EC$2:$ED$21,2,FALSE)</f>
        <v>-</v>
      </c>
      <c r="BA487" s="80" t="str">
        <f>VLOOKUP(Scoresheet!AT110,'Caps &amp; Points'!$EC$2:$ED$21,2,FALSE)</f>
        <v>-</v>
      </c>
      <c r="BB487" s="80" t="str">
        <f>VLOOKUP(Scoresheet!AU110,'Caps &amp; Points'!$EC$2:$ED$21,2,FALSE)</f>
        <v>-</v>
      </c>
      <c r="BC487" s="80" t="str">
        <f>VLOOKUP(Scoresheet!AV110,'Caps &amp; Points'!$EC$2:$ED$21,2,FALSE)</f>
        <v>-</v>
      </c>
      <c r="BD487" s="80" t="str">
        <f>VLOOKUP(Scoresheet!AW110,'Caps &amp; Points'!$EC$2:$ED$21,2,FALSE)</f>
        <v>-</v>
      </c>
      <c r="BE487" s="90">
        <f t="shared" si="99"/>
        <v>0</v>
      </c>
      <c r="BF487" s="87" t="str">
        <f>VLOOKUP(Scoresheet!AI110,'Caps &amp; Points'!$DZ$2:$EA$40,2,FALSE)</f>
        <v>-</v>
      </c>
      <c r="BG487" s="88" t="str">
        <f>VLOOKUP(Scoresheet!AJ110,'Caps &amp; Points'!$DZ$2:$EA$40,2,FALSE)</f>
        <v>-</v>
      </c>
      <c r="BH487" s="88" t="str">
        <f>VLOOKUP(Scoresheet!AK110,'Caps &amp; Points'!$DZ$2:$EA$40,2,FALSE)</f>
        <v>-</v>
      </c>
      <c r="BI487" s="88" t="str">
        <f>VLOOKUP(Scoresheet!AL110,'Caps &amp; Points'!$DZ$2:$EA$40,2,FALSE)</f>
        <v>-</v>
      </c>
      <c r="BJ487" s="88" t="str">
        <f>VLOOKUP(Scoresheet!AM110,'Caps &amp; Points'!$DZ$2:$EA$40,2,FALSE)</f>
        <v>-</v>
      </c>
      <c r="BK487" s="88" t="str">
        <f>VLOOKUP(Scoresheet!AN110,'Caps &amp; Points'!$DZ$2:$EA$40,2,FALSE)</f>
        <v>-</v>
      </c>
      <c r="BL487" s="89" t="str">
        <f>VLOOKUP(Scoresheet!AO110,'Caps &amp; Points'!$DZ$2:$EA$40,2,FALSE)</f>
        <v>-</v>
      </c>
      <c r="BM487" s="90">
        <f t="shared" si="100"/>
        <v>0</v>
      </c>
      <c r="BN487" s="90">
        <f t="shared" si="101"/>
        <v>0</v>
      </c>
      <c r="BO487" s="90">
        <f t="shared" si="102"/>
        <v>0</v>
      </c>
      <c r="BP487" s="90"/>
      <c r="BQ487" s="80" t="str">
        <f>+Scoresheet!BG110</f>
        <v>-</v>
      </c>
      <c r="BR487" s="81" t="str">
        <f>+Scoresheet!BH110</f>
        <v>-</v>
      </c>
      <c r="BS487" s="81" t="str">
        <f>+Scoresheet!BI110</f>
        <v>-</v>
      </c>
      <c r="BT487" s="81" t="str">
        <f>+Scoresheet!BJ110</f>
        <v>-</v>
      </c>
      <c r="BU487" s="81" t="str">
        <f>+Scoresheet!BK110</f>
        <v>-</v>
      </c>
      <c r="BV487" s="81" t="str">
        <f>+Scoresheet!BL110</f>
        <v>-</v>
      </c>
      <c r="BW487" s="222" t="str">
        <f>+Scoresheet!BM110</f>
        <v>-</v>
      </c>
      <c r="BX487" s="82">
        <f>+Scoresheet!BN110</f>
        <v>0</v>
      </c>
      <c r="BY487" s="80" t="str">
        <f>+Scoresheet!BO110</f>
        <v>-</v>
      </c>
      <c r="BZ487" s="81" t="str">
        <f>+Scoresheet!BP110</f>
        <v>-</v>
      </c>
      <c r="CA487" s="81" t="str">
        <f>+Scoresheet!BQ110</f>
        <v>-</v>
      </c>
      <c r="CB487" s="81" t="str">
        <f>+Scoresheet!BR110</f>
        <v>-</v>
      </c>
      <c r="CC487" s="81" t="str">
        <f>+Scoresheet!BS110</f>
        <v>-</v>
      </c>
      <c r="CD487" s="81" t="str">
        <f>+Scoresheet!BT110</f>
        <v>-</v>
      </c>
      <c r="CE487" s="222" t="str">
        <f>+Scoresheet!BU110</f>
        <v>-</v>
      </c>
      <c r="CF487" s="82">
        <f>+Scoresheet!BV110</f>
        <v>0</v>
      </c>
    </row>
    <row r="488" spans="23:84" ht="15.75" hidden="1" thickBot="1">
      <c r="W488" s="139">
        <v>25</v>
      </c>
      <c r="X488" s="295" t="str">
        <f>+Scoresheet!B111</f>
        <v>-</v>
      </c>
      <c r="Y488" s="296" t="str">
        <f>VLOOKUP(Scoresheet!C111,'Caps &amp; Points'!$DT$2:$DU$103,2,FALSE)</f>
        <v>-</v>
      </c>
      <c r="Z488" s="309" t="str">
        <f>VLOOKUP(Scoresheet!D111,'Caps &amp; Points'!$DT$2:$DU$103,2,FALSE)</f>
        <v>-</v>
      </c>
      <c r="AA488" s="309" t="str">
        <f>VLOOKUP(Scoresheet!E111,'Caps &amp; Points'!$DT$2:$DU$103,2,FALSE)</f>
        <v>-</v>
      </c>
      <c r="AB488" s="309" t="str">
        <f>VLOOKUP(Scoresheet!F111,'Caps &amp; Points'!$DT$2:$DU$103,2,FALSE)</f>
        <v>-</v>
      </c>
      <c r="AC488" s="309" t="str">
        <f>VLOOKUP(Scoresheet!G111,'Caps &amp; Points'!$DT$2:$DU$103,2,FALSE)</f>
        <v>-</v>
      </c>
      <c r="AD488" s="309" t="str">
        <f>VLOOKUP(Scoresheet!H111,'Caps &amp; Points'!$DT$2:$DU$103,2,FALSE)</f>
        <v>-</v>
      </c>
      <c r="AE488" s="310" t="str">
        <f>VLOOKUP(Scoresheet!I111,'Caps &amp; Points'!$DT$2:$DU$103,2,FALSE)</f>
        <v>-</v>
      </c>
      <c r="AF488" s="90">
        <f t="shared" si="96"/>
        <v>0</v>
      </c>
      <c r="AG488" s="87" t="str">
        <f>VLOOKUP(Scoresheet!AA111,'Caps &amp; Points'!$DW$2:$DX$11,2,FALSE)</f>
        <v>-</v>
      </c>
      <c r="AH488" s="88" t="str">
        <f>VLOOKUP(Scoresheet!AB111,'Caps &amp; Points'!$DW$2:$DX$11,2,FALSE)</f>
        <v>-</v>
      </c>
      <c r="AI488" s="88" t="str">
        <f>VLOOKUP(Scoresheet!AC111,'Caps &amp; Points'!$DW$2:$DX$11,2,FALSE)</f>
        <v>-</v>
      </c>
      <c r="AJ488" s="88" t="str">
        <f>VLOOKUP(Scoresheet!AD111,'Caps &amp; Points'!$DW$2:$DX$11,2,FALSE)</f>
        <v>-</v>
      </c>
      <c r="AK488" s="88" t="str">
        <f>VLOOKUP(Scoresheet!AE111,'Caps &amp; Points'!$DW$2:$DX$11,2,FALSE)</f>
        <v>-</v>
      </c>
      <c r="AL488" s="88" t="str">
        <f>VLOOKUP(Scoresheet!AF111,'Caps &amp; Points'!$DW$2:$DX$11,2,FALSE)</f>
        <v>-</v>
      </c>
      <c r="AM488" s="89" t="str">
        <f>VLOOKUP(Scoresheet!AG111,'Caps &amp; Points'!$DW$2:$DX$11,2,FALSE)</f>
        <v>-</v>
      </c>
      <c r="AN488" s="90">
        <f t="shared" si="97"/>
        <v>0</v>
      </c>
      <c r="AO488" s="87" t="str">
        <f>VLOOKUP(Scoresheet!AY111,'Caps &amp; Points'!$EF$2:$EG$13,2,FALSE)</f>
        <v>-</v>
      </c>
      <c r="AP488" s="88" t="str">
        <f>VLOOKUP(Scoresheet!AZ111,'Caps &amp; Points'!$EF$2:$EG$13,2,FALSE)</f>
        <v>-</v>
      </c>
      <c r="AQ488" s="88" t="str">
        <f>VLOOKUP(Scoresheet!BA111,'Caps &amp; Points'!$EF$2:$EG$13,2,FALSE)</f>
        <v>-</v>
      </c>
      <c r="AR488" s="88" t="str">
        <f>VLOOKUP(Scoresheet!BB111,'Caps &amp; Points'!$EF$2:$EG$13,2,FALSE)</f>
        <v>-</v>
      </c>
      <c r="AS488" s="88" t="str">
        <f>VLOOKUP(Scoresheet!BC111,'Caps &amp; Points'!$EF$2:$EG$13,2,FALSE)</f>
        <v>-</v>
      </c>
      <c r="AT488" s="88" t="str">
        <f>VLOOKUP(Scoresheet!BD111,'Caps &amp; Points'!$EF$2:$EG$13,2,FALSE)</f>
        <v>-</v>
      </c>
      <c r="AU488" s="89" t="str">
        <f>VLOOKUP(Scoresheet!BE111,'Caps &amp; Points'!$EF$2:$EG$13,2,FALSE)</f>
        <v>-</v>
      </c>
      <c r="AV488" s="90">
        <f t="shared" si="98"/>
        <v>0</v>
      </c>
      <c r="AX488" s="80" t="str">
        <f>VLOOKUP(Scoresheet!AQ111,'Caps &amp; Points'!$EC$2:$ED$21,2,FALSE)</f>
        <v>-</v>
      </c>
      <c r="AY488" s="80" t="str">
        <f>VLOOKUP(Scoresheet!AR111,'Caps &amp; Points'!$EC$2:$ED$21,2,FALSE)</f>
        <v>-</v>
      </c>
      <c r="AZ488" s="80" t="str">
        <f>VLOOKUP(Scoresheet!AS111,'Caps &amp; Points'!$EC$2:$ED$21,2,FALSE)</f>
        <v>-</v>
      </c>
      <c r="BA488" s="80" t="str">
        <f>VLOOKUP(Scoresheet!AT111,'Caps &amp; Points'!$EC$2:$ED$21,2,FALSE)</f>
        <v>-</v>
      </c>
      <c r="BB488" s="80" t="str">
        <f>VLOOKUP(Scoresheet!AU111,'Caps &amp; Points'!$EC$2:$ED$21,2,FALSE)</f>
        <v>-</v>
      </c>
      <c r="BC488" s="80" t="str">
        <f>VLOOKUP(Scoresheet!AV111,'Caps &amp; Points'!$EC$2:$ED$21,2,FALSE)</f>
        <v>-</v>
      </c>
      <c r="BD488" s="80" t="str">
        <f>VLOOKUP(Scoresheet!AW111,'Caps &amp; Points'!$EC$2:$ED$21,2,FALSE)</f>
        <v>-</v>
      </c>
      <c r="BE488" s="90">
        <f t="shared" si="99"/>
        <v>0</v>
      </c>
      <c r="BF488" s="87" t="str">
        <f>VLOOKUP(Scoresheet!AI111,'Caps &amp; Points'!$DZ$2:$EA$40,2,FALSE)</f>
        <v>-</v>
      </c>
      <c r="BG488" s="88" t="str">
        <f>VLOOKUP(Scoresheet!AJ111,'Caps &amp; Points'!$DZ$2:$EA$40,2,FALSE)</f>
        <v>-</v>
      </c>
      <c r="BH488" s="88" t="str">
        <f>VLOOKUP(Scoresheet!AK111,'Caps &amp; Points'!$DZ$2:$EA$40,2,FALSE)</f>
        <v>-</v>
      </c>
      <c r="BI488" s="88" t="str">
        <f>VLOOKUP(Scoresheet!AL111,'Caps &amp; Points'!$DZ$2:$EA$40,2,FALSE)</f>
        <v>-</v>
      </c>
      <c r="BJ488" s="88" t="str">
        <f>VLOOKUP(Scoresheet!AM111,'Caps &amp; Points'!$DZ$2:$EA$40,2,FALSE)</f>
        <v>-</v>
      </c>
      <c r="BK488" s="88" t="str">
        <f>VLOOKUP(Scoresheet!AN111,'Caps &amp; Points'!$DZ$2:$EA$40,2,FALSE)</f>
        <v>-</v>
      </c>
      <c r="BL488" s="89" t="str">
        <f>VLOOKUP(Scoresheet!AO111,'Caps &amp; Points'!$DZ$2:$EA$40,2,FALSE)</f>
        <v>-</v>
      </c>
      <c r="BM488" s="90">
        <f t="shared" si="100"/>
        <v>0</v>
      </c>
      <c r="BN488" s="90">
        <f t="shared" si="101"/>
        <v>0</v>
      </c>
      <c r="BO488" s="90">
        <f t="shared" si="102"/>
        <v>0</v>
      </c>
      <c r="BP488" s="90"/>
      <c r="BQ488" s="80" t="str">
        <f>+Scoresheet!BG111</f>
        <v>-</v>
      </c>
      <c r="BR488" s="81" t="str">
        <f>+Scoresheet!BH111</f>
        <v>-</v>
      </c>
      <c r="BS488" s="81" t="str">
        <f>+Scoresheet!BI111</f>
        <v>-</v>
      </c>
      <c r="BT488" s="81" t="str">
        <f>+Scoresheet!BJ111</f>
        <v>-</v>
      </c>
      <c r="BU488" s="81" t="str">
        <f>+Scoresheet!BK111</f>
        <v>-</v>
      </c>
      <c r="BV488" s="81" t="str">
        <f>+Scoresheet!BL111</f>
        <v>-</v>
      </c>
      <c r="BW488" s="222" t="str">
        <f>+Scoresheet!BM111</f>
        <v>-</v>
      </c>
      <c r="BX488" s="82">
        <f>+Scoresheet!BN111</f>
        <v>0</v>
      </c>
      <c r="BY488" s="80" t="str">
        <f>+Scoresheet!BO111</f>
        <v>-</v>
      </c>
      <c r="BZ488" s="81" t="str">
        <f>+Scoresheet!BP111</f>
        <v>-</v>
      </c>
      <c r="CA488" s="81" t="str">
        <f>+Scoresheet!BQ111</f>
        <v>-</v>
      </c>
      <c r="CB488" s="81" t="str">
        <f>+Scoresheet!BR111</f>
        <v>-</v>
      </c>
      <c r="CC488" s="81" t="str">
        <f>+Scoresheet!BS111</f>
        <v>-</v>
      </c>
      <c r="CD488" s="81" t="str">
        <f>+Scoresheet!BT111</f>
        <v>-</v>
      </c>
      <c r="CE488" s="222" t="str">
        <f>+Scoresheet!BU111</f>
        <v>-</v>
      </c>
      <c r="CF488" s="82">
        <f>+Scoresheet!BV111</f>
        <v>0</v>
      </c>
    </row>
    <row r="489" spans="23:84" ht="15.75" hidden="1" thickBot="1">
      <c r="W489" s="294">
        <v>26</v>
      </c>
      <c r="X489" s="295" t="str">
        <f>+Scoresheet!B112</f>
        <v>-</v>
      </c>
      <c r="Y489" s="296" t="str">
        <f>VLOOKUP(Scoresheet!C112,'Caps &amp; Points'!$DT$2:$DU$103,2,FALSE)</f>
        <v>-</v>
      </c>
      <c r="Z489" s="309" t="str">
        <f>VLOOKUP(Scoresheet!D112,'Caps &amp; Points'!$DT$2:$DU$103,2,FALSE)</f>
        <v>-</v>
      </c>
      <c r="AA489" s="309" t="str">
        <f>VLOOKUP(Scoresheet!E112,'Caps &amp; Points'!$DT$2:$DU$103,2,FALSE)</f>
        <v>-</v>
      </c>
      <c r="AB489" s="309" t="str">
        <f>VLOOKUP(Scoresheet!F112,'Caps &amp; Points'!$DT$2:$DU$103,2,FALSE)</f>
        <v>-</v>
      </c>
      <c r="AC489" s="309" t="str">
        <f>VLOOKUP(Scoresheet!G112,'Caps &amp; Points'!$DT$2:$DU$103,2,FALSE)</f>
        <v>-</v>
      </c>
      <c r="AD489" s="309" t="str">
        <f>VLOOKUP(Scoresheet!H112,'Caps &amp; Points'!$DT$2:$DU$103,2,FALSE)</f>
        <v>-</v>
      </c>
      <c r="AE489" s="310" t="str">
        <f>VLOOKUP(Scoresheet!I112,'Caps &amp; Points'!$DT$2:$DU$103,2,FALSE)</f>
        <v>-</v>
      </c>
      <c r="AF489" s="90">
        <f t="shared" si="96"/>
        <v>0</v>
      </c>
      <c r="AG489" s="87" t="str">
        <f>VLOOKUP(Scoresheet!AA112,'Caps &amp; Points'!$DW$2:$DX$11,2,FALSE)</f>
        <v>-</v>
      </c>
      <c r="AH489" s="88" t="str">
        <f>VLOOKUP(Scoresheet!AB112,'Caps &amp; Points'!$DW$2:$DX$11,2,FALSE)</f>
        <v>-</v>
      </c>
      <c r="AI489" s="88" t="str">
        <f>VLOOKUP(Scoresheet!AC112,'Caps &amp; Points'!$DW$2:$DX$11,2,FALSE)</f>
        <v>-</v>
      </c>
      <c r="AJ489" s="88" t="str">
        <f>VLOOKUP(Scoresheet!AD112,'Caps &amp; Points'!$DW$2:$DX$11,2,FALSE)</f>
        <v>-</v>
      </c>
      <c r="AK489" s="88" t="str">
        <f>VLOOKUP(Scoresheet!AE112,'Caps &amp; Points'!$DW$2:$DX$11,2,FALSE)</f>
        <v>-</v>
      </c>
      <c r="AL489" s="88" t="str">
        <f>VLOOKUP(Scoresheet!AF112,'Caps &amp; Points'!$DW$2:$DX$11,2,FALSE)</f>
        <v>-</v>
      </c>
      <c r="AM489" s="89" t="str">
        <f>VLOOKUP(Scoresheet!AG112,'Caps &amp; Points'!$DW$2:$DX$11,2,FALSE)</f>
        <v>-</v>
      </c>
      <c r="AN489" s="90">
        <f t="shared" si="97"/>
        <v>0</v>
      </c>
      <c r="AO489" s="87" t="str">
        <f>VLOOKUP(Scoresheet!AY112,'Caps &amp; Points'!$EF$2:$EG$13,2,FALSE)</f>
        <v>-</v>
      </c>
      <c r="AP489" s="88" t="str">
        <f>VLOOKUP(Scoresheet!AZ112,'Caps &amp; Points'!$EF$2:$EG$13,2,FALSE)</f>
        <v>-</v>
      </c>
      <c r="AQ489" s="88" t="str">
        <f>VLOOKUP(Scoresheet!BA112,'Caps &amp; Points'!$EF$2:$EG$13,2,FALSE)</f>
        <v>-</v>
      </c>
      <c r="AR489" s="88" t="str">
        <f>VLOOKUP(Scoresheet!BB112,'Caps &amp; Points'!$EF$2:$EG$13,2,FALSE)</f>
        <v>-</v>
      </c>
      <c r="AS489" s="88" t="str">
        <f>VLOOKUP(Scoresheet!BC112,'Caps &amp; Points'!$EF$2:$EG$13,2,FALSE)</f>
        <v>-</v>
      </c>
      <c r="AT489" s="88" t="str">
        <f>VLOOKUP(Scoresheet!BD112,'Caps &amp; Points'!$EF$2:$EG$13,2,FALSE)</f>
        <v>-</v>
      </c>
      <c r="AU489" s="89" t="str">
        <f>VLOOKUP(Scoresheet!BE112,'Caps &amp; Points'!$EF$2:$EG$13,2,FALSE)</f>
        <v>-</v>
      </c>
      <c r="AV489" s="90">
        <f t="shared" si="98"/>
        <v>0</v>
      </c>
      <c r="AX489" s="80" t="str">
        <f>VLOOKUP(Scoresheet!AQ112,'Caps &amp; Points'!$EC$2:$ED$21,2,FALSE)</f>
        <v>-</v>
      </c>
      <c r="AY489" s="80" t="str">
        <f>VLOOKUP(Scoresheet!AR112,'Caps &amp; Points'!$EC$2:$ED$21,2,FALSE)</f>
        <v>-</v>
      </c>
      <c r="AZ489" s="80" t="str">
        <f>VLOOKUP(Scoresheet!AS112,'Caps &amp; Points'!$EC$2:$ED$21,2,FALSE)</f>
        <v>-</v>
      </c>
      <c r="BA489" s="80" t="str">
        <f>VLOOKUP(Scoresheet!AT112,'Caps &amp; Points'!$EC$2:$ED$21,2,FALSE)</f>
        <v>-</v>
      </c>
      <c r="BB489" s="80" t="str">
        <f>VLOOKUP(Scoresheet!AU112,'Caps &amp; Points'!$EC$2:$ED$21,2,FALSE)</f>
        <v>-</v>
      </c>
      <c r="BC489" s="80" t="str">
        <f>VLOOKUP(Scoresheet!AV112,'Caps &amp; Points'!$EC$2:$ED$21,2,FALSE)</f>
        <v>-</v>
      </c>
      <c r="BD489" s="80" t="str">
        <f>VLOOKUP(Scoresheet!AW112,'Caps &amp; Points'!$EC$2:$ED$21,2,FALSE)</f>
        <v>-</v>
      </c>
      <c r="BE489" s="90">
        <f t="shared" si="99"/>
        <v>0</v>
      </c>
      <c r="BF489" s="87" t="str">
        <f>VLOOKUP(Scoresheet!AI112,'Caps &amp; Points'!$DZ$2:$EA$40,2,FALSE)</f>
        <v>-</v>
      </c>
      <c r="BG489" s="88" t="str">
        <f>VLOOKUP(Scoresheet!AJ112,'Caps &amp; Points'!$DZ$2:$EA$40,2,FALSE)</f>
        <v>-</v>
      </c>
      <c r="BH489" s="88" t="str">
        <f>VLOOKUP(Scoresheet!AK112,'Caps &amp; Points'!$DZ$2:$EA$40,2,FALSE)</f>
        <v>-</v>
      </c>
      <c r="BI489" s="88" t="str">
        <f>VLOOKUP(Scoresheet!AL112,'Caps &amp; Points'!$DZ$2:$EA$40,2,FALSE)</f>
        <v>-</v>
      </c>
      <c r="BJ489" s="88" t="str">
        <f>VLOOKUP(Scoresheet!AM112,'Caps &amp; Points'!$DZ$2:$EA$40,2,FALSE)</f>
        <v>-</v>
      </c>
      <c r="BK489" s="88" t="str">
        <f>VLOOKUP(Scoresheet!AN112,'Caps &amp; Points'!$DZ$2:$EA$40,2,FALSE)</f>
        <v>-</v>
      </c>
      <c r="BL489" s="89" t="str">
        <f>VLOOKUP(Scoresheet!AO112,'Caps &amp; Points'!$DZ$2:$EA$40,2,FALSE)</f>
        <v>-</v>
      </c>
      <c r="BM489" s="90">
        <f t="shared" si="100"/>
        <v>0</v>
      </c>
      <c r="BN489" s="90">
        <f t="shared" si="101"/>
        <v>0</v>
      </c>
      <c r="BO489" s="90">
        <f t="shared" si="102"/>
        <v>0</v>
      </c>
      <c r="BP489" s="90"/>
      <c r="BQ489" s="80" t="str">
        <f>+Scoresheet!BG112</f>
        <v>-</v>
      </c>
      <c r="BR489" s="81" t="str">
        <f>+Scoresheet!BH112</f>
        <v>-</v>
      </c>
      <c r="BS489" s="81" t="str">
        <f>+Scoresheet!BI112</f>
        <v>-</v>
      </c>
      <c r="BT489" s="81" t="str">
        <f>+Scoresheet!BJ112</f>
        <v>-</v>
      </c>
      <c r="BU489" s="81" t="str">
        <f>+Scoresheet!BK112</f>
        <v>-</v>
      </c>
      <c r="BV489" s="81" t="str">
        <f>+Scoresheet!BL112</f>
        <v>-</v>
      </c>
      <c r="BW489" s="222" t="str">
        <f>+Scoresheet!BM112</f>
        <v>-</v>
      </c>
      <c r="BX489" s="82">
        <f>+Scoresheet!BN112</f>
        <v>0</v>
      </c>
      <c r="BY489" s="80" t="str">
        <f>+Scoresheet!BO112</f>
        <v>-</v>
      </c>
      <c r="BZ489" s="81" t="str">
        <f>+Scoresheet!BP112</f>
        <v>-</v>
      </c>
      <c r="CA489" s="81" t="str">
        <f>+Scoresheet!BQ112</f>
        <v>-</v>
      </c>
      <c r="CB489" s="81" t="str">
        <f>+Scoresheet!BR112</f>
        <v>-</v>
      </c>
      <c r="CC489" s="81" t="str">
        <f>+Scoresheet!BS112</f>
        <v>-</v>
      </c>
      <c r="CD489" s="81" t="str">
        <f>+Scoresheet!BT112</f>
        <v>-</v>
      </c>
      <c r="CE489" s="222" t="str">
        <f>+Scoresheet!BU112</f>
        <v>-</v>
      </c>
      <c r="CF489" s="82">
        <f>+Scoresheet!BV112</f>
        <v>0</v>
      </c>
    </row>
    <row r="490" spans="23:84" ht="15.75" hidden="1" thickBot="1">
      <c r="W490" s="139">
        <v>27</v>
      </c>
      <c r="X490" s="295" t="str">
        <f>+Scoresheet!B113</f>
        <v>-</v>
      </c>
      <c r="Y490" s="296" t="str">
        <f>VLOOKUP(Scoresheet!C113,'Caps &amp; Points'!$DT$2:$DU$103,2,FALSE)</f>
        <v>-</v>
      </c>
      <c r="Z490" s="309" t="str">
        <f>VLOOKUP(Scoresheet!D113,'Caps &amp; Points'!$DT$2:$DU$103,2,FALSE)</f>
        <v>-</v>
      </c>
      <c r="AA490" s="309" t="str">
        <f>VLOOKUP(Scoresheet!E113,'Caps &amp; Points'!$DT$2:$DU$103,2,FALSE)</f>
        <v>-</v>
      </c>
      <c r="AB490" s="309" t="str">
        <f>VLOOKUP(Scoresheet!F113,'Caps &amp; Points'!$DT$2:$DU$103,2,FALSE)</f>
        <v>-</v>
      </c>
      <c r="AC490" s="309" t="str">
        <f>VLOOKUP(Scoresheet!G113,'Caps &amp; Points'!$DT$2:$DU$103,2,FALSE)</f>
        <v>-</v>
      </c>
      <c r="AD490" s="309" t="str">
        <f>VLOOKUP(Scoresheet!H113,'Caps &amp; Points'!$DT$2:$DU$103,2,FALSE)</f>
        <v>-</v>
      </c>
      <c r="AE490" s="310" t="str">
        <f>VLOOKUP(Scoresheet!I113,'Caps &amp; Points'!$DT$2:$DU$103,2,FALSE)</f>
        <v>-</v>
      </c>
      <c r="AF490" s="90">
        <f t="shared" si="96"/>
        <v>0</v>
      </c>
      <c r="AG490" s="87" t="str">
        <f>VLOOKUP(Scoresheet!AA113,'Caps &amp; Points'!$DW$2:$DX$11,2,FALSE)</f>
        <v>-</v>
      </c>
      <c r="AH490" s="88" t="str">
        <f>VLOOKUP(Scoresheet!AB113,'Caps &amp; Points'!$DW$2:$DX$11,2,FALSE)</f>
        <v>-</v>
      </c>
      <c r="AI490" s="88" t="str">
        <f>VLOOKUP(Scoresheet!AC113,'Caps &amp; Points'!$DW$2:$DX$11,2,FALSE)</f>
        <v>-</v>
      </c>
      <c r="AJ490" s="88" t="str">
        <f>VLOOKUP(Scoresheet!AD113,'Caps &amp; Points'!$DW$2:$DX$11,2,FALSE)</f>
        <v>-</v>
      </c>
      <c r="AK490" s="88" t="str">
        <f>VLOOKUP(Scoresheet!AE113,'Caps &amp; Points'!$DW$2:$DX$11,2,FALSE)</f>
        <v>-</v>
      </c>
      <c r="AL490" s="88" t="str">
        <f>VLOOKUP(Scoresheet!AF113,'Caps &amp; Points'!$DW$2:$DX$11,2,FALSE)</f>
        <v>-</v>
      </c>
      <c r="AM490" s="89" t="str">
        <f>VLOOKUP(Scoresheet!AG113,'Caps &amp; Points'!$DW$2:$DX$11,2,FALSE)</f>
        <v>-</v>
      </c>
      <c r="AN490" s="90">
        <f t="shared" si="97"/>
        <v>0</v>
      </c>
      <c r="AO490" s="87" t="str">
        <f>VLOOKUP(Scoresheet!AY113,'Caps &amp; Points'!$EF$2:$EG$13,2,FALSE)</f>
        <v>-</v>
      </c>
      <c r="AP490" s="88" t="str">
        <f>VLOOKUP(Scoresheet!AZ113,'Caps &amp; Points'!$EF$2:$EG$13,2,FALSE)</f>
        <v>-</v>
      </c>
      <c r="AQ490" s="88" t="str">
        <f>VLOOKUP(Scoresheet!BA113,'Caps &amp; Points'!$EF$2:$EG$13,2,FALSE)</f>
        <v>-</v>
      </c>
      <c r="AR490" s="88" t="str">
        <f>VLOOKUP(Scoresheet!BB113,'Caps &amp; Points'!$EF$2:$EG$13,2,FALSE)</f>
        <v>-</v>
      </c>
      <c r="AS490" s="88" t="str">
        <f>VLOOKUP(Scoresheet!BC113,'Caps &amp; Points'!$EF$2:$EG$13,2,FALSE)</f>
        <v>-</v>
      </c>
      <c r="AT490" s="88" t="str">
        <f>VLOOKUP(Scoresheet!BD113,'Caps &amp; Points'!$EF$2:$EG$13,2,FALSE)</f>
        <v>-</v>
      </c>
      <c r="AU490" s="89" t="str">
        <f>VLOOKUP(Scoresheet!BE113,'Caps &amp; Points'!$EF$2:$EG$13,2,FALSE)</f>
        <v>-</v>
      </c>
      <c r="AV490" s="90">
        <f t="shared" si="98"/>
        <v>0</v>
      </c>
      <c r="AX490" s="80" t="str">
        <f>VLOOKUP(Scoresheet!AQ113,'Caps &amp; Points'!$EC$2:$ED$21,2,FALSE)</f>
        <v>-</v>
      </c>
      <c r="AY490" s="80" t="str">
        <f>VLOOKUP(Scoresheet!AR113,'Caps &amp; Points'!$EC$2:$ED$21,2,FALSE)</f>
        <v>-</v>
      </c>
      <c r="AZ490" s="80" t="str">
        <f>VLOOKUP(Scoresheet!AS113,'Caps &amp; Points'!$EC$2:$ED$21,2,FALSE)</f>
        <v>-</v>
      </c>
      <c r="BA490" s="80" t="str">
        <f>VLOOKUP(Scoresheet!AT113,'Caps &amp; Points'!$EC$2:$ED$21,2,FALSE)</f>
        <v>-</v>
      </c>
      <c r="BB490" s="80" t="str">
        <f>VLOOKUP(Scoresheet!AU113,'Caps &amp; Points'!$EC$2:$ED$21,2,FALSE)</f>
        <v>-</v>
      </c>
      <c r="BC490" s="80" t="str">
        <f>VLOOKUP(Scoresheet!AV113,'Caps &amp; Points'!$EC$2:$ED$21,2,FALSE)</f>
        <v>-</v>
      </c>
      <c r="BD490" s="80" t="str">
        <f>VLOOKUP(Scoresheet!AW113,'Caps &amp; Points'!$EC$2:$ED$21,2,FALSE)</f>
        <v>-</v>
      </c>
      <c r="BE490" s="90">
        <f t="shared" si="99"/>
        <v>0</v>
      </c>
      <c r="BF490" s="87" t="str">
        <f>VLOOKUP(Scoresheet!AI113,'Caps &amp; Points'!$DZ$2:$EA$40,2,FALSE)</f>
        <v>-</v>
      </c>
      <c r="BG490" s="88" t="str">
        <f>VLOOKUP(Scoresheet!AJ113,'Caps &amp; Points'!$DZ$2:$EA$40,2,FALSE)</f>
        <v>-</v>
      </c>
      <c r="BH490" s="88" t="str">
        <f>VLOOKUP(Scoresheet!AK113,'Caps &amp; Points'!$DZ$2:$EA$40,2,FALSE)</f>
        <v>-</v>
      </c>
      <c r="BI490" s="88" t="str">
        <f>VLOOKUP(Scoresheet!AL113,'Caps &amp; Points'!$DZ$2:$EA$40,2,FALSE)</f>
        <v>-</v>
      </c>
      <c r="BJ490" s="88" t="str">
        <f>VLOOKUP(Scoresheet!AM113,'Caps &amp; Points'!$DZ$2:$EA$40,2,FALSE)</f>
        <v>-</v>
      </c>
      <c r="BK490" s="88" t="str">
        <f>VLOOKUP(Scoresheet!AN113,'Caps &amp; Points'!$DZ$2:$EA$40,2,FALSE)</f>
        <v>-</v>
      </c>
      <c r="BL490" s="89" t="str">
        <f>VLOOKUP(Scoresheet!AO113,'Caps &amp; Points'!$DZ$2:$EA$40,2,FALSE)</f>
        <v>-</v>
      </c>
      <c r="BM490" s="90">
        <f t="shared" si="100"/>
        <v>0</v>
      </c>
      <c r="BN490" s="90">
        <f t="shared" si="101"/>
        <v>0</v>
      </c>
      <c r="BO490" s="90">
        <f t="shared" si="102"/>
        <v>0</v>
      </c>
      <c r="BP490" s="90"/>
      <c r="BQ490" s="80" t="str">
        <f>+Scoresheet!BG113</f>
        <v>-</v>
      </c>
      <c r="BR490" s="81" t="str">
        <f>+Scoresheet!BH113</f>
        <v>-</v>
      </c>
      <c r="BS490" s="81" t="str">
        <f>+Scoresheet!BI113</f>
        <v>-</v>
      </c>
      <c r="BT490" s="81" t="str">
        <f>+Scoresheet!BJ113</f>
        <v>-</v>
      </c>
      <c r="BU490" s="81" t="str">
        <f>+Scoresheet!BK113</f>
        <v>-</v>
      </c>
      <c r="BV490" s="81" t="str">
        <f>+Scoresheet!BL113</f>
        <v>-</v>
      </c>
      <c r="BW490" s="222" t="str">
        <f>+Scoresheet!BM113</f>
        <v>-</v>
      </c>
      <c r="BX490" s="82">
        <f>+Scoresheet!BN113</f>
        <v>0</v>
      </c>
      <c r="BY490" s="80" t="str">
        <f>+Scoresheet!BO113</f>
        <v>-</v>
      </c>
      <c r="BZ490" s="81" t="str">
        <f>+Scoresheet!BP113</f>
        <v>-</v>
      </c>
      <c r="CA490" s="81" t="str">
        <f>+Scoresheet!BQ113</f>
        <v>-</v>
      </c>
      <c r="CB490" s="81" t="str">
        <f>+Scoresheet!BR113</f>
        <v>-</v>
      </c>
      <c r="CC490" s="81" t="str">
        <f>+Scoresheet!BS113</f>
        <v>-</v>
      </c>
      <c r="CD490" s="81" t="str">
        <f>+Scoresheet!BT113</f>
        <v>-</v>
      </c>
      <c r="CE490" s="222" t="str">
        <f>+Scoresheet!BU113</f>
        <v>-</v>
      </c>
      <c r="CF490" s="82">
        <f>+Scoresheet!BV113</f>
        <v>0</v>
      </c>
    </row>
    <row r="491" spans="23:84" ht="15.75" hidden="1" thickBot="1">
      <c r="W491" s="294">
        <v>28</v>
      </c>
      <c r="X491" s="295" t="str">
        <f>+Scoresheet!B114</f>
        <v>-</v>
      </c>
      <c r="Y491" s="296" t="str">
        <f>VLOOKUP(Scoresheet!C114,'Caps &amp; Points'!$DT$2:$DU$103,2,FALSE)</f>
        <v>-</v>
      </c>
      <c r="Z491" s="309" t="str">
        <f>VLOOKUP(Scoresheet!D114,'Caps &amp; Points'!$DT$2:$DU$103,2,FALSE)</f>
        <v>-</v>
      </c>
      <c r="AA491" s="309" t="str">
        <f>VLOOKUP(Scoresheet!E114,'Caps &amp; Points'!$DT$2:$DU$103,2,FALSE)</f>
        <v>-</v>
      </c>
      <c r="AB491" s="309" t="str">
        <f>VLOOKUP(Scoresheet!F114,'Caps &amp; Points'!$DT$2:$DU$103,2,FALSE)</f>
        <v>-</v>
      </c>
      <c r="AC491" s="309" t="str">
        <f>VLOOKUP(Scoresheet!G114,'Caps &amp; Points'!$DT$2:$DU$103,2,FALSE)</f>
        <v>-</v>
      </c>
      <c r="AD491" s="309" t="str">
        <f>VLOOKUP(Scoresheet!H114,'Caps &amp; Points'!$DT$2:$DU$103,2,FALSE)</f>
        <v>-</v>
      </c>
      <c r="AE491" s="310" t="str">
        <f>VLOOKUP(Scoresheet!I114,'Caps &amp; Points'!$DT$2:$DU$103,2,FALSE)</f>
        <v>-</v>
      </c>
      <c r="AF491" s="90">
        <f t="shared" si="96"/>
        <v>0</v>
      </c>
      <c r="AG491" s="87" t="str">
        <f>VLOOKUP(Scoresheet!AA114,'Caps &amp; Points'!$DW$2:$DX$11,2,FALSE)</f>
        <v>-</v>
      </c>
      <c r="AH491" s="88" t="str">
        <f>VLOOKUP(Scoresheet!AB114,'Caps &amp; Points'!$DW$2:$DX$11,2,FALSE)</f>
        <v>-</v>
      </c>
      <c r="AI491" s="88" t="str">
        <f>VLOOKUP(Scoresheet!AC114,'Caps &amp; Points'!$DW$2:$DX$11,2,FALSE)</f>
        <v>-</v>
      </c>
      <c r="AJ491" s="88" t="str">
        <f>VLOOKUP(Scoresheet!AD114,'Caps &amp; Points'!$DW$2:$DX$11,2,FALSE)</f>
        <v>-</v>
      </c>
      <c r="AK491" s="88" t="str">
        <f>VLOOKUP(Scoresheet!AE114,'Caps &amp; Points'!$DW$2:$DX$11,2,FALSE)</f>
        <v>-</v>
      </c>
      <c r="AL491" s="88" t="str">
        <f>VLOOKUP(Scoresheet!AF114,'Caps &amp; Points'!$DW$2:$DX$11,2,FALSE)</f>
        <v>-</v>
      </c>
      <c r="AM491" s="89" t="str">
        <f>VLOOKUP(Scoresheet!AG114,'Caps &amp; Points'!$DW$2:$DX$11,2,FALSE)</f>
        <v>-</v>
      </c>
      <c r="AN491" s="90">
        <f t="shared" si="97"/>
        <v>0</v>
      </c>
      <c r="AO491" s="87" t="str">
        <f>VLOOKUP(Scoresheet!AY114,'Caps &amp; Points'!$EF$2:$EG$13,2,FALSE)</f>
        <v>-</v>
      </c>
      <c r="AP491" s="88" t="str">
        <f>VLOOKUP(Scoresheet!AZ114,'Caps &amp; Points'!$EF$2:$EG$13,2,FALSE)</f>
        <v>-</v>
      </c>
      <c r="AQ491" s="88" t="str">
        <f>VLOOKUP(Scoresheet!BA114,'Caps &amp; Points'!$EF$2:$EG$13,2,FALSE)</f>
        <v>-</v>
      </c>
      <c r="AR491" s="88" t="str">
        <f>VLOOKUP(Scoresheet!BB114,'Caps &amp; Points'!$EF$2:$EG$13,2,FALSE)</f>
        <v>-</v>
      </c>
      <c r="AS491" s="88" t="str">
        <f>VLOOKUP(Scoresheet!BC114,'Caps &amp; Points'!$EF$2:$EG$13,2,FALSE)</f>
        <v>-</v>
      </c>
      <c r="AT491" s="88" t="str">
        <f>VLOOKUP(Scoresheet!BD114,'Caps &amp; Points'!$EF$2:$EG$13,2,FALSE)</f>
        <v>-</v>
      </c>
      <c r="AU491" s="89" t="str">
        <f>VLOOKUP(Scoresheet!BE114,'Caps &amp; Points'!$EF$2:$EG$13,2,FALSE)</f>
        <v>-</v>
      </c>
      <c r="AV491" s="90">
        <f t="shared" si="98"/>
        <v>0</v>
      </c>
      <c r="AX491" s="80" t="str">
        <f>VLOOKUP(Scoresheet!AQ114,'Caps &amp; Points'!$EC$2:$ED$21,2,FALSE)</f>
        <v>-</v>
      </c>
      <c r="AY491" s="80" t="str">
        <f>VLOOKUP(Scoresheet!AR114,'Caps &amp; Points'!$EC$2:$ED$21,2,FALSE)</f>
        <v>-</v>
      </c>
      <c r="AZ491" s="80" t="str">
        <f>VLOOKUP(Scoresheet!AS114,'Caps &amp; Points'!$EC$2:$ED$21,2,FALSE)</f>
        <v>-</v>
      </c>
      <c r="BA491" s="80" t="str">
        <f>VLOOKUP(Scoresheet!AT114,'Caps &amp; Points'!$EC$2:$ED$21,2,FALSE)</f>
        <v>-</v>
      </c>
      <c r="BB491" s="80" t="str">
        <f>VLOOKUP(Scoresheet!AU114,'Caps &amp; Points'!$EC$2:$ED$21,2,FALSE)</f>
        <v>-</v>
      </c>
      <c r="BC491" s="80" t="str">
        <f>VLOOKUP(Scoresheet!AV114,'Caps &amp; Points'!$EC$2:$ED$21,2,FALSE)</f>
        <v>-</v>
      </c>
      <c r="BD491" s="80" t="str">
        <f>VLOOKUP(Scoresheet!AW114,'Caps &amp; Points'!$EC$2:$ED$21,2,FALSE)</f>
        <v>-</v>
      </c>
      <c r="BE491" s="90">
        <f t="shared" si="99"/>
        <v>0</v>
      </c>
      <c r="BF491" s="87" t="str">
        <f>VLOOKUP(Scoresheet!AI114,'Caps &amp; Points'!$DZ$2:$EA$40,2,FALSE)</f>
        <v>-</v>
      </c>
      <c r="BG491" s="88" t="str">
        <f>VLOOKUP(Scoresheet!AJ114,'Caps &amp; Points'!$DZ$2:$EA$40,2,FALSE)</f>
        <v>-</v>
      </c>
      <c r="BH491" s="88" t="str">
        <f>VLOOKUP(Scoresheet!AK114,'Caps &amp; Points'!$DZ$2:$EA$40,2,FALSE)</f>
        <v>-</v>
      </c>
      <c r="BI491" s="88" t="str">
        <f>VLOOKUP(Scoresheet!AL114,'Caps &amp; Points'!$DZ$2:$EA$40,2,FALSE)</f>
        <v>-</v>
      </c>
      <c r="BJ491" s="88" t="str">
        <f>VLOOKUP(Scoresheet!AM114,'Caps &amp; Points'!$DZ$2:$EA$40,2,FALSE)</f>
        <v>-</v>
      </c>
      <c r="BK491" s="88" t="str">
        <f>VLOOKUP(Scoresheet!AN114,'Caps &amp; Points'!$DZ$2:$EA$40,2,FALSE)</f>
        <v>-</v>
      </c>
      <c r="BL491" s="89" t="str">
        <f>VLOOKUP(Scoresheet!AO114,'Caps &amp; Points'!$DZ$2:$EA$40,2,FALSE)</f>
        <v>-</v>
      </c>
      <c r="BM491" s="90">
        <f t="shared" si="100"/>
        <v>0</v>
      </c>
      <c r="BN491" s="90">
        <f t="shared" si="101"/>
        <v>0</v>
      </c>
      <c r="BO491" s="90">
        <f t="shared" si="102"/>
        <v>0</v>
      </c>
      <c r="BP491" s="90"/>
      <c r="BQ491" s="80" t="str">
        <f>+Scoresheet!BG114</f>
        <v>-</v>
      </c>
      <c r="BR491" s="81" t="str">
        <f>+Scoresheet!BH114</f>
        <v>-</v>
      </c>
      <c r="BS491" s="81" t="str">
        <f>+Scoresheet!BI114</f>
        <v>-</v>
      </c>
      <c r="BT491" s="81" t="str">
        <f>+Scoresheet!BJ114</f>
        <v>-</v>
      </c>
      <c r="BU491" s="81" t="str">
        <f>+Scoresheet!BK114</f>
        <v>-</v>
      </c>
      <c r="BV491" s="81" t="str">
        <f>+Scoresheet!BL114</f>
        <v>-</v>
      </c>
      <c r="BW491" s="222" t="str">
        <f>+Scoresheet!BM114</f>
        <v>-</v>
      </c>
      <c r="BX491" s="82">
        <f>+Scoresheet!BN114</f>
        <v>0</v>
      </c>
      <c r="BY491" s="80" t="str">
        <f>+Scoresheet!BO114</f>
        <v>-</v>
      </c>
      <c r="BZ491" s="81" t="str">
        <f>+Scoresheet!BP114</f>
        <v>-</v>
      </c>
      <c r="CA491" s="81" t="str">
        <f>+Scoresheet!BQ114</f>
        <v>-</v>
      </c>
      <c r="CB491" s="81" t="str">
        <f>+Scoresheet!BR114</f>
        <v>-</v>
      </c>
      <c r="CC491" s="81" t="str">
        <f>+Scoresheet!BS114</f>
        <v>-</v>
      </c>
      <c r="CD491" s="81" t="str">
        <f>+Scoresheet!BT114</f>
        <v>-</v>
      </c>
      <c r="CE491" s="222" t="str">
        <f>+Scoresheet!BU114</f>
        <v>-</v>
      </c>
      <c r="CF491" s="82">
        <f>+Scoresheet!BV114</f>
        <v>0</v>
      </c>
    </row>
    <row r="492" spans="23:84" ht="15.75" hidden="1" thickBot="1">
      <c r="W492" s="139">
        <v>29</v>
      </c>
      <c r="X492" s="295" t="str">
        <f>+Scoresheet!B115</f>
        <v>-</v>
      </c>
      <c r="Y492" s="296" t="str">
        <f>VLOOKUP(Scoresheet!C115,'Caps &amp; Points'!$DT$2:$DU$103,2,FALSE)</f>
        <v>-</v>
      </c>
      <c r="Z492" s="309" t="str">
        <f>VLOOKUP(Scoresheet!D115,'Caps &amp; Points'!$DT$2:$DU$103,2,FALSE)</f>
        <v>-</v>
      </c>
      <c r="AA492" s="309" t="str">
        <f>VLOOKUP(Scoresheet!E115,'Caps &amp; Points'!$DT$2:$DU$103,2,FALSE)</f>
        <v>-</v>
      </c>
      <c r="AB492" s="309" t="str">
        <f>VLOOKUP(Scoresheet!F115,'Caps &amp; Points'!$DT$2:$DU$103,2,FALSE)</f>
        <v>-</v>
      </c>
      <c r="AC492" s="309" t="str">
        <f>VLOOKUP(Scoresheet!G115,'Caps &amp; Points'!$DT$2:$DU$103,2,FALSE)</f>
        <v>-</v>
      </c>
      <c r="AD492" s="309" t="str">
        <f>VLOOKUP(Scoresheet!H115,'Caps &amp; Points'!$DT$2:$DU$103,2,FALSE)</f>
        <v>-</v>
      </c>
      <c r="AE492" s="310" t="str">
        <f>VLOOKUP(Scoresheet!I115,'Caps &amp; Points'!$DT$2:$DU$103,2,FALSE)</f>
        <v>-</v>
      </c>
      <c r="AF492" s="90">
        <f t="shared" si="96"/>
        <v>0</v>
      </c>
      <c r="AG492" s="87" t="str">
        <f>VLOOKUP(Scoresheet!AA115,'Caps &amp; Points'!$DW$2:$DX$11,2,FALSE)</f>
        <v>-</v>
      </c>
      <c r="AH492" s="88" t="str">
        <f>VLOOKUP(Scoresheet!AB115,'Caps &amp; Points'!$DW$2:$DX$11,2,FALSE)</f>
        <v>-</v>
      </c>
      <c r="AI492" s="88" t="str">
        <f>VLOOKUP(Scoresheet!AC115,'Caps &amp; Points'!$DW$2:$DX$11,2,FALSE)</f>
        <v>-</v>
      </c>
      <c r="AJ492" s="88" t="str">
        <f>VLOOKUP(Scoresheet!AD115,'Caps &amp; Points'!$DW$2:$DX$11,2,FALSE)</f>
        <v>-</v>
      </c>
      <c r="AK492" s="88" t="str">
        <f>VLOOKUP(Scoresheet!AE115,'Caps &amp; Points'!$DW$2:$DX$11,2,FALSE)</f>
        <v>-</v>
      </c>
      <c r="AL492" s="88" t="str">
        <f>VLOOKUP(Scoresheet!AF115,'Caps &amp; Points'!$DW$2:$DX$11,2,FALSE)</f>
        <v>-</v>
      </c>
      <c r="AM492" s="89" t="str">
        <f>VLOOKUP(Scoresheet!AG115,'Caps &amp; Points'!$DW$2:$DX$11,2,FALSE)</f>
        <v>-</v>
      </c>
      <c r="AN492" s="90">
        <f t="shared" si="97"/>
        <v>0</v>
      </c>
      <c r="AO492" s="87" t="str">
        <f>VLOOKUP(Scoresheet!AY115,'Caps &amp; Points'!$EF$2:$EG$13,2,FALSE)</f>
        <v>-</v>
      </c>
      <c r="AP492" s="88" t="str">
        <f>VLOOKUP(Scoresheet!AZ115,'Caps &amp; Points'!$EF$2:$EG$13,2,FALSE)</f>
        <v>-</v>
      </c>
      <c r="AQ492" s="88" t="str">
        <f>VLOOKUP(Scoresheet!BA115,'Caps &amp; Points'!$EF$2:$EG$13,2,FALSE)</f>
        <v>-</v>
      </c>
      <c r="AR492" s="88" t="str">
        <f>VLOOKUP(Scoresheet!BB115,'Caps &amp; Points'!$EF$2:$EG$13,2,FALSE)</f>
        <v>-</v>
      </c>
      <c r="AS492" s="88" t="str">
        <f>VLOOKUP(Scoresheet!BC115,'Caps &amp; Points'!$EF$2:$EG$13,2,FALSE)</f>
        <v>-</v>
      </c>
      <c r="AT492" s="88" t="str">
        <f>VLOOKUP(Scoresheet!BD115,'Caps &amp; Points'!$EF$2:$EG$13,2,FALSE)</f>
        <v>-</v>
      </c>
      <c r="AU492" s="89" t="str">
        <f>VLOOKUP(Scoresheet!BE115,'Caps &amp; Points'!$EF$2:$EG$13,2,FALSE)</f>
        <v>-</v>
      </c>
      <c r="AV492" s="90">
        <f t="shared" si="98"/>
        <v>0</v>
      </c>
      <c r="AX492" s="80" t="str">
        <f>VLOOKUP(Scoresheet!AQ115,'Caps &amp; Points'!$EC$2:$ED$21,2,FALSE)</f>
        <v>-</v>
      </c>
      <c r="AY492" s="80" t="str">
        <f>VLOOKUP(Scoresheet!AR115,'Caps &amp; Points'!$EC$2:$ED$21,2,FALSE)</f>
        <v>-</v>
      </c>
      <c r="AZ492" s="80" t="str">
        <f>VLOOKUP(Scoresheet!AS115,'Caps &amp; Points'!$EC$2:$ED$21,2,FALSE)</f>
        <v>-</v>
      </c>
      <c r="BA492" s="80" t="str">
        <f>VLOOKUP(Scoresheet!AT115,'Caps &amp; Points'!$EC$2:$ED$21,2,FALSE)</f>
        <v>-</v>
      </c>
      <c r="BB492" s="80" t="str">
        <f>VLOOKUP(Scoresheet!AU115,'Caps &amp; Points'!$EC$2:$ED$21,2,FALSE)</f>
        <v>-</v>
      </c>
      <c r="BC492" s="80" t="str">
        <f>VLOOKUP(Scoresheet!AV115,'Caps &amp; Points'!$EC$2:$ED$21,2,FALSE)</f>
        <v>-</v>
      </c>
      <c r="BD492" s="80" t="str">
        <f>VLOOKUP(Scoresheet!AW115,'Caps &amp; Points'!$EC$2:$ED$21,2,FALSE)</f>
        <v>-</v>
      </c>
      <c r="BE492" s="90">
        <f t="shared" si="99"/>
        <v>0</v>
      </c>
      <c r="BF492" s="87" t="str">
        <f>VLOOKUP(Scoresheet!AI115,'Caps &amp; Points'!$DZ$2:$EA$40,2,FALSE)</f>
        <v>-</v>
      </c>
      <c r="BG492" s="88" t="str">
        <f>VLOOKUP(Scoresheet!AJ115,'Caps &amp; Points'!$DZ$2:$EA$40,2,FALSE)</f>
        <v>-</v>
      </c>
      <c r="BH492" s="88" t="str">
        <f>VLOOKUP(Scoresheet!AK115,'Caps &amp; Points'!$DZ$2:$EA$40,2,FALSE)</f>
        <v>-</v>
      </c>
      <c r="BI492" s="88" t="str">
        <f>VLOOKUP(Scoresheet!AL115,'Caps &amp; Points'!$DZ$2:$EA$40,2,FALSE)</f>
        <v>-</v>
      </c>
      <c r="BJ492" s="88" t="str">
        <f>VLOOKUP(Scoresheet!AM115,'Caps &amp; Points'!$DZ$2:$EA$40,2,FALSE)</f>
        <v>-</v>
      </c>
      <c r="BK492" s="88" t="str">
        <f>VLOOKUP(Scoresheet!AN115,'Caps &amp; Points'!$DZ$2:$EA$40,2,FALSE)</f>
        <v>-</v>
      </c>
      <c r="BL492" s="89" t="str">
        <f>VLOOKUP(Scoresheet!AO115,'Caps &amp; Points'!$DZ$2:$EA$40,2,FALSE)</f>
        <v>-</v>
      </c>
      <c r="BM492" s="90">
        <f t="shared" si="100"/>
        <v>0</v>
      </c>
      <c r="BN492" s="90">
        <f t="shared" si="101"/>
        <v>0</v>
      </c>
      <c r="BO492" s="90">
        <f t="shared" si="102"/>
        <v>0</v>
      </c>
      <c r="BP492" s="90"/>
      <c r="BQ492" s="80" t="str">
        <f>+Scoresheet!BG115</f>
        <v>-</v>
      </c>
      <c r="BR492" s="81" t="str">
        <f>+Scoresheet!BH115</f>
        <v>-</v>
      </c>
      <c r="BS492" s="81" t="str">
        <f>+Scoresheet!BI115</f>
        <v>-</v>
      </c>
      <c r="BT492" s="81" t="str">
        <f>+Scoresheet!BJ115</f>
        <v>-</v>
      </c>
      <c r="BU492" s="81" t="str">
        <f>+Scoresheet!BK115</f>
        <v>-</v>
      </c>
      <c r="BV492" s="81" t="str">
        <f>+Scoresheet!BL115</f>
        <v>-</v>
      </c>
      <c r="BW492" s="222" t="str">
        <f>+Scoresheet!BM115</f>
        <v>-</v>
      </c>
      <c r="BX492" s="82">
        <f>+Scoresheet!BN115</f>
        <v>0</v>
      </c>
      <c r="BY492" s="80" t="str">
        <f>+Scoresheet!BO115</f>
        <v>-</v>
      </c>
      <c r="BZ492" s="81" t="str">
        <f>+Scoresheet!BP115</f>
        <v>-</v>
      </c>
      <c r="CA492" s="81" t="str">
        <f>+Scoresheet!BQ115</f>
        <v>-</v>
      </c>
      <c r="CB492" s="81" t="str">
        <f>+Scoresheet!BR115</f>
        <v>-</v>
      </c>
      <c r="CC492" s="81" t="str">
        <f>+Scoresheet!BS115</f>
        <v>-</v>
      </c>
      <c r="CD492" s="81" t="str">
        <f>+Scoresheet!BT115</f>
        <v>-</v>
      </c>
      <c r="CE492" s="222" t="str">
        <f>+Scoresheet!BU115</f>
        <v>-</v>
      </c>
      <c r="CF492" s="82">
        <f>+Scoresheet!BV115</f>
        <v>0</v>
      </c>
    </row>
    <row r="493" spans="23:84" ht="15.75" hidden="1" thickBot="1">
      <c r="W493" s="294">
        <v>30</v>
      </c>
      <c r="X493" s="297" t="str">
        <f>+Scoresheet!B116</f>
        <v>-</v>
      </c>
      <c r="Y493" s="298" t="str">
        <f>VLOOKUP(Scoresheet!C116,'Caps &amp; Points'!$DT$2:$DU$103,2,FALSE)</f>
        <v>-</v>
      </c>
      <c r="Z493" s="311" t="str">
        <f>VLOOKUP(Scoresheet!D116,'Caps &amp; Points'!$DT$2:$DU$103,2,FALSE)</f>
        <v>-</v>
      </c>
      <c r="AA493" s="311" t="str">
        <f>VLOOKUP(Scoresheet!E116,'Caps &amp; Points'!$DT$2:$DU$103,2,FALSE)</f>
        <v>-</v>
      </c>
      <c r="AB493" s="311" t="str">
        <f>VLOOKUP(Scoresheet!F116,'Caps &amp; Points'!$DT$2:$DU$103,2,FALSE)</f>
        <v>-</v>
      </c>
      <c r="AC493" s="311" t="str">
        <f>VLOOKUP(Scoresheet!G116,'Caps &amp; Points'!$DT$2:$DU$103,2,FALSE)</f>
        <v>-</v>
      </c>
      <c r="AD493" s="311" t="str">
        <f>VLOOKUP(Scoresheet!H116,'Caps &amp; Points'!$DT$2:$DU$103,2,FALSE)</f>
        <v>-</v>
      </c>
      <c r="AE493" s="312" t="str">
        <f>VLOOKUP(Scoresheet!I116,'Caps &amp; Points'!$DT$2:$DU$103,2,FALSE)</f>
        <v>-</v>
      </c>
      <c r="AF493" s="94">
        <f t="shared" si="96"/>
        <v>0</v>
      </c>
      <c r="AG493" s="95" t="str">
        <f>VLOOKUP(Scoresheet!AA116,'Caps &amp; Points'!$DW$2:$DX$11,2,FALSE)</f>
        <v>-</v>
      </c>
      <c r="AH493" s="92" t="str">
        <f>VLOOKUP(Scoresheet!AB116,'Caps &amp; Points'!$DW$2:$DX$11,2,FALSE)</f>
        <v>-</v>
      </c>
      <c r="AI493" s="92" t="str">
        <f>VLOOKUP(Scoresheet!AC116,'Caps &amp; Points'!$DW$2:$DX$11,2,FALSE)</f>
        <v>-</v>
      </c>
      <c r="AJ493" s="92" t="str">
        <f>VLOOKUP(Scoresheet!AD116,'Caps &amp; Points'!$DW$2:$DX$11,2,FALSE)</f>
        <v>-</v>
      </c>
      <c r="AK493" s="92" t="str">
        <f>VLOOKUP(Scoresheet!AE116,'Caps &amp; Points'!$DW$2:$DX$11,2,FALSE)</f>
        <v>-</v>
      </c>
      <c r="AL493" s="92" t="str">
        <f>VLOOKUP(Scoresheet!AF116,'Caps &amp; Points'!$DW$2:$DX$11,2,FALSE)</f>
        <v>-</v>
      </c>
      <c r="AM493" s="93" t="str">
        <f>VLOOKUP(Scoresheet!AG116,'Caps &amp; Points'!$DW$2:$DX$11,2,FALSE)</f>
        <v>-</v>
      </c>
      <c r="AN493" s="94">
        <f t="shared" si="97"/>
        <v>0</v>
      </c>
      <c r="AO493" s="95" t="str">
        <f>VLOOKUP(Scoresheet!AY116,'Caps &amp; Points'!$EF$2:$EG$13,2,FALSE)</f>
        <v>-</v>
      </c>
      <c r="AP493" s="92" t="str">
        <f>VLOOKUP(Scoresheet!AZ116,'Caps &amp; Points'!$EF$2:$EG$13,2,FALSE)</f>
        <v>-</v>
      </c>
      <c r="AQ493" s="92" t="str">
        <f>VLOOKUP(Scoresheet!BA116,'Caps &amp; Points'!$EF$2:$EG$13,2,FALSE)</f>
        <v>-</v>
      </c>
      <c r="AR493" s="92" t="str">
        <f>VLOOKUP(Scoresheet!BB116,'Caps &amp; Points'!$EF$2:$EG$13,2,FALSE)</f>
        <v>-</v>
      </c>
      <c r="AS493" s="92" t="str">
        <f>VLOOKUP(Scoresheet!BC116,'Caps &amp; Points'!$EF$2:$EG$13,2,FALSE)</f>
        <v>-</v>
      </c>
      <c r="AT493" s="92" t="str">
        <f>VLOOKUP(Scoresheet!BD116,'Caps &amp; Points'!$EF$2:$EG$13,2,FALSE)</f>
        <v>-</v>
      </c>
      <c r="AU493" s="93" t="str">
        <f>VLOOKUP(Scoresheet!BE116,'Caps &amp; Points'!$EF$2:$EG$13,2,FALSE)</f>
        <v>-</v>
      </c>
      <c r="AV493" s="94">
        <f t="shared" si="98"/>
        <v>0</v>
      </c>
      <c r="AX493" s="80" t="str">
        <f>VLOOKUP(Scoresheet!AQ116,'Caps &amp; Points'!$EC$2:$ED$21,2,FALSE)</f>
        <v>-</v>
      </c>
      <c r="AY493" s="80" t="str">
        <f>VLOOKUP(Scoresheet!AR116,'Caps &amp; Points'!$EC$2:$ED$21,2,FALSE)</f>
        <v>-</v>
      </c>
      <c r="AZ493" s="80" t="str">
        <f>VLOOKUP(Scoresheet!AS116,'Caps &amp; Points'!$EC$2:$ED$21,2,FALSE)</f>
        <v>-</v>
      </c>
      <c r="BA493" s="80" t="str">
        <f>VLOOKUP(Scoresheet!AT116,'Caps &amp; Points'!$EC$2:$ED$21,2,FALSE)</f>
        <v>-</v>
      </c>
      <c r="BB493" s="80" t="str">
        <f>VLOOKUP(Scoresheet!AU116,'Caps &amp; Points'!$EC$2:$ED$21,2,FALSE)</f>
        <v>-</v>
      </c>
      <c r="BC493" s="80" t="str">
        <f>VLOOKUP(Scoresheet!AV116,'Caps &amp; Points'!$EC$2:$ED$21,2,FALSE)</f>
        <v>-</v>
      </c>
      <c r="BD493" s="80" t="str">
        <f>VLOOKUP(Scoresheet!AW116,'Caps &amp; Points'!$EC$2:$ED$21,2,FALSE)</f>
        <v>-</v>
      </c>
      <c r="BE493" s="94">
        <f t="shared" si="99"/>
        <v>0</v>
      </c>
      <c r="BF493" s="95" t="str">
        <f>VLOOKUP(Scoresheet!AI116,'Caps &amp; Points'!$DZ$2:$EA$40,2,FALSE)</f>
        <v>-</v>
      </c>
      <c r="BG493" s="92" t="str">
        <f>VLOOKUP(Scoresheet!AJ116,'Caps &amp; Points'!$DZ$2:$EA$40,2,FALSE)</f>
        <v>-</v>
      </c>
      <c r="BH493" s="92" t="str">
        <f>VLOOKUP(Scoresheet!AK116,'Caps &amp; Points'!$DZ$2:$EA$40,2,FALSE)</f>
        <v>-</v>
      </c>
      <c r="BI493" s="92" t="str">
        <f>VLOOKUP(Scoresheet!AL116,'Caps &amp; Points'!$DZ$2:$EA$40,2,FALSE)</f>
        <v>-</v>
      </c>
      <c r="BJ493" s="92" t="str">
        <f>VLOOKUP(Scoresheet!AM116,'Caps &amp; Points'!$DZ$2:$EA$40,2,FALSE)</f>
        <v>-</v>
      </c>
      <c r="BK493" s="92" t="str">
        <f>VLOOKUP(Scoresheet!AN116,'Caps &amp; Points'!$DZ$2:$EA$40,2,FALSE)</f>
        <v>-</v>
      </c>
      <c r="BL493" s="93" t="str">
        <f>VLOOKUP(Scoresheet!AO116,'Caps &amp; Points'!$DZ$2:$EA$40,2,FALSE)</f>
        <v>-</v>
      </c>
      <c r="BM493" s="94">
        <f t="shared" si="100"/>
        <v>0</v>
      </c>
      <c r="BN493" s="94">
        <f t="shared" si="101"/>
        <v>0</v>
      </c>
      <c r="BO493" s="94">
        <f t="shared" si="102"/>
        <v>0</v>
      </c>
      <c r="BP493" s="94"/>
      <c r="BQ493" s="80" t="str">
        <f>+Scoresheet!BG116</f>
        <v>-</v>
      </c>
      <c r="BR493" s="81" t="str">
        <f>+Scoresheet!BH116</f>
        <v>-</v>
      </c>
      <c r="BS493" s="81" t="str">
        <f>+Scoresheet!BI116</f>
        <v>-</v>
      </c>
      <c r="BT493" s="81" t="str">
        <f>+Scoresheet!BJ116</f>
        <v>-</v>
      </c>
      <c r="BU493" s="81" t="str">
        <f>+Scoresheet!BK116</f>
        <v>-</v>
      </c>
      <c r="BV493" s="81" t="str">
        <f>+Scoresheet!BL116</f>
        <v>-</v>
      </c>
      <c r="BW493" s="222" t="str">
        <f>+Scoresheet!BM116</f>
        <v>-</v>
      </c>
      <c r="BX493" s="82">
        <f>+Scoresheet!BN116</f>
        <v>0</v>
      </c>
      <c r="BY493" s="80" t="str">
        <f>+Scoresheet!BO116</f>
        <v>-</v>
      </c>
      <c r="BZ493" s="81" t="str">
        <f>+Scoresheet!BP116</f>
        <v>-</v>
      </c>
      <c r="CA493" s="81" t="str">
        <f>+Scoresheet!BQ116</f>
        <v>-</v>
      </c>
      <c r="CB493" s="81" t="str">
        <f>+Scoresheet!BR116</f>
        <v>-</v>
      </c>
      <c r="CC493" s="81" t="str">
        <f>+Scoresheet!BS116</f>
        <v>-</v>
      </c>
      <c r="CD493" s="81" t="str">
        <f>+Scoresheet!BT116</f>
        <v>-</v>
      </c>
      <c r="CE493" s="222" t="str">
        <f>+Scoresheet!BU116</f>
        <v>-</v>
      </c>
      <c r="CF493" s="82">
        <f>+Scoresheet!BV116</f>
        <v>0</v>
      </c>
    </row>
    <row r="494" spans="23:84" hidden="1">
      <c r="W494" s="139">
        <v>1</v>
      </c>
      <c r="X494" s="292" t="str">
        <f>+Scoresheet!B126</f>
        <v>NIRAV RAVAL [K]</v>
      </c>
      <c r="Y494" s="293">
        <f>VLOOKUP(Scoresheet!C126,'Caps &amp; Points'!$DT$2:$DU$103,2,FALSE)</f>
        <v>4</v>
      </c>
      <c r="Z494" s="307">
        <f>VLOOKUP(Scoresheet!D126,'Caps &amp; Points'!$DT$2:$DU$103,2,FALSE)</f>
        <v>1.5</v>
      </c>
      <c r="AA494" s="307">
        <f>VLOOKUP(Scoresheet!E126,'Caps &amp; Points'!$DT$2:$DU$103,2,FALSE)</f>
        <v>1.1000000000000001</v>
      </c>
      <c r="AB494" s="307">
        <f>VLOOKUP(Scoresheet!F126,'Caps &amp; Points'!$DT$2:$DU$103,2,FALSE)</f>
        <v>0</v>
      </c>
      <c r="AC494" s="307">
        <f>VLOOKUP(Scoresheet!G126,'Caps &amp; Points'!$DT$2:$DU$103,2,FALSE)</f>
        <v>1</v>
      </c>
      <c r="AD494" s="307" t="str">
        <f>VLOOKUP(Scoresheet!H126,'Caps &amp; Points'!$DT$2:$DU$103,2,FALSE)</f>
        <v>-</v>
      </c>
      <c r="AE494" s="308" t="str">
        <f>VLOOKUP(Scoresheet!I126,'Caps &amp; Points'!$DT$2:$DU$103,2,FALSE)</f>
        <v>-</v>
      </c>
      <c r="AF494" s="82">
        <f>SUM(Y494:AE494)</f>
        <v>7.6</v>
      </c>
      <c r="AG494" s="80">
        <f>VLOOKUP(Scoresheet!AA126,'Caps &amp; Points'!$DW$2:$DX$11,2,FALSE)</f>
        <v>0</v>
      </c>
      <c r="AH494" s="81" t="str">
        <f>VLOOKUP(Scoresheet!AB126,'Caps &amp; Points'!$DW$2:$DX$11,2,FALSE)</f>
        <v>-</v>
      </c>
      <c r="AI494" s="81" t="str">
        <f>VLOOKUP(Scoresheet!AC126,'Caps &amp; Points'!$DW$2:$DX$11,2,FALSE)</f>
        <v>-</v>
      </c>
      <c r="AJ494" s="81" t="str">
        <f>VLOOKUP(Scoresheet!AD126,'Caps &amp; Points'!$DW$2:$DX$11,2,FALSE)</f>
        <v>-</v>
      </c>
      <c r="AK494" s="81">
        <f>VLOOKUP(Scoresheet!AE126,'Caps &amp; Points'!$DW$2:$DX$11,2,FALSE)</f>
        <v>1</v>
      </c>
      <c r="AL494" s="81" t="str">
        <f>VLOOKUP(Scoresheet!AF126,'Caps &amp; Points'!$DW$2:$DX$11,2,FALSE)</f>
        <v>-</v>
      </c>
      <c r="AM494" s="222" t="str">
        <f>VLOOKUP(Scoresheet!AG126,'Caps &amp; Points'!$DW$2:$DX$11,2,FALSE)</f>
        <v>-</v>
      </c>
      <c r="AN494" s="82">
        <f>SUM(AG494:AM494)</f>
        <v>1</v>
      </c>
      <c r="AO494" s="80" t="str">
        <f>VLOOKUP(Scoresheet!AY126,'Caps &amp; Points'!$EF$2:$EG$13,2,FALSE)</f>
        <v>-</v>
      </c>
      <c r="AP494" s="81" t="str">
        <f>VLOOKUP(Scoresheet!AZ126,'Caps &amp; Points'!$EF$2:$EG$13,2,FALSE)</f>
        <v>-</v>
      </c>
      <c r="AQ494" s="81" t="str">
        <f>VLOOKUP(Scoresheet!BA126,'Caps &amp; Points'!$EF$2:$EG$13,2,FALSE)</f>
        <v>-</v>
      </c>
      <c r="AR494" s="81" t="str">
        <f>VLOOKUP(Scoresheet!BB126,'Caps &amp; Points'!$EF$2:$EG$13,2,FALSE)</f>
        <v>-</v>
      </c>
      <c r="AS494" s="81" t="str">
        <f>VLOOKUP(Scoresheet!BC126,'Caps &amp; Points'!$EF$2:$EG$13,2,FALSE)</f>
        <v>-</v>
      </c>
      <c r="AT494" s="81" t="str">
        <f>VLOOKUP(Scoresheet!BD126,'Caps &amp; Points'!$EF$2:$EG$13,2,FALSE)</f>
        <v>-</v>
      </c>
      <c r="AU494" s="222" t="str">
        <f>VLOOKUP(Scoresheet!BE126,'Caps &amp; Points'!$EF$2:$EG$13,2,FALSE)</f>
        <v>-</v>
      </c>
      <c r="AV494" s="82">
        <f>SUM(AO494:AU494)</f>
        <v>0</v>
      </c>
      <c r="AX494" s="80" t="str">
        <f>VLOOKUP(Scoresheet!AQ126,'Caps &amp; Points'!$EC$2:$ED$21,2,FALSE)</f>
        <v>-</v>
      </c>
      <c r="AY494" s="80" t="str">
        <f>VLOOKUP(Scoresheet!AR126,'Caps &amp; Points'!$EC$2:$ED$21,2,FALSE)</f>
        <v>-</v>
      </c>
      <c r="AZ494" s="80" t="str">
        <f>VLOOKUP(Scoresheet!AS126,'Caps &amp; Points'!$EC$2:$ED$21,2,FALSE)</f>
        <v>-</v>
      </c>
      <c r="BA494" s="80" t="str">
        <f>VLOOKUP(Scoresheet!AT126,'Caps &amp; Points'!$EC$2:$ED$21,2,FALSE)</f>
        <v>-</v>
      </c>
      <c r="BB494" s="80" t="str">
        <f>VLOOKUP(Scoresheet!AU126,'Caps &amp; Points'!$EC$2:$ED$21,2,FALSE)</f>
        <v>-</v>
      </c>
      <c r="BC494" s="80" t="str">
        <f>VLOOKUP(Scoresheet!AV126,'Caps &amp; Points'!$EC$2:$ED$21,2,FALSE)</f>
        <v>-</v>
      </c>
      <c r="BD494" s="80" t="str">
        <f>VLOOKUP(Scoresheet!AW126,'Caps &amp; Points'!$EC$2:$ED$21,2,FALSE)</f>
        <v>-</v>
      </c>
      <c r="BE494" s="82">
        <f>SUM(AX494:BD494)</f>
        <v>0</v>
      </c>
      <c r="BF494" s="80" t="str">
        <f>VLOOKUP(Scoresheet!AI126,'Caps &amp; Points'!$DZ$2:$EA$40,2,FALSE)</f>
        <v>-</v>
      </c>
      <c r="BG494" s="81" t="str">
        <f>VLOOKUP(Scoresheet!AJ126,'Caps &amp; Points'!$DZ$2:$EA$40,2,FALSE)</f>
        <v>-</v>
      </c>
      <c r="BH494" s="81" t="str">
        <f>VLOOKUP(Scoresheet!AK126,'Caps &amp; Points'!$DZ$2:$EA$40,2,FALSE)</f>
        <v>-</v>
      </c>
      <c r="BI494" s="81" t="str">
        <f>VLOOKUP(Scoresheet!AL126,'Caps &amp; Points'!$DZ$2:$EA$40,2,FALSE)</f>
        <v>-</v>
      </c>
      <c r="BJ494" s="81">
        <f>VLOOKUP(Scoresheet!AM126,'Caps &amp; Points'!$DZ$2:$EA$40,2,FALSE)</f>
        <v>0.5</v>
      </c>
      <c r="BK494" s="81" t="str">
        <f>VLOOKUP(Scoresheet!AN126,'Caps &amp; Points'!$DZ$2:$EA$40,2,FALSE)</f>
        <v>-</v>
      </c>
      <c r="BL494" s="222" t="str">
        <f>VLOOKUP(Scoresheet!AO126,'Caps &amp; Points'!$DZ$2:$EA$40,2,FALSE)</f>
        <v>-</v>
      </c>
      <c r="BM494" s="82">
        <f>SUM(BF494:BL494)</f>
        <v>0.5</v>
      </c>
      <c r="BN494" s="82">
        <f t="shared" si="101"/>
        <v>5</v>
      </c>
      <c r="BO494" s="82">
        <f t="shared" si="102"/>
        <v>2</v>
      </c>
      <c r="BP494" s="82"/>
      <c r="BQ494" s="80">
        <f>+Scoresheet!BG126</f>
        <v>1</v>
      </c>
      <c r="BR494" s="80" t="str">
        <f>+Scoresheet!BH126</f>
        <v>-</v>
      </c>
      <c r="BS494" s="80" t="str">
        <f>+Scoresheet!BI126</f>
        <v>-</v>
      </c>
      <c r="BT494" s="80" t="str">
        <f>+Scoresheet!BJ126</f>
        <v>-</v>
      </c>
      <c r="BU494" s="80">
        <f>+Scoresheet!BK126</f>
        <v>1</v>
      </c>
      <c r="BV494" s="80" t="str">
        <f>+Scoresheet!BL126</f>
        <v>-</v>
      </c>
      <c r="BW494" s="80" t="str">
        <f>+Scoresheet!BM126</f>
        <v>-</v>
      </c>
      <c r="BX494" s="80">
        <f>+Scoresheet!BN126</f>
        <v>2</v>
      </c>
      <c r="BY494" s="80">
        <f>+Scoresheet!BO126</f>
        <v>15</v>
      </c>
      <c r="BZ494" s="80" t="str">
        <f>+Scoresheet!BP126</f>
        <v>-</v>
      </c>
      <c r="CA494" s="80" t="str">
        <f>+Scoresheet!BQ126</f>
        <v>-</v>
      </c>
      <c r="CB494" s="80" t="str">
        <f>+Scoresheet!BR126</f>
        <v>-</v>
      </c>
      <c r="CC494" s="80">
        <f>+Scoresheet!BS126</f>
        <v>6</v>
      </c>
      <c r="CD494" s="80" t="str">
        <f>+Scoresheet!BT126</f>
        <v>-</v>
      </c>
      <c r="CE494" s="80" t="str">
        <f>+Scoresheet!BU126</f>
        <v>-</v>
      </c>
      <c r="CF494" s="80">
        <f>+Scoresheet!BV126</f>
        <v>21</v>
      </c>
    </row>
    <row r="495" spans="23:84" hidden="1">
      <c r="W495" s="294">
        <v>2</v>
      </c>
      <c r="X495" s="295" t="str">
        <f>+Scoresheet!B127</f>
        <v>PARTH RAVAL [K]</v>
      </c>
      <c r="Y495" s="296">
        <f>VLOOKUP(Scoresheet!C127,'Caps &amp; Points'!$DT$2:$DU$103,2,FALSE)</f>
        <v>7</v>
      </c>
      <c r="Z495" s="309">
        <f>VLOOKUP(Scoresheet!D127,'Caps &amp; Points'!$DT$2:$DU$103,2,FALSE)</f>
        <v>2.2999999999999998</v>
      </c>
      <c r="AA495" s="309">
        <f>VLOOKUP(Scoresheet!E127,'Caps &amp; Points'!$DT$2:$DU$103,2,FALSE)</f>
        <v>0</v>
      </c>
      <c r="AB495" s="309">
        <f>VLOOKUP(Scoresheet!F127,'Caps &amp; Points'!$DT$2:$DU$103,2,FALSE)</f>
        <v>0</v>
      </c>
      <c r="AC495" s="309">
        <f>VLOOKUP(Scoresheet!G127,'Caps &amp; Points'!$DT$2:$DU$103,2,FALSE)</f>
        <v>1.8</v>
      </c>
      <c r="AD495" s="309" t="str">
        <f>VLOOKUP(Scoresheet!H127,'Caps &amp; Points'!$DT$2:$DU$103,2,FALSE)</f>
        <v>-</v>
      </c>
      <c r="AE495" s="310" t="str">
        <f>VLOOKUP(Scoresheet!I127,'Caps &amp; Points'!$DT$2:$DU$103,2,FALSE)</f>
        <v>-</v>
      </c>
      <c r="AF495" s="90">
        <f t="shared" ref="AF495:AF523" si="103">SUM(Y495:AE495)</f>
        <v>11.100000000000001</v>
      </c>
      <c r="AG495" s="87" t="str">
        <f>VLOOKUP(Scoresheet!AA127,'Caps &amp; Points'!$DW$2:$DX$11,2,FALSE)</f>
        <v>-</v>
      </c>
      <c r="AH495" s="88" t="str">
        <f>VLOOKUP(Scoresheet!AB127,'Caps &amp; Points'!$DW$2:$DX$11,2,FALSE)</f>
        <v>-</v>
      </c>
      <c r="AI495" s="88" t="str">
        <f>VLOOKUP(Scoresheet!AC127,'Caps &amp; Points'!$DW$2:$DX$11,2,FALSE)</f>
        <v>-</v>
      </c>
      <c r="AJ495" s="88" t="str">
        <f>VLOOKUP(Scoresheet!AD127,'Caps &amp; Points'!$DW$2:$DX$11,2,FALSE)</f>
        <v>-</v>
      </c>
      <c r="AK495" s="88">
        <f>VLOOKUP(Scoresheet!AE127,'Caps &amp; Points'!$DW$2:$DX$11,2,FALSE)</f>
        <v>3</v>
      </c>
      <c r="AL495" s="88" t="str">
        <f>VLOOKUP(Scoresheet!AF127,'Caps &amp; Points'!$DW$2:$DX$11,2,FALSE)</f>
        <v>-</v>
      </c>
      <c r="AM495" s="89" t="str">
        <f>VLOOKUP(Scoresheet!AG127,'Caps &amp; Points'!$DW$2:$DX$11,2,FALSE)</f>
        <v>-</v>
      </c>
      <c r="AN495" s="90">
        <f t="shared" ref="AN495:AN523" si="104">SUM(AG495:AM495)</f>
        <v>3</v>
      </c>
      <c r="AO495" s="87" t="str">
        <f>VLOOKUP(Scoresheet!AY127,'Caps &amp; Points'!$EF$2:$EG$13,2,FALSE)</f>
        <v>-</v>
      </c>
      <c r="AP495" s="88" t="str">
        <f>VLOOKUP(Scoresheet!AZ127,'Caps &amp; Points'!$EF$2:$EG$13,2,FALSE)</f>
        <v>-</v>
      </c>
      <c r="AQ495" s="88" t="str">
        <f>VLOOKUP(Scoresheet!BA127,'Caps &amp; Points'!$EF$2:$EG$13,2,FALSE)</f>
        <v>-</v>
      </c>
      <c r="AR495" s="88" t="str">
        <f>VLOOKUP(Scoresheet!BB127,'Caps &amp; Points'!$EF$2:$EG$13,2,FALSE)</f>
        <v>-</v>
      </c>
      <c r="AS495" s="88" t="str">
        <f>VLOOKUP(Scoresheet!BC127,'Caps &amp; Points'!$EF$2:$EG$13,2,FALSE)</f>
        <v>-</v>
      </c>
      <c r="AT495" s="88" t="str">
        <f>VLOOKUP(Scoresheet!BD127,'Caps &amp; Points'!$EF$2:$EG$13,2,FALSE)</f>
        <v>-</v>
      </c>
      <c r="AU495" s="89" t="str">
        <f>VLOOKUP(Scoresheet!BE127,'Caps &amp; Points'!$EF$2:$EG$13,2,FALSE)</f>
        <v>-</v>
      </c>
      <c r="AV495" s="90">
        <f t="shared" ref="AV495:AV523" si="105">SUM(AO495:AU495)</f>
        <v>0</v>
      </c>
      <c r="AX495" s="80" t="str">
        <f>VLOOKUP(Scoresheet!AQ127,'Caps &amp; Points'!$EC$2:$ED$21,2,FALSE)</f>
        <v>-</v>
      </c>
      <c r="AY495" s="80" t="str">
        <f>VLOOKUP(Scoresheet!AR127,'Caps &amp; Points'!$EC$2:$ED$21,2,FALSE)</f>
        <v>-</v>
      </c>
      <c r="AZ495" s="80" t="str">
        <f>VLOOKUP(Scoresheet!AS127,'Caps &amp; Points'!$EC$2:$ED$21,2,FALSE)</f>
        <v>-</v>
      </c>
      <c r="BA495" s="80" t="str">
        <f>VLOOKUP(Scoresheet!AT127,'Caps &amp; Points'!$EC$2:$ED$21,2,FALSE)</f>
        <v>-</v>
      </c>
      <c r="BB495" s="80" t="str">
        <f>VLOOKUP(Scoresheet!AU127,'Caps &amp; Points'!$EC$2:$ED$21,2,FALSE)</f>
        <v>-</v>
      </c>
      <c r="BC495" s="80" t="str">
        <f>VLOOKUP(Scoresheet!AV127,'Caps &amp; Points'!$EC$2:$ED$21,2,FALSE)</f>
        <v>-</v>
      </c>
      <c r="BD495" s="80" t="str">
        <f>VLOOKUP(Scoresheet!AW127,'Caps &amp; Points'!$EC$2:$ED$21,2,FALSE)</f>
        <v>-</v>
      </c>
      <c r="BE495" s="90">
        <f t="shared" ref="BE495:BE523" si="106">SUM(AX495:BD495)</f>
        <v>0</v>
      </c>
      <c r="BF495" s="87">
        <f>VLOOKUP(Scoresheet!AI127,'Caps &amp; Points'!$DZ$2:$EA$40,2,FALSE)</f>
        <v>1</v>
      </c>
      <c r="BG495" s="88">
        <f>VLOOKUP(Scoresheet!AJ127,'Caps &amp; Points'!$DZ$2:$EA$40,2,FALSE)</f>
        <v>0.5</v>
      </c>
      <c r="BH495" s="88" t="str">
        <f>VLOOKUP(Scoresheet!AK127,'Caps &amp; Points'!$DZ$2:$EA$40,2,FALSE)</f>
        <v>-</v>
      </c>
      <c r="BI495" s="88" t="str">
        <f>VLOOKUP(Scoresheet!AL127,'Caps &amp; Points'!$DZ$2:$EA$40,2,FALSE)</f>
        <v>-</v>
      </c>
      <c r="BJ495" s="88" t="str">
        <f>VLOOKUP(Scoresheet!AM127,'Caps &amp; Points'!$DZ$2:$EA$40,2,FALSE)</f>
        <v>-</v>
      </c>
      <c r="BK495" s="88" t="str">
        <f>VLOOKUP(Scoresheet!AN127,'Caps &amp; Points'!$DZ$2:$EA$40,2,FALSE)</f>
        <v>-</v>
      </c>
      <c r="BL495" s="89" t="str">
        <f>VLOOKUP(Scoresheet!AO127,'Caps &amp; Points'!$DZ$2:$EA$40,2,FALSE)</f>
        <v>-</v>
      </c>
      <c r="BM495" s="90">
        <f t="shared" ref="BM495:BM523" si="107">SUM(BF495:BL495)</f>
        <v>1.5</v>
      </c>
      <c r="BN495" s="90">
        <f t="shared" si="101"/>
        <v>5</v>
      </c>
      <c r="BO495" s="90">
        <f t="shared" si="102"/>
        <v>1</v>
      </c>
      <c r="BP495" s="90"/>
      <c r="BQ495" s="80" t="str">
        <f>+Scoresheet!BG127</f>
        <v>-</v>
      </c>
      <c r="BR495" s="80" t="str">
        <f>+Scoresheet!BH127</f>
        <v>-</v>
      </c>
      <c r="BS495" s="80" t="str">
        <f>+Scoresheet!BI127</f>
        <v>-</v>
      </c>
      <c r="BT495" s="80" t="str">
        <f>+Scoresheet!BJ127</f>
        <v>-</v>
      </c>
      <c r="BU495" s="80">
        <f>+Scoresheet!BK127</f>
        <v>1.5</v>
      </c>
      <c r="BV495" s="80" t="str">
        <f>+Scoresheet!BL127</f>
        <v>-</v>
      </c>
      <c r="BW495" s="80" t="str">
        <f>+Scoresheet!BM127</f>
        <v>-</v>
      </c>
      <c r="BX495" s="80">
        <f>+Scoresheet!BN127</f>
        <v>1.5</v>
      </c>
      <c r="BY495" s="80" t="str">
        <f>+Scoresheet!BO127</f>
        <v>-</v>
      </c>
      <c r="BZ495" s="80" t="str">
        <f>+Scoresheet!BP127</f>
        <v>-</v>
      </c>
      <c r="CA495" s="80" t="str">
        <f>+Scoresheet!BQ127</f>
        <v>-</v>
      </c>
      <c r="CB495" s="80" t="str">
        <f>+Scoresheet!BR127</f>
        <v>-</v>
      </c>
      <c r="CC495" s="80">
        <f>+Scoresheet!BS127</f>
        <v>13</v>
      </c>
      <c r="CD495" s="80" t="str">
        <f>+Scoresheet!BT127</f>
        <v>-</v>
      </c>
      <c r="CE495" s="80" t="str">
        <f>+Scoresheet!BU127</f>
        <v>-</v>
      </c>
      <c r="CF495" s="80">
        <f>+Scoresheet!BV127</f>
        <v>13</v>
      </c>
    </row>
    <row r="496" spans="23:84" hidden="1">
      <c r="W496" s="139">
        <v>3</v>
      </c>
      <c r="X496" s="295" t="str">
        <f>+Scoresheet!B128</f>
        <v>ROHAN RAVAL [K]</v>
      </c>
      <c r="Y496" s="296">
        <f>VLOOKUP(Scoresheet!C128,'Caps &amp; Points'!$DT$2:$DU$103,2,FALSE)</f>
        <v>1.7</v>
      </c>
      <c r="Z496" s="309">
        <f>VLOOKUP(Scoresheet!D128,'Caps &amp; Points'!$DT$2:$DU$103,2,FALSE)</f>
        <v>0</v>
      </c>
      <c r="AA496" s="309">
        <f>VLOOKUP(Scoresheet!E128,'Caps &amp; Points'!$DT$2:$DU$103,2,FALSE)</f>
        <v>0</v>
      </c>
      <c r="AB496" s="309">
        <f>VLOOKUP(Scoresheet!F128,'Caps &amp; Points'!$DT$2:$DU$103,2,FALSE)</f>
        <v>4.2</v>
      </c>
      <c r="AC496" s="309">
        <f>VLOOKUP(Scoresheet!G128,'Caps &amp; Points'!$DT$2:$DU$103,2,FALSE)</f>
        <v>0</v>
      </c>
      <c r="AD496" s="309" t="str">
        <f>VLOOKUP(Scoresheet!H128,'Caps &amp; Points'!$DT$2:$DU$103,2,FALSE)</f>
        <v>-</v>
      </c>
      <c r="AE496" s="310" t="str">
        <f>VLOOKUP(Scoresheet!I128,'Caps &amp; Points'!$DT$2:$DU$103,2,FALSE)</f>
        <v>-</v>
      </c>
      <c r="AF496" s="90">
        <f t="shared" si="103"/>
        <v>5.9</v>
      </c>
      <c r="AG496" s="87">
        <f>VLOOKUP(Scoresheet!AA128,'Caps &amp; Points'!$DW$2:$DX$11,2,FALSE)</f>
        <v>1</v>
      </c>
      <c r="AH496" s="88">
        <f>VLOOKUP(Scoresheet!AB128,'Caps &amp; Points'!$DW$2:$DX$11,2,FALSE)</f>
        <v>1</v>
      </c>
      <c r="AI496" s="88">
        <f>VLOOKUP(Scoresheet!AC128,'Caps &amp; Points'!$DW$2:$DX$11,2,FALSE)</f>
        <v>1</v>
      </c>
      <c r="AJ496" s="88">
        <f>VLOOKUP(Scoresheet!AD128,'Caps &amp; Points'!$DW$2:$DX$11,2,FALSE)</f>
        <v>1</v>
      </c>
      <c r="AK496" s="88">
        <f>VLOOKUP(Scoresheet!AE128,'Caps &amp; Points'!$DW$2:$DX$11,2,FALSE)</f>
        <v>3</v>
      </c>
      <c r="AL496" s="88" t="str">
        <f>VLOOKUP(Scoresheet!AF128,'Caps &amp; Points'!$DW$2:$DX$11,2,FALSE)</f>
        <v>-</v>
      </c>
      <c r="AM496" s="89" t="str">
        <f>VLOOKUP(Scoresheet!AG128,'Caps &amp; Points'!$DW$2:$DX$11,2,FALSE)</f>
        <v>-</v>
      </c>
      <c r="AN496" s="90">
        <f t="shared" si="104"/>
        <v>7</v>
      </c>
      <c r="AO496" s="87" t="str">
        <f>VLOOKUP(Scoresheet!AY128,'Caps &amp; Points'!$EF$2:$EG$13,2,FALSE)</f>
        <v>-</v>
      </c>
      <c r="AP496" s="88" t="str">
        <f>VLOOKUP(Scoresheet!AZ128,'Caps &amp; Points'!$EF$2:$EG$13,2,FALSE)</f>
        <v>-</v>
      </c>
      <c r="AQ496" s="88" t="str">
        <f>VLOOKUP(Scoresheet!BA128,'Caps &amp; Points'!$EF$2:$EG$13,2,FALSE)</f>
        <v>-</v>
      </c>
      <c r="AR496" s="88" t="str">
        <f>VLOOKUP(Scoresheet!BB128,'Caps &amp; Points'!$EF$2:$EG$13,2,FALSE)</f>
        <v>-</v>
      </c>
      <c r="AS496" s="88" t="str">
        <f>VLOOKUP(Scoresheet!BC128,'Caps &amp; Points'!$EF$2:$EG$13,2,FALSE)</f>
        <v>-</v>
      </c>
      <c r="AT496" s="88" t="str">
        <f>VLOOKUP(Scoresheet!BD128,'Caps &amp; Points'!$EF$2:$EG$13,2,FALSE)</f>
        <v>-</v>
      </c>
      <c r="AU496" s="89" t="str">
        <f>VLOOKUP(Scoresheet!BE128,'Caps &amp; Points'!$EF$2:$EG$13,2,FALSE)</f>
        <v>-</v>
      </c>
      <c r="AV496" s="90">
        <f t="shared" si="105"/>
        <v>0</v>
      </c>
      <c r="AX496" s="80">
        <f>VLOOKUP(Scoresheet!AQ128,'Caps &amp; Points'!$EC$2:$ED$21,2,FALSE)</f>
        <v>0.5</v>
      </c>
      <c r="AY496" s="80" t="str">
        <f>VLOOKUP(Scoresheet!AR128,'Caps &amp; Points'!$EC$2:$ED$21,2,FALSE)</f>
        <v>-</v>
      </c>
      <c r="AZ496" s="80">
        <f>VLOOKUP(Scoresheet!AS128,'Caps &amp; Points'!$EC$2:$ED$21,2,FALSE)</f>
        <v>0.5</v>
      </c>
      <c r="BA496" s="80" t="str">
        <f>VLOOKUP(Scoresheet!AT128,'Caps &amp; Points'!$EC$2:$ED$21,2,FALSE)</f>
        <v>-</v>
      </c>
      <c r="BB496" s="80" t="str">
        <f>VLOOKUP(Scoresheet!AU128,'Caps &amp; Points'!$EC$2:$ED$21,2,FALSE)</f>
        <v>-</v>
      </c>
      <c r="BC496" s="80" t="str">
        <f>VLOOKUP(Scoresheet!AV128,'Caps &amp; Points'!$EC$2:$ED$21,2,FALSE)</f>
        <v>-</v>
      </c>
      <c r="BD496" s="80" t="str">
        <f>VLOOKUP(Scoresheet!AW128,'Caps &amp; Points'!$EC$2:$ED$21,2,FALSE)</f>
        <v>-</v>
      </c>
      <c r="BE496" s="90">
        <f t="shared" si="106"/>
        <v>1</v>
      </c>
      <c r="BF496" s="87" t="str">
        <f>VLOOKUP(Scoresheet!AI128,'Caps &amp; Points'!$DZ$2:$EA$40,2,FALSE)</f>
        <v>-</v>
      </c>
      <c r="BG496" s="88">
        <f>VLOOKUP(Scoresheet!AJ128,'Caps &amp; Points'!$DZ$2:$EA$40,2,FALSE)</f>
        <v>0</v>
      </c>
      <c r="BH496" s="88">
        <f>VLOOKUP(Scoresheet!AK128,'Caps &amp; Points'!$DZ$2:$EA$40,2,FALSE)</f>
        <v>1</v>
      </c>
      <c r="BI496" s="88" t="str">
        <f>VLOOKUP(Scoresheet!AL128,'Caps &amp; Points'!$DZ$2:$EA$40,2,FALSE)</f>
        <v>-</v>
      </c>
      <c r="BJ496" s="88" t="str">
        <f>VLOOKUP(Scoresheet!AM128,'Caps &amp; Points'!$DZ$2:$EA$40,2,FALSE)</f>
        <v>-</v>
      </c>
      <c r="BK496" s="88" t="str">
        <f>VLOOKUP(Scoresheet!AN128,'Caps &amp; Points'!$DZ$2:$EA$40,2,FALSE)</f>
        <v>-</v>
      </c>
      <c r="BL496" s="89" t="str">
        <f>VLOOKUP(Scoresheet!AO128,'Caps &amp; Points'!$DZ$2:$EA$40,2,FALSE)</f>
        <v>-</v>
      </c>
      <c r="BM496" s="90">
        <f t="shared" si="107"/>
        <v>1</v>
      </c>
      <c r="BN496" s="90">
        <f t="shared" si="101"/>
        <v>5</v>
      </c>
      <c r="BO496" s="90">
        <f t="shared" si="102"/>
        <v>5</v>
      </c>
      <c r="BP496" s="90"/>
      <c r="BQ496" s="80">
        <f>+Scoresheet!BG128</f>
        <v>3</v>
      </c>
      <c r="BR496" s="80">
        <f>+Scoresheet!BH128</f>
        <v>4</v>
      </c>
      <c r="BS496" s="80">
        <f>+Scoresheet!BI128</f>
        <v>4</v>
      </c>
      <c r="BT496" s="80">
        <f>+Scoresheet!BJ128</f>
        <v>3.4</v>
      </c>
      <c r="BU496" s="80">
        <f>+Scoresheet!BK128</f>
        <v>2</v>
      </c>
      <c r="BV496" s="80" t="str">
        <f>+Scoresheet!BL128</f>
        <v>-</v>
      </c>
      <c r="BW496" s="80" t="str">
        <f>+Scoresheet!BM128</f>
        <v>-</v>
      </c>
      <c r="BX496" s="80">
        <f>+Scoresheet!BN128</f>
        <v>16.399999999999999</v>
      </c>
      <c r="BY496" s="80">
        <f>+Scoresheet!BO128</f>
        <v>13</v>
      </c>
      <c r="BZ496" s="80">
        <f>+Scoresheet!BP128</f>
        <v>6</v>
      </c>
      <c r="CA496" s="80">
        <f>+Scoresheet!BQ128</f>
        <v>12</v>
      </c>
      <c r="CB496" s="80">
        <f>+Scoresheet!BR128</f>
        <v>25</v>
      </c>
      <c r="CC496" s="80">
        <f>+Scoresheet!BS128</f>
        <v>8</v>
      </c>
      <c r="CD496" s="80" t="str">
        <f>+Scoresheet!BT128</f>
        <v>-</v>
      </c>
      <c r="CE496" s="80" t="str">
        <f>+Scoresheet!BU128</f>
        <v>-</v>
      </c>
      <c r="CF496" s="80">
        <f>+Scoresheet!BV128</f>
        <v>64</v>
      </c>
    </row>
    <row r="497" spans="23:84" hidden="1">
      <c r="W497" s="294">
        <v>4</v>
      </c>
      <c r="X497" s="295" t="str">
        <f>+Scoresheet!B129</f>
        <v>MEHUL RAVAL [K]</v>
      </c>
      <c r="Y497" s="296">
        <f>VLOOKUP(Scoresheet!C129,'Caps &amp; Points'!$DT$2:$DU$103,2,FALSE)</f>
        <v>0</v>
      </c>
      <c r="Z497" s="309">
        <f>VLOOKUP(Scoresheet!D129,'Caps &amp; Points'!$DT$2:$DU$103,2,FALSE)</f>
        <v>0</v>
      </c>
      <c r="AA497" s="309">
        <f>VLOOKUP(Scoresheet!E129,'Caps &amp; Points'!$DT$2:$DU$103,2,FALSE)</f>
        <v>0</v>
      </c>
      <c r="AB497" s="309">
        <f>VLOOKUP(Scoresheet!F129,'Caps &amp; Points'!$DT$2:$DU$103,2,FALSE)</f>
        <v>0</v>
      </c>
      <c r="AC497" s="309">
        <f>VLOOKUP(Scoresheet!G129,'Caps &amp; Points'!$DT$2:$DU$103,2,FALSE)</f>
        <v>0</v>
      </c>
      <c r="AD497" s="309" t="str">
        <f>VLOOKUP(Scoresheet!H129,'Caps &amp; Points'!$DT$2:$DU$103,2,FALSE)</f>
        <v>-</v>
      </c>
      <c r="AE497" s="310" t="str">
        <f>VLOOKUP(Scoresheet!I129,'Caps &amp; Points'!$DT$2:$DU$103,2,FALSE)</f>
        <v>-</v>
      </c>
      <c r="AF497" s="90">
        <f t="shared" si="103"/>
        <v>0</v>
      </c>
      <c r="AG497" s="87">
        <f>VLOOKUP(Scoresheet!AA129,'Caps &amp; Points'!$DW$2:$DX$11,2,FALSE)</f>
        <v>7</v>
      </c>
      <c r="AH497" s="88">
        <f>VLOOKUP(Scoresheet!AB129,'Caps &amp; Points'!$DW$2:$DX$11,2,FALSE)</f>
        <v>1</v>
      </c>
      <c r="AI497" s="88">
        <f>VLOOKUP(Scoresheet!AC129,'Caps &amp; Points'!$DW$2:$DX$11,2,FALSE)</f>
        <v>5</v>
      </c>
      <c r="AJ497" s="88">
        <f>VLOOKUP(Scoresheet!AD129,'Caps &amp; Points'!$DW$2:$DX$11,2,FALSE)</f>
        <v>1</v>
      </c>
      <c r="AK497" s="88">
        <f>VLOOKUP(Scoresheet!AE129,'Caps &amp; Points'!$DW$2:$DX$11,2,FALSE)</f>
        <v>0</v>
      </c>
      <c r="AL497" s="88" t="str">
        <f>VLOOKUP(Scoresheet!AF129,'Caps &amp; Points'!$DW$2:$DX$11,2,FALSE)</f>
        <v>-</v>
      </c>
      <c r="AM497" s="89" t="str">
        <f>VLOOKUP(Scoresheet!AG129,'Caps &amp; Points'!$DW$2:$DX$11,2,FALSE)</f>
        <v>-</v>
      </c>
      <c r="AN497" s="90">
        <f t="shared" si="104"/>
        <v>14</v>
      </c>
      <c r="AO497" s="87" t="str">
        <f>VLOOKUP(Scoresheet!AY129,'Caps &amp; Points'!$EF$2:$EG$13,2,FALSE)</f>
        <v>-</v>
      </c>
      <c r="AP497" s="88" t="str">
        <f>VLOOKUP(Scoresheet!AZ129,'Caps &amp; Points'!$EF$2:$EG$13,2,FALSE)</f>
        <v>-</v>
      </c>
      <c r="AQ497" s="88" t="str">
        <f>VLOOKUP(Scoresheet!BA129,'Caps &amp; Points'!$EF$2:$EG$13,2,FALSE)</f>
        <v>-</v>
      </c>
      <c r="AR497" s="88" t="str">
        <f>VLOOKUP(Scoresheet!BB129,'Caps &amp; Points'!$EF$2:$EG$13,2,FALSE)</f>
        <v>-</v>
      </c>
      <c r="AS497" s="88" t="str">
        <f>VLOOKUP(Scoresheet!BC129,'Caps &amp; Points'!$EF$2:$EG$13,2,FALSE)</f>
        <v>-</v>
      </c>
      <c r="AT497" s="88" t="str">
        <f>VLOOKUP(Scoresheet!BD129,'Caps &amp; Points'!$EF$2:$EG$13,2,FALSE)</f>
        <v>-</v>
      </c>
      <c r="AU497" s="89" t="str">
        <f>VLOOKUP(Scoresheet!BE129,'Caps &amp; Points'!$EF$2:$EG$13,2,FALSE)</f>
        <v>-</v>
      </c>
      <c r="AV497" s="90">
        <f t="shared" si="105"/>
        <v>0</v>
      </c>
      <c r="AX497" s="80" t="str">
        <f>VLOOKUP(Scoresheet!AQ129,'Caps &amp; Points'!$EC$2:$ED$21,2,FALSE)</f>
        <v>-</v>
      </c>
      <c r="AY497" s="80" t="str">
        <f>VLOOKUP(Scoresheet!AR129,'Caps &amp; Points'!$EC$2:$ED$21,2,FALSE)</f>
        <v>-</v>
      </c>
      <c r="AZ497" s="80" t="str">
        <f>VLOOKUP(Scoresheet!AS129,'Caps &amp; Points'!$EC$2:$ED$21,2,FALSE)</f>
        <v>-</v>
      </c>
      <c r="BA497" s="80" t="str">
        <f>VLOOKUP(Scoresheet!AT129,'Caps &amp; Points'!$EC$2:$ED$21,2,FALSE)</f>
        <v>-</v>
      </c>
      <c r="BB497" s="80" t="str">
        <f>VLOOKUP(Scoresheet!AU129,'Caps &amp; Points'!$EC$2:$ED$21,2,FALSE)</f>
        <v>-</v>
      </c>
      <c r="BC497" s="80" t="str">
        <f>VLOOKUP(Scoresheet!AV129,'Caps &amp; Points'!$EC$2:$ED$21,2,FALSE)</f>
        <v>-</v>
      </c>
      <c r="BD497" s="80" t="str">
        <f>VLOOKUP(Scoresheet!AW129,'Caps &amp; Points'!$EC$2:$ED$21,2,FALSE)</f>
        <v>-</v>
      </c>
      <c r="BE497" s="90">
        <f t="shared" si="106"/>
        <v>0</v>
      </c>
      <c r="BF497" s="87">
        <f>VLOOKUP(Scoresheet!AI129,'Caps &amp; Points'!$DZ$2:$EA$40,2,FALSE)</f>
        <v>0.5</v>
      </c>
      <c r="BG497" s="88" t="str">
        <f>VLOOKUP(Scoresheet!AJ129,'Caps &amp; Points'!$DZ$2:$EA$40,2,FALSE)</f>
        <v>-</v>
      </c>
      <c r="BH497" s="88" t="str">
        <f>VLOOKUP(Scoresheet!AK129,'Caps &amp; Points'!$DZ$2:$EA$40,2,FALSE)</f>
        <v>-</v>
      </c>
      <c r="BI497" s="88" t="str">
        <f>VLOOKUP(Scoresheet!AL129,'Caps &amp; Points'!$DZ$2:$EA$40,2,FALSE)</f>
        <v>-</v>
      </c>
      <c r="BJ497" s="88" t="str">
        <f>VLOOKUP(Scoresheet!AM129,'Caps &amp; Points'!$DZ$2:$EA$40,2,FALSE)</f>
        <v>-</v>
      </c>
      <c r="BK497" s="88" t="str">
        <f>VLOOKUP(Scoresheet!AN129,'Caps &amp; Points'!$DZ$2:$EA$40,2,FALSE)</f>
        <v>-</v>
      </c>
      <c r="BL497" s="89" t="str">
        <f>VLOOKUP(Scoresheet!AO129,'Caps &amp; Points'!$DZ$2:$EA$40,2,FALSE)</f>
        <v>-</v>
      </c>
      <c r="BM497" s="90">
        <f t="shared" si="107"/>
        <v>0.5</v>
      </c>
      <c r="BN497" s="90">
        <f t="shared" si="101"/>
        <v>5</v>
      </c>
      <c r="BO497" s="90">
        <f t="shared" si="102"/>
        <v>5</v>
      </c>
      <c r="BP497" s="90"/>
      <c r="BQ497" s="80">
        <f>+Scoresheet!BG129</f>
        <v>4</v>
      </c>
      <c r="BR497" s="80">
        <f>+Scoresheet!BH129</f>
        <v>4</v>
      </c>
      <c r="BS497" s="80">
        <f>+Scoresheet!BI129</f>
        <v>4</v>
      </c>
      <c r="BT497" s="80">
        <f>+Scoresheet!BJ129</f>
        <v>3</v>
      </c>
      <c r="BU497" s="80">
        <f>+Scoresheet!BK129</f>
        <v>1</v>
      </c>
      <c r="BV497" s="80" t="str">
        <f>+Scoresheet!BL129</f>
        <v>-</v>
      </c>
      <c r="BW497" s="80" t="str">
        <f>+Scoresheet!BM129</f>
        <v>-</v>
      </c>
      <c r="BX497" s="80">
        <f>+Scoresheet!BN129</f>
        <v>16</v>
      </c>
      <c r="BY497" s="80">
        <f>+Scoresheet!BO129</f>
        <v>11</v>
      </c>
      <c r="BZ497" s="80">
        <f>+Scoresheet!BP129</f>
        <v>30</v>
      </c>
      <c r="CA497" s="80">
        <f>+Scoresheet!BQ129</f>
        <v>32</v>
      </c>
      <c r="CB497" s="80">
        <f>+Scoresheet!BR129</f>
        <v>13</v>
      </c>
      <c r="CC497" s="80">
        <f>+Scoresheet!BS129</f>
        <v>13</v>
      </c>
      <c r="CD497" s="80" t="str">
        <f>+Scoresheet!BT129</f>
        <v>-</v>
      </c>
      <c r="CE497" s="80" t="str">
        <f>+Scoresheet!BU129</f>
        <v>-</v>
      </c>
      <c r="CF497" s="80">
        <f>+Scoresheet!BV129</f>
        <v>99</v>
      </c>
    </row>
    <row r="498" spans="23:84" hidden="1">
      <c r="W498" s="139">
        <v>5</v>
      </c>
      <c r="X498" s="295" t="str">
        <f>+Scoresheet!B130</f>
        <v>URVESH RAVAL [K]</v>
      </c>
      <c r="Y498" s="296">
        <f>VLOOKUP(Scoresheet!C130,'Caps &amp; Points'!$DT$2:$DU$103,2,FALSE)</f>
        <v>0</v>
      </c>
      <c r="Z498" s="309">
        <f>VLOOKUP(Scoresheet!D130,'Caps &amp; Points'!$DT$2:$DU$103,2,FALSE)</f>
        <v>0</v>
      </c>
      <c r="AA498" s="309">
        <f>VLOOKUP(Scoresheet!E130,'Caps &amp; Points'!$DT$2:$DU$103,2,FALSE)</f>
        <v>1.1000000000000001</v>
      </c>
      <c r="AB498" s="309">
        <f>VLOOKUP(Scoresheet!F130,'Caps &amp; Points'!$DT$2:$DU$103,2,FALSE)</f>
        <v>0</v>
      </c>
      <c r="AC498" s="309">
        <f>VLOOKUP(Scoresheet!G130,'Caps &amp; Points'!$DT$2:$DU$103,2,FALSE)</f>
        <v>0</v>
      </c>
      <c r="AD498" s="309" t="str">
        <f>VLOOKUP(Scoresheet!H130,'Caps &amp; Points'!$DT$2:$DU$103,2,FALSE)</f>
        <v>-</v>
      </c>
      <c r="AE498" s="310" t="str">
        <f>VLOOKUP(Scoresheet!I130,'Caps &amp; Points'!$DT$2:$DU$103,2,FALSE)</f>
        <v>-</v>
      </c>
      <c r="AF498" s="90">
        <f t="shared" si="103"/>
        <v>1.1000000000000001</v>
      </c>
      <c r="AG498" s="87">
        <f>VLOOKUP(Scoresheet!AA130,'Caps &amp; Points'!$DW$2:$DX$11,2,FALSE)</f>
        <v>7</v>
      </c>
      <c r="AH498" s="88">
        <f>VLOOKUP(Scoresheet!AB130,'Caps &amp; Points'!$DW$2:$DX$11,2,FALSE)</f>
        <v>0</v>
      </c>
      <c r="AI498" s="88">
        <f>VLOOKUP(Scoresheet!AC130,'Caps &amp; Points'!$DW$2:$DX$11,2,FALSE)</f>
        <v>0</v>
      </c>
      <c r="AJ498" s="88">
        <f>VLOOKUP(Scoresheet!AD130,'Caps &amp; Points'!$DW$2:$DX$11,2,FALSE)</f>
        <v>1</v>
      </c>
      <c r="AK498" s="88" t="str">
        <f>VLOOKUP(Scoresheet!AE130,'Caps &amp; Points'!$DW$2:$DX$11,2,FALSE)</f>
        <v>-</v>
      </c>
      <c r="AL498" s="88" t="str">
        <f>VLOOKUP(Scoresheet!AF130,'Caps &amp; Points'!$DW$2:$DX$11,2,FALSE)</f>
        <v>-</v>
      </c>
      <c r="AM498" s="89" t="str">
        <f>VLOOKUP(Scoresheet!AG130,'Caps &amp; Points'!$DW$2:$DX$11,2,FALSE)</f>
        <v>-</v>
      </c>
      <c r="AN498" s="90">
        <f t="shared" si="104"/>
        <v>8</v>
      </c>
      <c r="AO498" s="87" t="str">
        <f>VLOOKUP(Scoresheet!AY130,'Caps &amp; Points'!$EF$2:$EG$13,2,FALSE)</f>
        <v>-</v>
      </c>
      <c r="AP498" s="88" t="str">
        <f>VLOOKUP(Scoresheet!AZ130,'Caps &amp; Points'!$EF$2:$EG$13,2,FALSE)</f>
        <v>-</v>
      </c>
      <c r="AQ498" s="88" t="str">
        <f>VLOOKUP(Scoresheet!BA130,'Caps &amp; Points'!$EF$2:$EG$13,2,FALSE)</f>
        <v>-</v>
      </c>
      <c r="AR498" s="88" t="str">
        <f>VLOOKUP(Scoresheet!BB130,'Caps &amp; Points'!$EF$2:$EG$13,2,FALSE)</f>
        <v>-</v>
      </c>
      <c r="AS498" s="88" t="str">
        <f>VLOOKUP(Scoresheet!BC130,'Caps &amp; Points'!$EF$2:$EG$13,2,FALSE)</f>
        <v>-</v>
      </c>
      <c r="AT498" s="88" t="str">
        <f>VLOOKUP(Scoresheet!BD130,'Caps &amp; Points'!$EF$2:$EG$13,2,FALSE)</f>
        <v>-</v>
      </c>
      <c r="AU498" s="89" t="str">
        <f>VLOOKUP(Scoresheet!BE130,'Caps &amp; Points'!$EF$2:$EG$13,2,FALSE)</f>
        <v>-</v>
      </c>
      <c r="AV498" s="90">
        <f t="shared" si="105"/>
        <v>0</v>
      </c>
      <c r="AX498" s="80" t="str">
        <f>VLOOKUP(Scoresheet!AQ130,'Caps &amp; Points'!$EC$2:$ED$21,2,FALSE)</f>
        <v>-</v>
      </c>
      <c r="AY498" s="80" t="str">
        <f>VLOOKUP(Scoresheet!AR130,'Caps &amp; Points'!$EC$2:$ED$21,2,FALSE)</f>
        <v>-</v>
      </c>
      <c r="AZ498" s="80" t="str">
        <f>VLOOKUP(Scoresheet!AS130,'Caps &amp; Points'!$EC$2:$ED$21,2,FALSE)</f>
        <v>-</v>
      </c>
      <c r="BA498" s="80" t="str">
        <f>VLOOKUP(Scoresheet!AT130,'Caps &amp; Points'!$EC$2:$ED$21,2,FALSE)</f>
        <v>-</v>
      </c>
      <c r="BB498" s="80" t="str">
        <f>VLOOKUP(Scoresheet!AU130,'Caps &amp; Points'!$EC$2:$ED$21,2,FALSE)</f>
        <v>-</v>
      </c>
      <c r="BC498" s="80" t="str">
        <f>VLOOKUP(Scoresheet!AV130,'Caps &amp; Points'!$EC$2:$ED$21,2,FALSE)</f>
        <v>-</v>
      </c>
      <c r="BD498" s="80" t="str">
        <f>VLOOKUP(Scoresheet!AW130,'Caps &amp; Points'!$EC$2:$ED$21,2,FALSE)</f>
        <v>-</v>
      </c>
      <c r="BE498" s="90">
        <f t="shared" si="106"/>
        <v>0</v>
      </c>
      <c r="BF498" s="87" t="str">
        <f>VLOOKUP(Scoresheet!AI130,'Caps &amp; Points'!$DZ$2:$EA$40,2,FALSE)</f>
        <v>-</v>
      </c>
      <c r="BG498" s="88" t="str">
        <f>VLOOKUP(Scoresheet!AJ130,'Caps &amp; Points'!$DZ$2:$EA$40,2,FALSE)</f>
        <v>-</v>
      </c>
      <c r="BH498" s="88" t="str">
        <f>VLOOKUP(Scoresheet!AK130,'Caps &amp; Points'!$DZ$2:$EA$40,2,FALSE)</f>
        <v>-</v>
      </c>
      <c r="BI498" s="88" t="str">
        <f>VLOOKUP(Scoresheet!AL130,'Caps &amp; Points'!$DZ$2:$EA$40,2,FALSE)</f>
        <v>-</v>
      </c>
      <c r="BJ498" s="88">
        <f>VLOOKUP(Scoresheet!AM130,'Caps &amp; Points'!$DZ$2:$EA$40,2,FALSE)</f>
        <v>0.5</v>
      </c>
      <c r="BK498" s="88" t="str">
        <f>VLOOKUP(Scoresheet!AN130,'Caps &amp; Points'!$DZ$2:$EA$40,2,FALSE)</f>
        <v>-</v>
      </c>
      <c r="BL498" s="89" t="str">
        <f>VLOOKUP(Scoresheet!AO130,'Caps &amp; Points'!$DZ$2:$EA$40,2,FALSE)</f>
        <v>-</v>
      </c>
      <c r="BM498" s="90">
        <f t="shared" si="107"/>
        <v>0.5</v>
      </c>
      <c r="BN498" s="90">
        <f t="shared" si="101"/>
        <v>5</v>
      </c>
      <c r="BO498" s="90">
        <f t="shared" si="102"/>
        <v>4</v>
      </c>
      <c r="BP498" s="90"/>
      <c r="BQ498" s="80">
        <f>+Scoresheet!BG130</f>
        <v>2.2000000000000002</v>
      </c>
      <c r="BR498" s="80">
        <f>+Scoresheet!BH130</f>
        <v>2</v>
      </c>
      <c r="BS498" s="80">
        <f>+Scoresheet!BI130</f>
        <v>4</v>
      </c>
      <c r="BT498" s="80">
        <f>+Scoresheet!BJ130</f>
        <v>4</v>
      </c>
      <c r="BU498" s="80" t="str">
        <f>+Scoresheet!BK130</f>
        <v>-</v>
      </c>
      <c r="BV498" s="80" t="str">
        <f>+Scoresheet!BL130</f>
        <v>-</v>
      </c>
      <c r="BW498" s="80" t="str">
        <f>+Scoresheet!BM130</f>
        <v>-</v>
      </c>
      <c r="BX498" s="80">
        <f>+Scoresheet!BN130</f>
        <v>12.2</v>
      </c>
      <c r="BY498" s="80">
        <f>+Scoresheet!BO130</f>
        <v>6</v>
      </c>
      <c r="BZ498" s="80">
        <f>+Scoresheet!BP130</f>
        <v>18</v>
      </c>
      <c r="CA498" s="80">
        <f>+Scoresheet!BQ130</f>
        <v>31</v>
      </c>
      <c r="CB498" s="80">
        <f>+Scoresheet!BR130</f>
        <v>24</v>
      </c>
      <c r="CC498" s="80" t="str">
        <f>+Scoresheet!BS130</f>
        <v>-</v>
      </c>
      <c r="CD498" s="80" t="str">
        <f>+Scoresheet!BT130</f>
        <v>-</v>
      </c>
      <c r="CE498" s="80" t="str">
        <f>+Scoresheet!BU130</f>
        <v>-</v>
      </c>
      <c r="CF498" s="80">
        <f>+Scoresheet!BV130</f>
        <v>79</v>
      </c>
    </row>
    <row r="499" spans="23:84" hidden="1">
      <c r="W499" s="294">
        <v>6</v>
      </c>
      <c r="X499" s="295" t="str">
        <f>+Scoresheet!B131</f>
        <v>JAYESH RAVAL [K]</v>
      </c>
      <c r="Y499" s="296">
        <f>VLOOKUP(Scoresheet!C131,'Caps &amp; Points'!$DT$2:$DU$103,2,FALSE)</f>
        <v>0</v>
      </c>
      <c r="Z499" s="309">
        <f>VLOOKUP(Scoresheet!D131,'Caps &amp; Points'!$DT$2:$DU$103,2,FALSE)</f>
        <v>0</v>
      </c>
      <c r="AA499" s="309">
        <f>VLOOKUP(Scoresheet!E131,'Caps &amp; Points'!$DT$2:$DU$103,2,FALSE)</f>
        <v>0</v>
      </c>
      <c r="AB499" s="309">
        <f>VLOOKUP(Scoresheet!F131,'Caps &amp; Points'!$DT$2:$DU$103,2,FALSE)</f>
        <v>0</v>
      </c>
      <c r="AC499" s="309">
        <f>VLOOKUP(Scoresheet!G131,'Caps &amp; Points'!$DT$2:$DU$103,2,FALSE)</f>
        <v>0</v>
      </c>
      <c r="AD499" s="309" t="str">
        <f>VLOOKUP(Scoresheet!H131,'Caps &amp; Points'!$DT$2:$DU$103,2,FALSE)</f>
        <v>-</v>
      </c>
      <c r="AE499" s="310" t="str">
        <f>VLOOKUP(Scoresheet!I131,'Caps &amp; Points'!$DT$2:$DU$103,2,FALSE)</f>
        <v>-</v>
      </c>
      <c r="AF499" s="90">
        <f t="shared" si="103"/>
        <v>0</v>
      </c>
      <c r="AG499" s="87">
        <f>VLOOKUP(Scoresheet!AA131,'Caps &amp; Points'!$DW$2:$DX$11,2,FALSE)</f>
        <v>0</v>
      </c>
      <c r="AH499" s="88">
        <f>VLOOKUP(Scoresheet!AB131,'Caps &amp; Points'!$DW$2:$DX$11,2,FALSE)</f>
        <v>3</v>
      </c>
      <c r="AI499" s="88">
        <f>VLOOKUP(Scoresheet!AC131,'Caps &amp; Points'!$DW$2:$DX$11,2,FALSE)</f>
        <v>1</v>
      </c>
      <c r="AJ499" s="88">
        <f>VLOOKUP(Scoresheet!AD131,'Caps &amp; Points'!$DW$2:$DX$11,2,FALSE)</f>
        <v>0</v>
      </c>
      <c r="AK499" s="88" t="str">
        <f>VLOOKUP(Scoresheet!AE131,'Caps &amp; Points'!$DW$2:$DX$11,2,FALSE)</f>
        <v>-</v>
      </c>
      <c r="AL499" s="88" t="str">
        <f>VLOOKUP(Scoresheet!AF131,'Caps &amp; Points'!$DW$2:$DX$11,2,FALSE)</f>
        <v>-</v>
      </c>
      <c r="AM499" s="89" t="str">
        <f>VLOOKUP(Scoresheet!AG131,'Caps &amp; Points'!$DW$2:$DX$11,2,FALSE)</f>
        <v>-</v>
      </c>
      <c r="AN499" s="90">
        <f t="shared" si="104"/>
        <v>4</v>
      </c>
      <c r="AO499" s="87" t="str">
        <f>VLOOKUP(Scoresheet!AY131,'Caps &amp; Points'!$EF$2:$EG$13,2,FALSE)</f>
        <v>-</v>
      </c>
      <c r="AP499" s="88" t="str">
        <f>VLOOKUP(Scoresheet!AZ131,'Caps &amp; Points'!$EF$2:$EG$13,2,FALSE)</f>
        <v>-</v>
      </c>
      <c r="AQ499" s="88" t="str">
        <f>VLOOKUP(Scoresheet!BA131,'Caps &amp; Points'!$EF$2:$EG$13,2,FALSE)</f>
        <v>-</v>
      </c>
      <c r="AR499" s="88" t="str">
        <f>VLOOKUP(Scoresheet!BB131,'Caps &amp; Points'!$EF$2:$EG$13,2,FALSE)</f>
        <v>-</v>
      </c>
      <c r="AS499" s="88" t="str">
        <f>VLOOKUP(Scoresheet!BC131,'Caps &amp; Points'!$EF$2:$EG$13,2,FALSE)</f>
        <v>-</v>
      </c>
      <c r="AT499" s="88" t="str">
        <f>VLOOKUP(Scoresheet!BD131,'Caps &amp; Points'!$EF$2:$EG$13,2,FALSE)</f>
        <v>-</v>
      </c>
      <c r="AU499" s="89" t="str">
        <f>VLOOKUP(Scoresheet!BE131,'Caps &amp; Points'!$EF$2:$EG$13,2,FALSE)</f>
        <v>-</v>
      </c>
      <c r="AV499" s="90">
        <f t="shared" si="105"/>
        <v>0</v>
      </c>
      <c r="AX499" s="80" t="str">
        <f>VLOOKUP(Scoresheet!AQ131,'Caps &amp; Points'!$EC$2:$ED$21,2,FALSE)</f>
        <v>-</v>
      </c>
      <c r="AY499" s="80" t="str">
        <f>VLOOKUP(Scoresheet!AR131,'Caps &amp; Points'!$EC$2:$ED$21,2,FALSE)</f>
        <v>-</v>
      </c>
      <c r="AZ499" s="80" t="str">
        <f>VLOOKUP(Scoresheet!AS131,'Caps &amp; Points'!$EC$2:$ED$21,2,FALSE)</f>
        <v>-</v>
      </c>
      <c r="BA499" s="80" t="str">
        <f>VLOOKUP(Scoresheet!AT131,'Caps &amp; Points'!$EC$2:$ED$21,2,FALSE)</f>
        <v>-</v>
      </c>
      <c r="BB499" s="80" t="str">
        <f>VLOOKUP(Scoresheet!AU131,'Caps &amp; Points'!$EC$2:$ED$21,2,FALSE)</f>
        <v>-</v>
      </c>
      <c r="BC499" s="80" t="str">
        <f>VLOOKUP(Scoresheet!AV131,'Caps &amp; Points'!$EC$2:$ED$21,2,FALSE)</f>
        <v>-</v>
      </c>
      <c r="BD499" s="80" t="str">
        <f>VLOOKUP(Scoresheet!AW131,'Caps &amp; Points'!$EC$2:$ED$21,2,FALSE)</f>
        <v>-</v>
      </c>
      <c r="BE499" s="90">
        <f t="shared" si="106"/>
        <v>0</v>
      </c>
      <c r="BF499" s="87" t="str">
        <f>VLOOKUP(Scoresheet!AI131,'Caps &amp; Points'!$DZ$2:$EA$40,2,FALSE)</f>
        <v>-</v>
      </c>
      <c r="BG499" s="88" t="str">
        <f>VLOOKUP(Scoresheet!AJ131,'Caps &amp; Points'!$DZ$2:$EA$40,2,FALSE)</f>
        <v>-</v>
      </c>
      <c r="BH499" s="88" t="str">
        <f>VLOOKUP(Scoresheet!AK131,'Caps &amp; Points'!$DZ$2:$EA$40,2,FALSE)</f>
        <v>-</v>
      </c>
      <c r="BI499" s="88" t="str">
        <f>VLOOKUP(Scoresheet!AL131,'Caps &amp; Points'!$DZ$2:$EA$40,2,FALSE)</f>
        <v>-</v>
      </c>
      <c r="BJ499" s="88" t="str">
        <f>VLOOKUP(Scoresheet!AM131,'Caps &amp; Points'!$DZ$2:$EA$40,2,FALSE)</f>
        <v>-</v>
      </c>
      <c r="BK499" s="88" t="str">
        <f>VLOOKUP(Scoresheet!AN131,'Caps &amp; Points'!$DZ$2:$EA$40,2,FALSE)</f>
        <v>-</v>
      </c>
      <c r="BL499" s="89" t="str">
        <f>VLOOKUP(Scoresheet!AO131,'Caps &amp; Points'!$DZ$2:$EA$40,2,FALSE)</f>
        <v>-</v>
      </c>
      <c r="BM499" s="90">
        <f t="shared" si="107"/>
        <v>0</v>
      </c>
      <c r="BN499" s="90">
        <f t="shared" si="101"/>
        <v>5</v>
      </c>
      <c r="BO499" s="90">
        <f t="shared" si="102"/>
        <v>4</v>
      </c>
      <c r="BP499" s="90"/>
      <c r="BQ499" s="80">
        <f>+Scoresheet!BG131</f>
        <v>3</v>
      </c>
      <c r="BR499" s="80">
        <f>+Scoresheet!BH131</f>
        <v>4</v>
      </c>
      <c r="BS499" s="80">
        <f>+Scoresheet!BI131</f>
        <v>3</v>
      </c>
      <c r="BT499" s="80">
        <f>+Scoresheet!BJ131</f>
        <v>1</v>
      </c>
      <c r="BU499" s="80" t="str">
        <f>+Scoresheet!BK131</f>
        <v>-</v>
      </c>
      <c r="BV499" s="80" t="str">
        <f>+Scoresheet!BL131</f>
        <v>-</v>
      </c>
      <c r="BW499" s="80" t="str">
        <f>+Scoresheet!BM131</f>
        <v>-</v>
      </c>
      <c r="BX499" s="80">
        <f>+Scoresheet!BN131</f>
        <v>11</v>
      </c>
      <c r="BY499" s="80">
        <f>+Scoresheet!BO131</f>
        <v>13</v>
      </c>
      <c r="BZ499" s="80">
        <f>+Scoresheet!BP131</f>
        <v>33</v>
      </c>
      <c r="CA499" s="80">
        <f>+Scoresheet!BQ131</f>
        <v>30</v>
      </c>
      <c r="CB499" s="80">
        <f>+Scoresheet!BR131</f>
        <v>15</v>
      </c>
      <c r="CC499" s="80" t="str">
        <f>+Scoresheet!BS131</f>
        <v>-</v>
      </c>
      <c r="CD499" s="80" t="str">
        <f>+Scoresheet!BT131</f>
        <v>-</v>
      </c>
      <c r="CE499" s="80" t="str">
        <f>+Scoresheet!BU131</f>
        <v>-</v>
      </c>
      <c r="CF499" s="80">
        <f>+Scoresheet!BV131</f>
        <v>91</v>
      </c>
    </row>
    <row r="500" spans="23:84" hidden="1">
      <c r="W500" s="139">
        <v>7</v>
      </c>
      <c r="X500" s="295" t="str">
        <f>+Scoresheet!B132</f>
        <v>SATISH RAVAL [K]</v>
      </c>
      <c r="Y500" s="296">
        <f>VLOOKUP(Scoresheet!C132,'Caps &amp; Points'!$DT$2:$DU$103,2,FALSE)</f>
        <v>0</v>
      </c>
      <c r="Z500" s="309">
        <f>VLOOKUP(Scoresheet!D132,'Caps &amp; Points'!$DT$2:$DU$103,2,FALSE)</f>
        <v>1.7</v>
      </c>
      <c r="AA500" s="309">
        <f>VLOOKUP(Scoresheet!E132,'Caps &amp; Points'!$DT$2:$DU$103,2,FALSE)</f>
        <v>1.6</v>
      </c>
      <c r="AB500" s="309">
        <f>VLOOKUP(Scoresheet!F132,'Caps &amp; Points'!$DT$2:$DU$103,2,FALSE)</f>
        <v>0</v>
      </c>
      <c r="AC500" s="309">
        <f>VLOOKUP(Scoresheet!G132,'Caps &amp; Points'!$DT$2:$DU$103,2,FALSE)</f>
        <v>0</v>
      </c>
      <c r="AD500" s="309" t="str">
        <f>VLOOKUP(Scoresheet!H132,'Caps &amp; Points'!$DT$2:$DU$103,2,FALSE)</f>
        <v>-</v>
      </c>
      <c r="AE500" s="310" t="str">
        <f>VLOOKUP(Scoresheet!I132,'Caps &amp; Points'!$DT$2:$DU$103,2,FALSE)</f>
        <v>-</v>
      </c>
      <c r="AF500" s="90">
        <f t="shared" si="103"/>
        <v>3.3</v>
      </c>
      <c r="AG500" s="87" t="str">
        <f>VLOOKUP(Scoresheet!AA132,'Caps &amp; Points'!$DW$2:$DX$11,2,FALSE)</f>
        <v>-</v>
      </c>
      <c r="AH500" s="88" t="str">
        <f>VLOOKUP(Scoresheet!AB132,'Caps &amp; Points'!$DW$2:$DX$11,2,FALSE)</f>
        <v>-</v>
      </c>
      <c r="AI500" s="88" t="str">
        <f>VLOOKUP(Scoresheet!AC132,'Caps &amp; Points'!$DW$2:$DX$11,2,FALSE)</f>
        <v>-</v>
      </c>
      <c r="AJ500" s="88" t="str">
        <f>VLOOKUP(Scoresheet!AD132,'Caps &amp; Points'!$DW$2:$DX$11,2,FALSE)</f>
        <v>-</v>
      </c>
      <c r="AK500" s="88" t="str">
        <f>VLOOKUP(Scoresheet!AE132,'Caps &amp; Points'!$DW$2:$DX$11,2,FALSE)</f>
        <v>-</v>
      </c>
      <c r="AL500" s="88" t="str">
        <f>VLOOKUP(Scoresheet!AF132,'Caps &amp; Points'!$DW$2:$DX$11,2,FALSE)</f>
        <v>-</v>
      </c>
      <c r="AM500" s="89" t="str">
        <f>VLOOKUP(Scoresheet!AG132,'Caps &amp; Points'!$DW$2:$DX$11,2,FALSE)</f>
        <v>-</v>
      </c>
      <c r="AN500" s="90">
        <f t="shared" si="104"/>
        <v>0</v>
      </c>
      <c r="AO500" s="87" t="str">
        <f>VLOOKUP(Scoresheet!AY132,'Caps &amp; Points'!$EF$2:$EG$13,2,FALSE)</f>
        <v>-</v>
      </c>
      <c r="AP500" s="88" t="str">
        <f>VLOOKUP(Scoresheet!AZ132,'Caps &amp; Points'!$EF$2:$EG$13,2,FALSE)</f>
        <v>-</v>
      </c>
      <c r="AQ500" s="88" t="str">
        <f>VLOOKUP(Scoresheet!BA132,'Caps &amp; Points'!$EF$2:$EG$13,2,FALSE)</f>
        <v>-</v>
      </c>
      <c r="AR500" s="88" t="str">
        <f>VLOOKUP(Scoresheet!BB132,'Caps &amp; Points'!$EF$2:$EG$13,2,FALSE)</f>
        <v>-</v>
      </c>
      <c r="AS500" s="88" t="str">
        <f>VLOOKUP(Scoresheet!BC132,'Caps &amp; Points'!$EF$2:$EG$13,2,FALSE)</f>
        <v>-</v>
      </c>
      <c r="AT500" s="88" t="str">
        <f>VLOOKUP(Scoresheet!BD132,'Caps &amp; Points'!$EF$2:$EG$13,2,FALSE)</f>
        <v>-</v>
      </c>
      <c r="AU500" s="89" t="str">
        <f>VLOOKUP(Scoresheet!BE132,'Caps &amp; Points'!$EF$2:$EG$13,2,FALSE)</f>
        <v>-</v>
      </c>
      <c r="AV500" s="90">
        <f t="shared" si="105"/>
        <v>0</v>
      </c>
      <c r="AX500" s="80" t="str">
        <f>VLOOKUP(Scoresheet!AQ132,'Caps &amp; Points'!$EC$2:$ED$21,2,FALSE)</f>
        <v>-</v>
      </c>
      <c r="AY500" s="80" t="str">
        <f>VLOOKUP(Scoresheet!AR132,'Caps &amp; Points'!$EC$2:$ED$21,2,FALSE)</f>
        <v>-</v>
      </c>
      <c r="AZ500" s="80" t="str">
        <f>VLOOKUP(Scoresheet!AS132,'Caps &amp; Points'!$EC$2:$ED$21,2,FALSE)</f>
        <v>-</v>
      </c>
      <c r="BA500" s="80" t="str">
        <f>VLOOKUP(Scoresheet!AT132,'Caps &amp; Points'!$EC$2:$ED$21,2,FALSE)</f>
        <v>-</v>
      </c>
      <c r="BB500" s="80" t="str">
        <f>VLOOKUP(Scoresheet!AU132,'Caps &amp; Points'!$EC$2:$ED$21,2,FALSE)</f>
        <v>-</v>
      </c>
      <c r="BC500" s="80" t="str">
        <f>VLOOKUP(Scoresheet!AV132,'Caps &amp; Points'!$EC$2:$ED$21,2,FALSE)</f>
        <v>-</v>
      </c>
      <c r="BD500" s="80" t="str">
        <f>VLOOKUP(Scoresheet!AW132,'Caps &amp; Points'!$EC$2:$ED$21,2,FALSE)</f>
        <v>-</v>
      </c>
      <c r="BE500" s="90">
        <f t="shared" si="106"/>
        <v>0</v>
      </c>
      <c r="BF500" s="87" t="str">
        <f>VLOOKUP(Scoresheet!AI132,'Caps &amp; Points'!$DZ$2:$EA$40,2,FALSE)</f>
        <v>-</v>
      </c>
      <c r="BG500" s="88" t="str">
        <f>VLOOKUP(Scoresheet!AJ132,'Caps &amp; Points'!$DZ$2:$EA$40,2,FALSE)</f>
        <v>-</v>
      </c>
      <c r="BH500" s="88">
        <f>VLOOKUP(Scoresheet!AK132,'Caps &amp; Points'!$DZ$2:$EA$40,2,FALSE)</f>
        <v>0.5</v>
      </c>
      <c r="BI500" s="88" t="str">
        <f>VLOOKUP(Scoresheet!AL132,'Caps &amp; Points'!$DZ$2:$EA$40,2,FALSE)</f>
        <v>-</v>
      </c>
      <c r="BJ500" s="88" t="str">
        <f>VLOOKUP(Scoresheet!AM132,'Caps &amp; Points'!$DZ$2:$EA$40,2,FALSE)</f>
        <v>-</v>
      </c>
      <c r="BK500" s="88" t="str">
        <f>VLOOKUP(Scoresheet!AN132,'Caps &amp; Points'!$DZ$2:$EA$40,2,FALSE)</f>
        <v>-</v>
      </c>
      <c r="BL500" s="89" t="str">
        <f>VLOOKUP(Scoresheet!AO132,'Caps &amp; Points'!$DZ$2:$EA$40,2,FALSE)</f>
        <v>-</v>
      </c>
      <c r="BM500" s="90">
        <f t="shared" si="107"/>
        <v>0.5</v>
      </c>
      <c r="BN500" s="90">
        <f t="shared" si="101"/>
        <v>5</v>
      </c>
      <c r="BO500" s="90">
        <f t="shared" si="102"/>
        <v>0</v>
      </c>
      <c r="BP500" s="90"/>
      <c r="BQ500" s="80" t="str">
        <f>+Scoresheet!BG132</f>
        <v>-</v>
      </c>
      <c r="BR500" s="80" t="str">
        <f>+Scoresheet!BH132</f>
        <v>-</v>
      </c>
      <c r="BS500" s="80" t="str">
        <f>+Scoresheet!BI132</f>
        <v>-</v>
      </c>
      <c r="BT500" s="80" t="str">
        <f>+Scoresheet!BJ132</f>
        <v>-</v>
      </c>
      <c r="BU500" s="80" t="str">
        <f>+Scoresheet!BK132</f>
        <v>-</v>
      </c>
      <c r="BV500" s="80" t="str">
        <f>+Scoresheet!BL132</f>
        <v>-</v>
      </c>
      <c r="BW500" s="80" t="str">
        <f>+Scoresheet!BM132</f>
        <v>-</v>
      </c>
      <c r="BX500" s="80">
        <f>+Scoresheet!BN132</f>
        <v>0</v>
      </c>
      <c r="BY500" s="80" t="str">
        <f>+Scoresheet!BO132</f>
        <v>-</v>
      </c>
      <c r="BZ500" s="80" t="str">
        <f>+Scoresheet!BP132</f>
        <v>-</v>
      </c>
      <c r="CA500" s="80" t="str">
        <f>+Scoresheet!BQ132</f>
        <v>-</v>
      </c>
      <c r="CB500" s="80" t="str">
        <f>+Scoresheet!BR132</f>
        <v>-</v>
      </c>
      <c r="CC500" s="80" t="str">
        <f>+Scoresheet!BS132</f>
        <v>-</v>
      </c>
      <c r="CD500" s="80" t="str">
        <f>+Scoresheet!BT132</f>
        <v>-</v>
      </c>
      <c r="CE500" s="80" t="str">
        <f>+Scoresheet!BU132</f>
        <v>-</v>
      </c>
      <c r="CF500" s="80">
        <f>+Scoresheet!BV132</f>
        <v>0</v>
      </c>
    </row>
    <row r="501" spans="23:84" hidden="1">
      <c r="W501" s="294">
        <v>8</v>
      </c>
      <c r="X501" s="295" t="str">
        <f>+Scoresheet!B133</f>
        <v>ALPESH RAVAL [K]</v>
      </c>
      <c r="Y501" s="296" t="str">
        <f>VLOOKUP(Scoresheet!C133,'Caps &amp; Points'!$DT$2:$DU$103,2,FALSE)</f>
        <v>-</v>
      </c>
      <c r="Z501" s="309" t="str">
        <f>VLOOKUP(Scoresheet!D133,'Caps &amp; Points'!$DT$2:$DU$103,2,FALSE)</f>
        <v>-</v>
      </c>
      <c r="AA501" s="309">
        <f>VLOOKUP(Scoresheet!E133,'Caps &amp; Points'!$DT$2:$DU$103,2,FALSE)</f>
        <v>1.6</v>
      </c>
      <c r="AB501" s="309">
        <f>VLOOKUP(Scoresheet!F133,'Caps &amp; Points'!$DT$2:$DU$103,2,FALSE)</f>
        <v>1.4</v>
      </c>
      <c r="AC501" s="309" t="str">
        <f>VLOOKUP(Scoresheet!G133,'Caps &amp; Points'!$DT$2:$DU$103,2,FALSE)</f>
        <v>-</v>
      </c>
      <c r="AD501" s="309" t="str">
        <f>VLOOKUP(Scoresheet!H133,'Caps &amp; Points'!$DT$2:$DU$103,2,FALSE)</f>
        <v>-</v>
      </c>
      <c r="AE501" s="310" t="str">
        <f>VLOOKUP(Scoresheet!I133,'Caps &amp; Points'!$DT$2:$DU$103,2,FALSE)</f>
        <v>-</v>
      </c>
      <c r="AF501" s="90">
        <f t="shared" si="103"/>
        <v>3</v>
      </c>
      <c r="AG501" s="87">
        <f>VLOOKUP(Scoresheet!AA133,'Caps &amp; Points'!$DW$2:$DX$11,2,FALSE)</f>
        <v>0</v>
      </c>
      <c r="AH501" s="88" t="str">
        <f>VLOOKUP(Scoresheet!AB133,'Caps &amp; Points'!$DW$2:$DX$11,2,FALSE)</f>
        <v>-</v>
      </c>
      <c r="AI501" s="88">
        <f>VLOOKUP(Scoresheet!AC133,'Caps &amp; Points'!$DW$2:$DX$11,2,FALSE)</f>
        <v>0</v>
      </c>
      <c r="AJ501" s="88">
        <f>VLOOKUP(Scoresheet!AD133,'Caps &amp; Points'!$DW$2:$DX$11,2,FALSE)</f>
        <v>0</v>
      </c>
      <c r="AK501" s="88" t="str">
        <f>VLOOKUP(Scoresheet!AE133,'Caps &amp; Points'!$DW$2:$DX$11,2,FALSE)</f>
        <v>-</v>
      </c>
      <c r="AL501" s="88" t="str">
        <f>VLOOKUP(Scoresheet!AF133,'Caps &amp; Points'!$DW$2:$DX$11,2,FALSE)</f>
        <v>-</v>
      </c>
      <c r="AM501" s="89" t="str">
        <f>VLOOKUP(Scoresheet!AG133,'Caps &amp; Points'!$DW$2:$DX$11,2,FALSE)</f>
        <v>-</v>
      </c>
      <c r="AN501" s="90">
        <f t="shared" si="104"/>
        <v>0</v>
      </c>
      <c r="AO501" s="87" t="str">
        <f>VLOOKUP(Scoresheet!AY133,'Caps &amp; Points'!$EF$2:$EG$13,2,FALSE)</f>
        <v>-</v>
      </c>
      <c r="AP501" s="88" t="str">
        <f>VLOOKUP(Scoresheet!AZ133,'Caps &amp; Points'!$EF$2:$EG$13,2,FALSE)</f>
        <v>-</v>
      </c>
      <c r="AQ501" s="88" t="str">
        <f>VLOOKUP(Scoresheet!BA133,'Caps &amp; Points'!$EF$2:$EG$13,2,FALSE)</f>
        <v>-</v>
      </c>
      <c r="AR501" s="88" t="str">
        <f>VLOOKUP(Scoresheet!BB133,'Caps &amp; Points'!$EF$2:$EG$13,2,FALSE)</f>
        <v>-</v>
      </c>
      <c r="AS501" s="88" t="str">
        <f>VLOOKUP(Scoresheet!BC133,'Caps &amp; Points'!$EF$2:$EG$13,2,FALSE)</f>
        <v>-</v>
      </c>
      <c r="AT501" s="88" t="str">
        <f>VLOOKUP(Scoresheet!BD133,'Caps &amp; Points'!$EF$2:$EG$13,2,FALSE)</f>
        <v>-</v>
      </c>
      <c r="AU501" s="89" t="str">
        <f>VLOOKUP(Scoresheet!BE133,'Caps &amp; Points'!$EF$2:$EG$13,2,FALSE)</f>
        <v>-</v>
      </c>
      <c r="AV501" s="90">
        <f t="shared" si="105"/>
        <v>0</v>
      </c>
      <c r="AX501" s="80" t="str">
        <f>VLOOKUP(Scoresheet!AQ133,'Caps &amp; Points'!$EC$2:$ED$21,2,FALSE)</f>
        <v>-</v>
      </c>
      <c r="AY501" s="80" t="str">
        <f>VLOOKUP(Scoresheet!AR133,'Caps &amp; Points'!$EC$2:$ED$21,2,FALSE)</f>
        <v>-</v>
      </c>
      <c r="AZ501" s="80" t="str">
        <f>VLOOKUP(Scoresheet!AS133,'Caps &amp; Points'!$EC$2:$ED$21,2,FALSE)</f>
        <v>-</v>
      </c>
      <c r="BA501" s="80" t="str">
        <f>VLOOKUP(Scoresheet!AT133,'Caps &amp; Points'!$EC$2:$ED$21,2,FALSE)</f>
        <v>-</v>
      </c>
      <c r="BB501" s="80" t="str">
        <f>VLOOKUP(Scoresheet!AU133,'Caps &amp; Points'!$EC$2:$ED$21,2,FALSE)</f>
        <v>-</v>
      </c>
      <c r="BC501" s="80" t="str">
        <f>VLOOKUP(Scoresheet!AV133,'Caps &amp; Points'!$EC$2:$ED$21,2,FALSE)</f>
        <v>-</v>
      </c>
      <c r="BD501" s="80" t="str">
        <f>VLOOKUP(Scoresheet!AW133,'Caps &amp; Points'!$EC$2:$ED$21,2,FALSE)</f>
        <v>-</v>
      </c>
      <c r="BE501" s="90">
        <f t="shared" si="106"/>
        <v>0</v>
      </c>
      <c r="BF501" s="87" t="str">
        <f>VLOOKUP(Scoresheet!AI133,'Caps &amp; Points'!$DZ$2:$EA$40,2,FALSE)</f>
        <v>-</v>
      </c>
      <c r="BG501" s="88" t="str">
        <f>VLOOKUP(Scoresheet!AJ133,'Caps &amp; Points'!$DZ$2:$EA$40,2,FALSE)</f>
        <v>-</v>
      </c>
      <c r="BH501" s="88" t="str">
        <f>VLOOKUP(Scoresheet!AK133,'Caps &amp; Points'!$DZ$2:$EA$40,2,FALSE)</f>
        <v>-</v>
      </c>
      <c r="BI501" s="88" t="str">
        <f>VLOOKUP(Scoresheet!AL133,'Caps &amp; Points'!$DZ$2:$EA$40,2,FALSE)</f>
        <v>-</v>
      </c>
      <c r="BJ501" s="88" t="str">
        <f>VLOOKUP(Scoresheet!AM133,'Caps &amp; Points'!$DZ$2:$EA$40,2,FALSE)</f>
        <v>-</v>
      </c>
      <c r="BK501" s="88" t="str">
        <f>VLOOKUP(Scoresheet!AN133,'Caps &amp; Points'!$DZ$2:$EA$40,2,FALSE)</f>
        <v>-</v>
      </c>
      <c r="BL501" s="89" t="str">
        <f>VLOOKUP(Scoresheet!AO133,'Caps &amp; Points'!$DZ$2:$EA$40,2,FALSE)</f>
        <v>-</v>
      </c>
      <c r="BM501" s="90">
        <f t="shared" si="107"/>
        <v>0</v>
      </c>
      <c r="BN501" s="90">
        <f t="shared" si="101"/>
        <v>2</v>
      </c>
      <c r="BO501" s="90">
        <f t="shared" si="102"/>
        <v>3</v>
      </c>
      <c r="BP501" s="90"/>
      <c r="BQ501" s="80">
        <f>+Scoresheet!BG133</f>
        <v>1</v>
      </c>
      <c r="BR501" s="80" t="str">
        <f>+Scoresheet!BH133</f>
        <v>-</v>
      </c>
      <c r="BS501" s="80">
        <f>+Scoresheet!BI133</f>
        <v>2</v>
      </c>
      <c r="BT501" s="80">
        <f>+Scoresheet!BJ133</f>
        <v>1</v>
      </c>
      <c r="BU501" s="80" t="str">
        <f>+Scoresheet!BK133</f>
        <v>-</v>
      </c>
      <c r="BV501" s="80" t="str">
        <f>+Scoresheet!BL133</f>
        <v>-</v>
      </c>
      <c r="BW501" s="80" t="str">
        <f>+Scoresheet!BM133</f>
        <v>-</v>
      </c>
      <c r="BX501" s="80">
        <f>+Scoresheet!BN133</f>
        <v>4</v>
      </c>
      <c r="BY501" s="80">
        <f>+Scoresheet!BO133</f>
        <v>4</v>
      </c>
      <c r="BZ501" s="80" t="str">
        <f>+Scoresheet!BP133</f>
        <v>-</v>
      </c>
      <c r="CA501" s="80">
        <f>+Scoresheet!BQ133</f>
        <v>7</v>
      </c>
      <c r="CB501" s="80">
        <f>+Scoresheet!BR133</f>
        <v>14</v>
      </c>
      <c r="CC501" s="80" t="str">
        <f>+Scoresheet!BS133</f>
        <v>-</v>
      </c>
      <c r="CD501" s="80" t="str">
        <f>+Scoresheet!BT133</f>
        <v>-</v>
      </c>
      <c r="CE501" s="80" t="str">
        <f>+Scoresheet!BU133</f>
        <v>-</v>
      </c>
      <c r="CF501" s="80">
        <f>+Scoresheet!BV133</f>
        <v>25</v>
      </c>
    </row>
    <row r="502" spans="23:84" hidden="1">
      <c r="W502" s="139">
        <v>9</v>
      </c>
      <c r="X502" s="295" t="str">
        <f>+Scoresheet!B134</f>
        <v>YASH RAVAL [K]</v>
      </c>
      <c r="Y502" s="296" t="str">
        <f>VLOOKUP(Scoresheet!C134,'Caps &amp; Points'!$DT$2:$DU$103,2,FALSE)</f>
        <v>-</v>
      </c>
      <c r="Z502" s="309">
        <f>VLOOKUP(Scoresheet!D134,'Caps &amp; Points'!$DT$2:$DU$103,2,FALSE)</f>
        <v>0</v>
      </c>
      <c r="AA502" s="309">
        <f>VLOOKUP(Scoresheet!E134,'Caps &amp; Points'!$DT$2:$DU$103,2,FALSE)</f>
        <v>1.8</v>
      </c>
      <c r="AB502" s="309">
        <f>VLOOKUP(Scoresheet!F134,'Caps &amp; Points'!$DT$2:$DU$103,2,FALSE)</f>
        <v>0</v>
      </c>
      <c r="AC502" s="309">
        <f>VLOOKUP(Scoresheet!G134,'Caps &amp; Points'!$DT$2:$DU$103,2,FALSE)</f>
        <v>0</v>
      </c>
      <c r="AD502" s="309" t="str">
        <f>VLOOKUP(Scoresheet!H134,'Caps &amp; Points'!$DT$2:$DU$103,2,FALSE)</f>
        <v>-</v>
      </c>
      <c r="AE502" s="310" t="str">
        <f>VLOOKUP(Scoresheet!I134,'Caps &amp; Points'!$DT$2:$DU$103,2,FALSE)</f>
        <v>-</v>
      </c>
      <c r="AF502" s="90">
        <f t="shared" si="103"/>
        <v>1.8</v>
      </c>
      <c r="AG502" s="87" t="str">
        <f>VLOOKUP(Scoresheet!AA134,'Caps &amp; Points'!$DW$2:$DX$11,2,FALSE)</f>
        <v>-</v>
      </c>
      <c r="AH502" s="88">
        <f>VLOOKUP(Scoresheet!AB134,'Caps &amp; Points'!$DW$2:$DX$11,2,FALSE)</f>
        <v>0</v>
      </c>
      <c r="AI502" s="88">
        <f>VLOOKUP(Scoresheet!AC134,'Caps &amp; Points'!$DW$2:$DX$11,2,FALSE)</f>
        <v>0</v>
      </c>
      <c r="AJ502" s="88">
        <f>VLOOKUP(Scoresheet!AD134,'Caps &amp; Points'!$DW$2:$DX$11,2,FALSE)</f>
        <v>0</v>
      </c>
      <c r="AK502" s="88" t="str">
        <f>VLOOKUP(Scoresheet!AE134,'Caps &amp; Points'!$DW$2:$DX$11,2,FALSE)</f>
        <v>-</v>
      </c>
      <c r="AL502" s="88" t="str">
        <f>VLOOKUP(Scoresheet!AF134,'Caps &amp; Points'!$DW$2:$DX$11,2,FALSE)</f>
        <v>-</v>
      </c>
      <c r="AM502" s="89" t="str">
        <f>VLOOKUP(Scoresheet!AG134,'Caps &amp; Points'!$DW$2:$DX$11,2,FALSE)</f>
        <v>-</v>
      </c>
      <c r="AN502" s="90">
        <f t="shared" si="104"/>
        <v>0</v>
      </c>
      <c r="AO502" s="87" t="str">
        <f>VLOOKUP(Scoresheet!AY134,'Caps &amp; Points'!$EF$2:$EG$13,2,FALSE)</f>
        <v>-</v>
      </c>
      <c r="AP502" s="88" t="str">
        <f>VLOOKUP(Scoresheet!AZ134,'Caps &amp; Points'!$EF$2:$EG$13,2,FALSE)</f>
        <v>-</v>
      </c>
      <c r="AQ502" s="88" t="str">
        <f>VLOOKUP(Scoresheet!BA134,'Caps &amp; Points'!$EF$2:$EG$13,2,FALSE)</f>
        <v>-</v>
      </c>
      <c r="AR502" s="88" t="str">
        <f>VLOOKUP(Scoresheet!BB134,'Caps &amp; Points'!$EF$2:$EG$13,2,FALSE)</f>
        <v>-</v>
      </c>
      <c r="AS502" s="88" t="str">
        <f>VLOOKUP(Scoresheet!BC134,'Caps &amp; Points'!$EF$2:$EG$13,2,FALSE)</f>
        <v>-</v>
      </c>
      <c r="AT502" s="88" t="str">
        <f>VLOOKUP(Scoresheet!BD134,'Caps &amp; Points'!$EF$2:$EG$13,2,FALSE)</f>
        <v>-</v>
      </c>
      <c r="AU502" s="89" t="str">
        <f>VLOOKUP(Scoresheet!BE134,'Caps &amp; Points'!$EF$2:$EG$13,2,FALSE)</f>
        <v>-</v>
      </c>
      <c r="AV502" s="90">
        <f t="shared" si="105"/>
        <v>0</v>
      </c>
      <c r="AX502" s="80" t="str">
        <f>VLOOKUP(Scoresheet!AQ134,'Caps &amp; Points'!$EC$2:$ED$21,2,FALSE)</f>
        <v>-</v>
      </c>
      <c r="AY502" s="80" t="str">
        <f>VLOOKUP(Scoresheet!AR134,'Caps &amp; Points'!$EC$2:$ED$21,2,FALSE)</f>
        <v>-</v>
      </c>
      <c r="AZ502" s="80">
        <f>VLOOKUP(Scoresheet!AS134,'Caps &amp; Points'!$EC$2:$ED$21,2,FALSE)</f>
        <v>1</v>
      </c>
      <c r="BA502" s="80" t="str">
        <f>VLOOKUP(Scoresheet!AT134,'Caps &amp; Points'!$EC$2:$ED$21,2,FALSE)</f>
        <v>-</v>
      </c>
      <c r="BB502" s="80" t="str">
        <f>VLOOKUP(Scoresheet!AU134,'Caps &amp; Points'!$EC$2:$ED$21,2,FALSE)</f>
        <v>-</v>
      </c>
      <c r="BC502" s="80" t="str">
        <f>VLOOKUP(Scoresheet!AV134,'Caps &amp; Points'!$EC$2:$ED$21,2,FALSE)</f>
        <v>-</v>
      </c>
      <c r="BD502" s="80" t="str">
        <f>VLOOKUP(Scoresheet!AW134,'Caps &amp; Points'!$EC$2:$ED$21,2,FALSE)</f>
        <v>-</v>
      </c>
      <c r="BE502" s="90">
        <f t="shared" si="106"/>
        <v>1</v>
      </c>
      <c r="BF502" s="87">
        <f>VLOOKUP(Scoresheet!AI134,'Caps &amp; Points'!$DZ$2:$EA$40,2,FALSE)</f>
        <v>0.5</v>
      </c>
      <c r="BG502" s="88" t="str">
        <f>VLOOKUP(Scoresheet!AJ134,'Caps &amp; Points'!$DZ$2:$EA$40,2,FALSE)</f>
        <v>-</v>
      </c>
      <c r="BH502" s="88" t="str">
        <f>VLOOKUP(Scoresheet!AK134,'Caps &amp; Points'!$DZ$2:$EA$40,2,FALSE)</f>
        <v>-</v>
      </c>
      <c r="BI502" s="88" t="str">
        <f>VLOOKUP(Scoresheet!AL134,'Caps &amp; Points'!$DZ$2:$EA$40,2,FALSE)</f>
        <v>-</v>
      </c>
      <c r="BJ502" s="88" t="str">
        <f>VLOOKUP(Scoresheet!AM134,'Caps &amp; Points'!$DZ$2:$EA$40,2,FALSE)</f>
        <v>-</v>
      </c>
      <c r="BK502" s="88" t="str">
        <f>VLOOKUP(Scoresheet!AN134,'Caps &amp; Points'!$DZ$2:$EA$40,2,FALSE)</f>
        <v>-</v>
      </c>
      <c r="BL502" s="89" t="str">
        <f>VLOOKUP(Scoresheet!AO134,'Caps &amp; Points'!$DZ$2:$EA$40,2,FALSE)</f>
        <v>-</v>
      </c>
      <c r="BM502" s="90">
        <f t="shared" si="107"/>
        <v>0.5</v>
      </c>
      <c r="BN502" s="90">
        <f t="shared" si="101"/>
        <v>4</v>
      </c>
      <c r="BO502" s="90">
        <f t="shared" si="102"/>
        <v>3</v>
      </c>
      <c r="BP502" s="90"/>
      <c r="BQ502" s="80" t="str">
        <f>+Scoresheet!BG134</f>
        <v>-</v>
      </c>
      <c r="BR502" s="80">
        <f>+Scoresheet!BH134</f>
        <v>1</v>
      </c>
      <c r="BS502" s="80">
        <f>+Scoresheet!BI134</f>
        <v>3</v>
      </c>
      <c r="BT502" s="80">
        <f>+Scoresheet!BJ134</f>
        <v>1</v>
      </c>
      <c r="BU502" s="80" t="str">
        <f>+Scoresheet!BK134</f>
        <v>-</v>
      </c>
      <c r="BV502" s="80" t="str">
        <f>+Scoresheet!BL134</f>
        <v>-</v>
      </c>
      <c r="BW502" s="80" t="str">
        <f>+Scoresheet!BM134</f>
        <v>-</v>
      </c>
      <c r="BX502" s="80">
        <f>+Scoresheet!BN134</f>
        <v>5</v>
      </c>
      <c r="BY502" s="80" t="str">
        <f>+Scoresheet!BO134</f>
        <v>-</v>
      </c>
      <c r="BZ502" s="80">
        <f>+Scoresheet!BP134</f>
        <v>2</v>
      </c>
      <c r="CA502" s="80">
        <f>+Scoresheet!BQ134</f>
        <v>14</v>
      </c>
      <c r="CB502" s="80">
        <f>+Scoresheet!BR134</f>
        <v>17</v>
      </c>
      <c r="CC502" s="80" t="str">
        <f>+Scoresheet!BS134</f>
        <v>-</v>
      </c>
      <c r="CD502" s="80" t="str">
        <f>+Scoresheet!BT134</f>
        <v>-</v>
      </c>
      <c r="CE502" s="80" t="str">
        <f>+Scoresheet!BU134</f>
        <v>-</v>
      </c>
      <c r="CF502" s="80">
        <f>+Scoresheet!BV134</f>
        <v>33</v>
      </c>
    </row>
    <row r="503" spans="23:84" hidden="1">
      <c r="W503" s="294">
        <v>10</v>
      </c>
      <c r="X503" s="295" t="str">
        <f>+Scoresheet!B135</f>
        <v>JANAK RAVAL [K]</v>
      </c>
      <c r="Y503" s="296" t="str">
        <f>VLOOKUP(Scoresheet!C135,'Caps &amp; Points'!$DT$2:$DU$103,2,FALSE)</f>
        <v>-</v>
      </c>
      <c r="Z503" s="309">
        <f>VLOOKUP(Scoresheet!D135,'Caps &amp; Points'!$DT$2:$DU$103,2,FALSE)</f>
        <v>1.3</v>
      </c>
      <c r="AA503" s="309" t="str">
        <f>VLOOKUP(Scoresheet!E135,'Caps &amp; Points'!$DT$2:$DU$103,2,FALSE)</f>
        <v>-</v>
      </c>
      <c r="AB503" s="309" t="str">
        <f>VLOOKUP(Scoresheet!F135,'Caps &amp; Points'!$DT$2:$DU$103,2,FALSE)</f>
        <v>-</v>
      </c>
      <c r="AC503" s="309" t="str">
        <f>VLOOKUP(Scoresheet!G135,'Caps &amp; Points'!$DT$2:$DU$103,2,FALSE)</f>
        <v>-</v>
      </c>
      <c r="AD503" s="309" t="str">
        <f>VLOOKUP(Scoresheet!H135,'Caps &amp; Points'!$DT$2:$DU$103,2,FALSE)</f>
        <v>-</v>
      </c>
      <c r="AE503" s="310" t="str">
        <f>VLOOKUP(Scoresheet!I135,'Caps &amp; Points'!$DT$2:$DU$103,2,FALSE)</f>
        <v>-</v>
      </c>
      <c r="AF503" s="90">
        <f t="shared" si="103"/>
        <v>1.3</v>
      </c>
      <c r="AG503" s="87" t="str">
        <f>VLOOKUP(Scoresheet!AA135,'Caps &amp; Points'!$DW$2:$DX$11,2,FALSE)</f>
        <v>-</v>
      </c>
      <c r="AH503" s="88">
        <f>VLOOKUP(Scoresheet!AB135,'Caps &amp; Points'!$DW$2:$DX$11,2,FALSE)</f>
        <v>1</v>
      </c>
      <c r="AI503" s="88" t="str">
        <f>VLOOKUP(Scoresheet!AC135,'Caps &amp; Points'!$DW$2:$DX$11,2,FALSE)</f>
        <v>-</v>
      </c>
      <c r="AJ503" s="88" t="str">
        <f>VLOOKUP(Scoresheet!AD135,'Caps &amp; Points'!$DW$2:$DX$11,2,FALSE)</f>
        <v>-</v>
      </c>
      <c r="AK503" s="88" t="str">
        <f>VLOOKUP(Scoresheet!AE135,'Caps &amp; Points'!$DW$2:$DX$11,2,FALSE)</f>
        <v>-</v>
      </c>
      <c r="AL503" s="88" t="str">
        <f>VLOOKUP(Scoresheet!AF135,'Caps &amp; Points'!$DW$2:$DX$11,2,FALSE)</f>
        <v>-</v>
      </c>
      <c r="AM503" s="89" t="str">
        <f>VLOOKUP(Scoresheet!AG135,'Caps &amp; Points'!$DW$2:$DX$11,2,FALSE)</f>
        <v>-</v>
      </c>
      <c r="AN503" s="90">
        <f t="shared" si="104"/>
        <v>1</v>
      </c>
      <c r="AO503" s="87" t="str">
        <f>VLOOKUP(Scoresheet!AY135,'Caps &amp; Points'!$EF$2:$EG$13,2,FALSE)</f>
        <v>-</v>
      </c>
      <c r="AP503" s="88" t="str">
        <f>VLOOKUP(Scoresheet!AZ135,'Caps &amp; Points'!$EF$2:$EG$13,2,FALSE)</f>
        <v>-</v>
      </c>
      <c r="AQ503" s="88" t="str">
        <f>VLOOKUP(Scoresheet!BA135,'Caps &amp; Points'!$EF$2:$EG$13,2,FALSE)</f>
        <v>-</v>
      </c>
      <c r="AR503" s="88" t="str">
        <f>VLOOKUP(Scoresheet!BB135,'Caps &amp; Points'!$EF$2:$EG$13,2,FALSE)</f>
        <v>-</v>
      </c>
      <c r="AS503" s="88" t="str">
        <f>VLOOKUP(Scoresheet!BC135,'Caps &amp; Points'!$EF$2:$EG$13,2,FALSE)</f>
        <v>-</v>
      </c>
      <c r="AT503" s="88" t="str">
        <f>VLOOKUP(Scoresheet!BD135,'Caps &amp; Points'!$EF$2:$EG$13,2,FALSE)</f>
        <v>-</v>
      </c>
      <c r="AU503" s="89" t="str">
        <f>VLOOKUP(Scoresheet!BE135,'Caps &amp; Points'!$EF$2:$EG$13,2,FALSE)</f>
        <v>-</v>
      </c>
      <c r="AV503" s="90">
        <f t="shared" si="105"/>
        <v>0</v>
      </c>
      <c r="AX503" s="80" t="str">
        <f>VLOOKUP(Scoresheet!AQ135,'Caps &amp; Points'!$EC$2:$ED$21,2,FALSE)</f>
        <v>-</v>
      </c>
      <c r="AY503" s="80" t="str">
        <f>VLOOKUP(Scoresheet!AR135,'Caps &amp; Points'!$EC$2:$ED$21,2,FALSE)</f>
        <v>-</v>
      </c>
      <c r="AZ503" s="80" t="str">
        <f>VLOOKUP(Scoresheet!AS135,'Caps &amp; Points'!$EC$2:$ED$21,2,FALSE)</f>
        <v>-</v>
      </c>
      <c r="BA503" s="80" t="str">
        <f>VLOOKUP(Scoresheet!AT135,'Caps &amp; Points'!$EC$2:$ED$21,2,FALSE)</f>
        <v>-</v>
      </c>
      <c r="BB503" s="80" t="str">
        <f>VLOOKUP(Scoresheet!AU135,'Caps &amp; Points'!$EC$2:$ED$21,2,FALSE)</f>
        <v>-</v>
      </c>
      <c r="BC503" s="80" t="str">
        <f>VLOOKUP(Scoresheet!AV135,'Caps &amp; Points'!$EC$2:$ED$21,2,FALSE)</f>
        <v>-</v>
      </c>
      <c r="BD503" s="80" t="str">
        <f>VLOOKUP(Scoresheet!AW135,'Caps &amp; Points'!$EC$2:$ED$21,2,FALSE)</f>
        <v>-</v>
      </c>
      <c r="BE503" s="90">
        <f t="shared" si="106"/>
        <v>0</v>
      </c>
      <c r="BF503" s="87" t="str">
        <f>VLOOKUP(Scoresheet!AI135,'Caps &amp; Points'!$DZ$2:$EA$40,2,FALSE)</f>
        <v>-</v>
      </c>
      <c r="BG503" s="88" t="str">
        <f>VLOOKUP(Scoresheet!AJ135,'Caps &amp; Points'!$DZ$2:$EA$40,2,FALSE)</f>
        <v>-</v>
      </c>
      <c r="BH503" s="88" t="str">
        <f>VLOOKUP(Scoresheet!AK135,'Caps &amp; Points'!$DZ$2:$EA$40,2,FALSE)</f>
        <v>-</v>
      </c>
      <c r="BI503" s="88" t="str">
        <f>VLOOKUP(Scoresheet!AL135,'Caps &amp; Points'!$DZ$2:$EA$40,2,FALSE)</f>
        <v>-</v>
      </c>
      <c r="BJ503" s="88" t="str">
        <f>VLOOKUP(Scoresheet!AM135,'Caps &amp; Points'!$DZ$2:$EA$40,2,FALSE)</f>
        <v>-</v>
      </c>
      <c r="BK503" s="88" t="str">
        <f>VLOOKUP(Scoresheet!AN135,'Caps &amp; Points'!$DZ$2:$EA$40,2,FALSE)</f>
        <v>-</v>
      </c>
      <c r="BL503" s="89" t="str">
        <f>VLOOKUP(Scoresheet!AO135,'Caps &amp; Points'!$DZ$2:$EA$40,2,FALSE)</f>
        <v>-</v>
      </c>
      <c r="BM503" s="90">
        <f t="shared" si="107"/>
        <v>0</v>
      </c>
      <c r="BN503" s="90">
        <f t="shared" si="101"/>
        <v>1</v>
      </c>
      <c r="BO503" s="90">
        <f t="shared" si="102"/>
        <v>1</v>
      </c>
      <c r="BP503" s="90"/>
      <c r="BQ503" s="80" t="str">
        <f>+Scoresheet!BG135</f>
        <v>-</v>
      </c>
      <c r="BR503" s="80">
        <f>+Scoresheet!BH135</f>
        <v>2.4</v>
      </c>
      <c r="BS503" s="80" t="str">
        <f>+Scoresheet!BI135</f>
        <v>-</v>
      </c>
      <c r="BT503" s="80" t="str">
        <f>+Scoresheet!BJ135</f>
        <v>-</v>
      </c>
      <c r="BU503" s="80" t="str">
        <f>+Scoresheet!BK135</f>
        <v>-</v>
      </c>
      <c r="BV503" s="80" t="str">
        <f>+Scoresheet!BL135</f>
        <v>-</v>
      </c>
      <c r="BW503" s="80" t="str">
        <f>+Scoresheet!BM135</f>
        <v>-</v>
      </c>
      <c r="BX503" s="80">
        <f>+Scoresheet!BN135</f>
        <v>2.4</v>
      </c>
      <c r="BY503" s="80" t="str">
        <f>+Scoresheet!BO135</f>
        <v>-</v>
      </c>
      <c r="BZ503" s="80">
        <f>+Scoresheet!BP135</f>
        <v>22</v>
      </c>
      <c r="CA503" s="80" t="str">
        <f>+Scoresheet!BQ135</f>
        <v>-</v>
      </c>
      <c r="CB503" s="80" t="str">
        <f>+Scoresheet!BR135</f>
        <v>-</v>
      </c>
      <c r="CC503" s="80" t="str">
        <f>+Scoresheet!BS135</f>
        <v>-</v>
      </c>
      <c r="CD503" s="80" t="str">
        <f>+Scoresheet!BT135</f>
        <v>-</v>
      </c>
      <c r="CE503" s="80" t="str">
        <f>+Scoresheet!BU135</f>
        <v>-</v>
      </c>
      <c r="CF503" s="80">
        <f>+Scoresheet!BV135</f>
        <v>22</v>
      </c>
    </row>
    <row r="504" spans="23:84" hidden="1">
      <c r="W504" s="139">
        <v>11</v>
      </c>
      <c r="X504" s="295" t="str">
        <f>+Scoresheet!B136</f>
        <v>JIGNESH J RAVAL [K]</v>
      </c>
      <c r="Y504" s="296" t="str">
        <f>VLOOKUP(Scoresheet!C136,'Caps &amp; Points'!$DT$2:$DU$103,2,FALSE)</f>
        <v>-</v>
      </c>
      <c r="Z504" s="309">
        <f>VLOOKUP(Scoresheet!D136,'Caps &amp; Points'!$DT$2:$DU$103,2,FALSE)</f>
        <v>0</v>
      </c>
      <c r="AA504" s="309">
        <f>VLOOKUP(Scoresheet!E136,'Caps &amp; Points'!$DT$2:$DU$103,2,FALSE)</f>
        <v>1</v>
      </c>
      <c r="AB504" s="309" t="str">
        <f>VLOOKUP(Scoresheet!F136,'Caps &amp; Points'!$DT$2:$DU$103,2,FALSE)</f>
        <v>-</v>
      </c>
      <c r="AC504" s="309">
        <f>VLOOKUP(Scoresheet!G136,'Caps &amp; Points'!$DT$2:$DU$103,2,FALSE)</f>
        <v>0</v>
      </c>
      <c r="AD504" s="309" t="str">
        <f>VLOOKUP(Scoresheet!H136,'Caps &amp; Points'!$DT$2:$DU$103,2,FALSE)</f>
        <v>-</v>
      </c>
      <c r="AE504" s="310" t="str">
        <f>VLOOKUP(Scoresheet!I136,'Caps &amp; Points'!$DT$2:$DU$103,2,FALSE)</f>
        <v>-</v>
      </c>
      <c r="AF504" s="90">
        <f t="shared" si="103"/>
        <v>1</v>
      </c>
      <c r="AG504" s="87" t="str">
        <f>VLOOKUP(Scoresheet!AA136,'Caps &amp; Points'!$DW$2:$DX$11,2,FALSE)</f>
        <v>-</v>
      </c>
      <c r="AH504" s="88" t="str">
        <f>VLOOKUP(Scoresheet!AB136,'Caps &amp; Points'!$DW$2:$DX$11,2,FALSE)</f>
        <v>-</v>
      </c>
      <c r="AI504" s="88" t="str">
        <f>VLOOKUP(Scoresheet!AC136,'Caps &amp; Points'!$DW$2:$DX$11,2,FALSE)</f>
        <v>-</v>
      </c>
      <c r="AJ504" s="88" t="str">
        <f>VLOOKUP(Scoresheet!AD136,'Caps &amp; Points'!$DW$2:$DX$11,2,FALSE)</f>
        <v>-</v>
      </c>
      <c r="AK504" s="88">
        <f>VLOOKUP(Scoresheet!AE136,'Caps &amp; Points'!$DW$2:$DX$11,2,FALSE)</f>
        <v>0</v>
      </c>
      <c r="AL504" s="88" t="str">
        <f>VLOOKUP(Scoresheet!AF136,'Caps &amp; Points'!$DW$2:$DX$11,2,FALSE)</f>
        <v>-</v>
      </c>
      <c r="AM504" s="89" t="str">
        <f>VLOOKUP(Scoresheet!AG136,'Caps &amp; Points'!$DW$2:$DX$11,2,FALSE)</f>
        <v>-</v>
      </c>
      <c r="AN504" s="90">
        <f t="shared" si="104"/>
        <v>0</v>
      </c>
      <c r="AO504" s="87" t="str">
        <f>VLOOKUP(Scoresheet!AY136,'Caps &amp; Points'!$EF$2:$EG$13,2,FALSE)</f>
        <v>-</v>
      </c>
      <c r="AP504" s="88" t="str">
        <f>VLOOKUP(Scoresheet!AZ136,'Caps &amp; Points'!$EF$2:$EG$13,2,FALSE)</f>
        <v>-</v>
      </c>
      <c r="AQ504" s="88" t="str">
        <f>VLOOKUP(Scoresheet!BA136,'Caps &amp; Points'!$EF$2:$EG$13,2,FALSE)</f>
        <v>-</v>
      </c>
      <c r="AR504" s="88" t="str">
        <f>VLOOKUP(Scoresheet!BB136,'Caps &amp; Points'!$EF$2:$EG$13,2,FALSE)</f>
        <v>-</v>
      </c>
      <c r="AS504" s="88" t="str">
        <f>VLOOKUP(Scoresheet!BC136,'Caps &amp; Points'!$EF$2:$EG$13,2,FALSE)</f>
        <v>-</v>
      </c>
      <c r="AT504" s="88" t="str">
        <f>VLOOKUP(Scoresheet!BD136,'Caps &amp; Points'!$EF$2:$EG$13,2,FALSE)</f>
        <v>-</v>
      </c>
      <c r="AU504" s="89" t="str">
        <f>VLOOKUP(Scoresheet!BE136,'Caps &amp; Points'!$EF$2:$EG$13,2,FALSE)</f>
        <v>-</v>
      </c>
      <c r="AV504" s="90">
        <f t="shared" si="105"/>
        <v>0</v>
      </c>
      <c r="AX504" s="80" t="str">
        <f>VLOOKUP(Scoresheet!AQ136,'Caps &amp; Points'!$EC$2:$ED$21,2,FALSE)</f>
        <v>-</v>
      </c>
      <c r="AY504" s="80" t="str">
        <f>VLOOKUP(Scoresheet!AR136,'Caps &amp; Points'!$EC$2:$ED$21,2,FALSE)</f>
        <v>-</v>
      </c>
      <c r="AZ504" s="80" t="str">
        <f>VLOOKUP(Scoresheet!AS136,'Caps &amp; Points'!$EC$2:$ED$21,2,FALSE)</f>
        <v>-</v>
      </c>
      <c r="BA504" s="80" t="str">
        <f>VLOOKUP(Scoresheet!AT136,'Caps &amp; Points'!$EC$2:$ED$21,2,FALSE)</f>
        <v>-</v>
      </c>
      <c r="BB504" s="80" t="str">
        <f>VLOOKUP(Scoresheet!AU136,'Caps &amp; Points'!$EC$2:$ED$21,2,FALSE)</f>
        <v>-</v>
      </c>
      <c r="BC504" s="80" t="str">
        <f>VLOOKUP(Scoresheet!AV136,'Caps &amp; Points'!$EC$2:$ED$21,2,FALSE)</f>
        <v>-</v>
      </c>
      <c r="BD504" s="80" t="str">
        <f>VLOOKUP(Scoresheet!AW136,'Caps &amp; Points'!$EC$2:$ED$21,2,FALSE)</f>
        <v>-</v>
      </c>
      <c r="BE504" s="90">
        <f t="shared" si="106"/>
        <v>0</v>
      </c>
      <c r="BF504" s="87" t="str">
        <f>VLOOKUP(Scoresheet!AI136,'Caps &amp; Points'!$DZ$2:$EA$40,2,FALSE)</f>
        <v>-</v>
      </c>
      <c r="BG504" s="88" t="str">
        <f>VLOOKUP(Scoresheet!AJ136,'Caps &amp; Points'!$DZ$2:$EA$40,2,FALSE)</f>
        <v>-</v>
      </c>
      <c r="BH504" s="88" t="str">
        <f>VLOOKUP(Scoresheet!AK136,'Caps &amp; Points'!$DZ$2:$EA$40,2,FALSE)</f>
        <v>-</v>
      </c>
      <c r="BI504" s="88" t="str">
        <f>VLOOKUP(Scoresheet!AL136,'Caps &amp; Points'!$DZ$2:$EA$40,2,FALSE)</f>
        <v>-</v>
      </c>
      <c r="BJ504" s="88" t="str">
        <f>VLOOKUP(Scoresheet!AM136,'Caps &amp; Points'!$DZ$2:$EA$40,2,FALSE)</f>
        <v>-</v>
      </c>
      <c r="BK504" s="88" t="str">
        <f>VLOOKUP(Scoresheet!AN136,'Caps &amp; Points'!$DZ$2:$EA$40,2,FALSE)</f>
        <v>-</v>
      </c>
      <c r="BL504" s="89" t="str">
        <f>VLOOKUP(Scoresheet!AO136,'Caps &amp; Points'!$DZ$2:$EA$40,2,FALSE)</f>
        <v>-</v>
      </c>
      <c r="BM504" s="90">
        <f t="shared" si="107"/>
        <v>0</v>
      </c>
      <c r="BN504" s="90">
        <f t="shared" si="101"/>
        <v>3</v>
      </c>
      <c r="BO504" s="90">
        <f t="shared" si="102"/>
        <v>1</v>
      </c>
      <c r="BP504" s="90"/>
      <c r="BQ504" s="80" t="str">
        <f>+Scoresheet!BG136</f>
        <v>-</v>
      </c>
      <c r="BR504" s="80" t="str">
        <f>+Scoresheet!BH136</f>
        <v>-</v>
      </c>
      <c r="BS504" s="80" t="str">
        <f>+Scoresheet!BI136</f>
        <v>-</v>
      </c>
      <c r="BT504" s="80" t="str">
        <f>+Scoresheet!BJ136</f>
        <v>-</v>
      </c>
      <c r="BU504" s="80">
        <f>+Scoresheet!BK136</f>
        <v>1</v>
      </c>
      <c r="BV504" s="80" t="str">
        <f>+Scoresheet!BL136</f>
        <v>-</v>
      </c>
      <c r="BW504" s="80" t="str">
        <f>+Scoresheet!BM136</f>
        <v>-</v>
      </c>
      <c r="BX504" s="80">
        <f>+Scoresheet!BN136</f>
        <v>1</v>
      </c>
      <c r="BY504" s="80" t="str">
        <f>+Scoresheet!BO136</f>
        <v>-</v>
      </c>
      <c r="BZ504" s="80" t="str">
        <f>+Scoresheet!BP136</f>
        <v>-</v>
      </c>
      <c r="CA504" s="80" t="str">
        <f>+Scoresheet!BQ136</f>
        <v>-</v>
      </c>
      <c r="CB504" s="80" t="str">
        <f>+Scoresheet!BR136</f>
        <v>-</v>
      </c>
      <c r="CC504" s="80">
        <f>+Scoresheet!BS136</f>
        <v>8</v>
      </c>
      <c r="CD504" s="80" t="str">
        <f>+Scoresheet!BT136</f>
        <v>-</v>
      </c>
      <c r="CE504" s="80" t="str">
        <f>+Scoresheet!BU136</f>
        <v>-</v>
      </c>
      <c r="CF504" s="80">
        <f>+Scoresheet!BV136</f>
        <v>8</v>
      </c>
    </row>
    <row r="505" spans="23:84" hidden="1">
      <c r="W505" s="294">
        <v>12</v>
      </c>
      <c r="X505" s="295" t="str">
        <f>+Scoresheet!B137</f>
        <v>DHAVAL RAVAL [K]</v>
      </c>
      <c r="Y505" s="296" t="str">
        <f>VLOOKUP(Scoresheet!C137,'Caps &amp; Points'!$DT$2:$DU$103,2,FALSE)</f>
        <v>-</v>
      </c>
      <c r="Z505" s="309">
        <f>VLOOKUP(Scoresheet!D137,'Caps &amp; Points'!$DT$2:$DU$103,2,FALSE)</f>
        <v>0</v>
      </c>
      <c r="AA505" s="309">
        <f>VLOOKUP(Scoresheet!E137,'Caps &amp; Points'!$DT$2:$DU$103,2,FALSE)</f>
        <v>0</v>
      </c>
      <c r="AB505" s="309">
        <f>VLOOKUP(Scoresheet!F137,'Caps &amp; Points'!$DT$2:$DU$103,2,FALSE)</f>
        <v>0</v>
      </c>
      <c r="AC505" s="309">
        <f>VLOOKUP(Scoresheet!G137,'Caps &amp; Points'!$DT$2:$DU$103,2,FALSE)</f>
        <v>0</v>
      </c>
      <c r="AD505" s="309" t="str">
        <f>VLOOKUP(Scoresheet!H137,'Caps &amp; Points'!$DT$2:$DU$103,2,FALSE)</f>
        <v>-</v>
      </c>
      <c r="AE505" s="310" t="str">
        <f>VLOOKUP(Scoresheet!I137,'Caps &amp; Points'!$DT$2:$DU$103,2,FALSE)</f>
        <v>-</v>
      </c>
      <c r="AF505" s="90">
        <f t="shared" si="103"/>
        <v>0</v>
      </c>
      <c r="AG505" s="87" t="str">
        <f>VLOOKUP(Scoresheet!AA137,'Caps &amp; Points'!$DW$2:$DX$11,2,FALSE)</f>
        <v>-</v>
      </c>
      <c r="AH505" s="88" t="str">
        <f>VLOOKUP(Scoresheet!AB137,'Caps &amp; Points'!$DW$2:$DX$11,2,FALSE)</f>
        <v>-</v>
      </c>
      <c r="AI505" s="88" t="str">
        <f>VLOOKUP(Scoresheet!AC137,'Caps &amp; Points'!$DW$2:$DX$11,2,FALSE)</f>
        <v>-</v>
      </c>
      <c r="AJ505" s="88" t="str">
        <f>VLOOKUP(Scoresheet!AD137,'Caps &amp; Points'!$DW$2:$DX$11,2,FALSE)</f>
        <v>-</v>
      </c>
      <c r="AK505" s="88" t="str">
        <f>VLOOKUP(Scoresheet!AE137,'Caps &amp; Points'!$DW$2:$DX$11,2,FALSE)</f>
        <v>-</v>
      </c>
      <c r="AL505" s="88" t="str">
        <f>VLOOKUP(Scoresheet!AF137,'Caps &amp; Points'!$DW$2:$DX$11,2,FALSE)</f>
        <v>-</v>
      </c>
      <c r="AM505" s="89" t="str">
        <f>VLOOKUP(Scoresheet!AG137,'Caps &amp; Points'!$DW$2:$DX$11,2,FALSE)</f>
        <v>-</v>
      </c>
      <c r="AN505" s="90">
        <f t="shared" si="104"/>
        <v>0</v>
      </c>
      <c r="AO505" s="87" t="str">
        <f>VLOOKUP(Scoresheet!AY137,'Caps &amp; Points'!$EF$2:$EG$13,2,FALSE)</f>
        <v>-</v>
      </c>
      <c r="AP505" s="88" t="str">
        <f>VLOOKUP(Scoresheet!AZ137,'Caps &amp; Points'!$EF$2:$EG$13,2,FALSE)</f>
        <v>-</v>
      </c>
      <c r="AQ505" s="88" t="str">
        <f>VLOOKUP(Scoresheet!BA137,'Caps &amp; Points'!$EF$2:$EG$13,2,FALSE)</f>
        <v>-</v>
      </c>
      <c r="AR505" s="88" t="str">
        <f>VLOOKUP(Scoresheet!BB137,'Caps &amp; Points'!$EF$2:$EG$13,2,FALSE)</f>
        <v>-</v>
      </c>
      <c r="AS505" s="88" t="str">
        <f>VLOOKUP(Scoresheet!BC137,'Caps &amp; Points'!$EF$2:$EG$13,2,FALSE)</f>
        <v>-</v>
      </c>
      <c r="AT505" s="88" t="str">
        <f>VLOOKUP(Scoresheet!BD137,'Caps &amp; Points'!$EF$2:$EG$13,2,FALSE)</f>
        <v>-</v>
      </c>
      <c r="AU505" s="89" t="str">
        <f>VLOOKUP(Scoresheet!BE137,'Caps &amp; Points'!$EF$2:$EG$13,2,FALSE)</f>
        <v>-</v>
      </c>
      <c r="AV505" s="90">
        <f t="shared" si="105"/>
        <v>0</v>
      </c>
      <c r="AX505" s="80" t="str">
        <f>VLOOKUP(Scoresheet!AQ137,'Caps &amp; Points'!$EC$2:$ED$21,2,FALSE)</f>
        <v>-</v>
      </c>
      <c r="AY505" s="80" t="str">
        <f>VLOOKUP(Scoresheet!AR137,'Caps &amp; Points'!$EC$2:$ED$21,2,FALSE)</f>
        <v>-</v>
      </c>
      <c r="AZ505" s="80" t="str">
        <f>VLOOKUP(Scoresheet!AS137,'Caps &amp; Points'!$EC$2:$ED$21,2,FALSE)</f>
        <v>-</v>
      </c>
      <c r="BA505" s="80" t="str">
        <f>VLOOKUP(Scoresheet!AT137,'Caps &amp; Points'!$EC$2:$ED$21,2,FALSE)</f>
        <v>-</v>
      </c>
      <c r="BB505" s="80" t="str">
        <f>VLOOKUP(Scoresheet!AU137,'Caps &amp; Points'!$EC$2:$ED$21,2,FALSE)</f>
        <v>-</v>
      </c>
      <c r="BC505" s="80" t="str">
        <f>VLOOKUP(Scoresheet!AV137,'Caps &amp; Points'!$EC$2:$ED$21,2,FALSE)</f>
        <v>-</v>
      </c>
      <c r="BD505" s="80" t="str">
        <f>VLOOKUP(Scoresheet!AW137,'Caps &amp; Points'!$EC$2:$ED$21,2,FALSE)</f>
        <v>-</v>
      </c>
      <c r="BE505" s="90">
        <f t="shared" si="106"/>
        <v>0</v>
      </c>
      <c r="BF505" s="87" t="str">
        <f>VLOOKUP(Scoresheet!AI137,'Caps &amp; Points'!$DZ$2:$EA$40,2,FALSE)</f>
        <v>-</v>
      </c>
      <c r="BG505" s="88" t="str">
        <f>VLOOKUP(Scoresheet!AJ137,'Caps &amp; Points'!$DZ$2:$EA$40,2,FALSE)</f>
        <v>-</v>
      </c>
      <c r="BH505" s="88" t="str">
        <f>VLOOKUP(Scoresheet!AK137,'Caps &amp; Points'!$DZ$2:$EA$40,2,FALSE)</f>
        <v>-</v>
      </c>
      <c r="BI505" s="88" t="str">
        <f>VLOOKUP(Scoresheet!AL137,'Caps &amp; Points'!$DZ$2:$EA$40,2,FALSE)</f>
        <v>-</v>
      </c>
      <c r="BJ505" s="88" t="str">
        <f>VLOOKUP(Scoresheet!AM137,'Caps &amp; Points'!$DZ$2:$EA$40,2,FALSE)</f>
        <v>-</v>
      </c>
      <c r="BK505" s="88" t="str">
        <f>VLOOKUP(Scoresheet!AN137,'Caps &amp; Points'!$DZ$2:$EA$40,2,FALSE)</f>
        <v>-</v>
      </c>
      <c r="BL505" s="89" t="str">
        <f>VLOOKUP(Scoresheet!AO137,'Caps &amp; Points'!$DZ$2:$EA$40,2,FALSE)</f>
        <v>-</v>
      </c>
      <c r="BM505" s="90">
        <f t="shared" si="107"/>
        <v>0</v>
      </c>
      <c r="BN505" s="90">
        <f t="shared" si="101"/>
        <v>4</v>
      </c>
      <c r="BO505" s="90">
        <f t="shared" si="102"/>
        <v>0</v>
      </c>
      <c r="BP505" s="90"/>
      <c r="BQ505" s="80" t="str">
        <f>+Scoresheet!BG137</f>
        <v>-</v>
      </c>
      <c r="BR505" s="80" t="str">
        <f>+Scoresheet!BH137</f>
        <v>-</v>
      </c>
      <c r="BS505" s="80" t="str">
        <f>+Scoresheet!BI137</f>
        <v>-</v>
      </c>
      <c r="BT505" s="80" t="str">
        <f>+Scoresheet!BJ137</f>
        <v>-</v>
      </c>
      <c r="BU505" s="80" t="str">
        <f>+Scoresheet!BK137</f>
        <v>-</v>
      </c>
      <c r="BV505" s="80" t="str">
        <f>+Scoresheet!BL137</f>
        <v>-</v>
      </c>
      <c r="BW505" s="80" t="str">
        <f>+Scoresheet!BM137</f>
        <v>-</v>
      </c>
      <c r="BX505" s="80">
        <f>+Scoresheet!BN137</f>
        <v>0</v>
      </c>
      <c r="BY505" s="80" t="str">
        <f>+Scoresheet!BO137</f>
        <v>-</v>
      </c>
      <c r="BZ505" s="80" t="str">
        <f>+Scoresheet!BP137</f>
        <v>-</v>
      </c>
      <c r="CA505" s="80" t="str">
        <f>+Scoresheet!BQ137</f>
        <v>-</v>
      </c>
      <c r="CB505" s="80" t="str">
        <f>+Scoresheet!BR137</f>
        <v>-</v>
      </c>
      <c r="CC505" s="80" t="str">
        <f>+Scoresheet!BS137</f>
        <v>-</v>
      </c>
      <c r="CD505" s="80" t="str">
        <f>+Scoresheet!BT137</f>
        <v>-</v>
      </c>
      <c r="CE505" s="80" t="str">
        <f>+Scoresheet!BU137</f>
        <v>-</v>
      </c>
      <c r="CF505" s="80">
        <f>+Scoresheet!BV137</f>
        <v>0</v>
      </c>
    </row>
    <row r="506" spans="23:84" hidden="1">
      <c r="W506" s="139">
        <v>13</v>
      </c>
      <c r="X506" s="295" t="str">
        <f>+Scoresheet!B138</f>
        <v>JAYPRAKASH [K]</v>
      </c>
      <c r="Y506" s="296" t="str">
        <f>VLOOKUP(Scoresheet!C138,'Caps &amp; Points'!$DT$2:$DU$103,2,FALSE)</f>
        <v>-</v>
      </c>
      <c r="Z506" s="309" t="str">
        <f>VLOOKUP(Scoresheet!D138,'Caps &amp; Points'!$DT$2:$DU$103,2,FALSE)</f>
        <v>-</v>
      </c>
      <c r="AA506" s="309" t="str">
        <f>VLOOKUP(Scoresheet!E138,'Caps &amp; Points'!$DT$2:$DU$103,2,FALSE)</f>
        <v>-</v>
      </c>
      <c r="AB506" s="309" t="str">
        <f>VLOOKUP(Scoresheet!F138,'Caps &amp; Points'!$DT$2:$DU$103,2,FALSE)</f>
        <v>-</v>
      </c>
      <c r="AC506" s="309">
        <f>VLOOKUP(Scoresheet!G138,'Caps &amp; Points'!$DT$2:$DU$103,2,FALSE)</f>
        <v>0</v>
      </c>
      <c r="AD506" s="309" t="str">
        <f>VLOOKUP(Scoresheet!H138,'Caps &amp; Points'!$DT$2:$DU$103,2,FALSE)</f>
        <v>-</v>
      </c>
      <c r="AE506" s="310" t="str">
        <f>VLOOKUP(Scoresheet!I138,'Caps &amp; Points'!$DT$2:$DU$103,2,FALSE)</f>
        <v>-</v>
      </c>
      <c r="AF506" s="90">
        <f t="shared" si="103"/>
        <v>0</v>
      </c>
      <c r="AG506" s="87" t="str">
        <f>VLOOKUP(Scoresheet!AA138,'Caps &amp; Points'!$DW$2:$DX$11,2,FALSE)</f>
        <v>-</v>
      </c>
      <c r="AH506" s="88" t="str">
        <f>VLOOKUP(Scoresheet!AB138,'Caps &amp; Points'!$DW$2:$DX$11,2,FALSE)</f>
        <v>-</v>
      </c>
      <c r="AI506" s="88" t="str">
        <f>VLOOKUP(Scoresheet!AC138,'Caps &amp; Points'!$DW$2:$DX$11,2,FALSE)</f>
        <v>-</v>
      </c>
      <c r="AJ506" s="88" t="str">
        <f>VLOOKUP(Scoresheet!AD138,'Caps &amp; Points'!$DW$2:$DX$11,2,FALSE)</f>
        <v>-</v>
      </c>
      <c r="AK506" s="88" t="str">
        <f>VLOOKUP(Scoresheet!AE138,'Caps &amp; Points'!$DW$2:$DX$11,2,FALSE)</f>
        <v>-</v>
      </c>
      <c r="AL506" s="88" t="str">
        <f>VLOOKUP(Scoresheet!AF138,'Caps &amp; Points'!$DW$2:$DX$11,2,FALSE)</f>
        <v>-</v>
      </c>
      <c r="AM506" s="89" t="str">
        <f>VLOOKUP(Scoresheet!AG138,'Caps &amp; Points'!$DW$2:$DX$11,2,FALSE)</f>
        <v>-</v>
      </c>
      <c r="AN506" s="90">
        <f t="shared" si="104"/>
        <v>0</v>
      </c>
      <c r="AO506" s="87" t="str">
        <f>VLOOKUP(Scoresheet!AY138,'Caps &amp; Points'!$EF$2:$EG$13,2,FALSE)</f>
        <v>-</v>
      </c>
      <c r="AP506" s="88" t="str">
        <f>VLOOKUP(Scoresheet!AZ138,'Caps &amp; Points'!$EF$2:$EG$13,2,FALSE)</f>
        <v>-</v>
      </c>
      <c r="AQ506" s="88" t="str">
        <f>VLOOKUP(Scoresheet!BA138,'Caps &amp; Points'!$EF$2:$EG$13,2,FALSE)</f>
        <v>-</v>
      </c>
      <c r="AR506" s="88" t="str">
        <f>VLOOKUP(Scoresheet!BB138,'Caps &amp; Points'!$EF$2:$EG$13,2,FALSE)</f>
        <v>-</v>
      </c>
      <c r="AS506" s="88" t="str">
        <f>VLOOKUP(Scoresheet!BC138,'Caps &amp; Points'!$EF$2:$EG$13,2,FALSE)</f>
        <v>-</v>
      </c>
      <c r="AT506" s="88" t="str">
        <f>VLOOKUP(Scoresheet!BD138,'Caps &amp; Points'!$EF$2:$EG$13,2,FALSE)</f>
        <v>-</v>
      </c>
      <c r="AU506" s="89" t="str">
        <f>VLOOKUP(Scoresheet!BE138,'Caps &amp; Points'!$EF$2:$EG$13,2,FALSE)</f>
        <v>-</v>
      </c>
      <c r="AV506" s="90">
        <f t="shared" si="105"/>
        <v>0</v>
      </c>
      <c r="AX506" s="80" t="str">
        <f>VLOOKUP(Scoresheet!AQ138,'Caps &amp; Points'!$EC$2:$ED$21,2,FALSE)</f>
        <v>-</v>
      </c>
      <c r="AY506" s="80" t="str">
        <f>VLOOKUP(Scoresheet!AR138,'Caps &amp; Points'!$EC$2:$ED$21,2,FALSE)</f>
        <v>-</v>
      </c>
      <c r="AZ506" s="80" t="str">
        <f>VLOOKUP(Scoresheet!AS138,'Caps &amp; Points'!$EC$2:$ED$21,2,FALSE)</f>
        <v>-</v>
      </c>
      <c r="BA506" s="80" t="str">
        <f>VLOOKUP(Scoresheet!AT138,'Caps &amp; Points'!$EC$2:$ED$21,2,FALSE)</f>
        <v>-</v>
      </c>
      <c r="BB506" s="80" t="str">
        <f>VLOOKUP(Scoresheet!AU138,'Caps &amp; Points'!$EC$2:$ED$21,2,FALSE)</f>
        <v>-</v>
      </c>
      <c r="BC506" s="80" t="str">
        <f>VLOOKUP(Scoresheet!AV138,'Caps &amp; Points'!$EC$2:$ED$21,2,FALSE)</f>
        <v>-</v>
      </c>
      <c r="BD506" s="80" t="str">
        <f>VLOOKUP(Scoresheet!AW138,'Caps &amp; Points'!$EC$2:$ED$21,2,FALSE)</f>
        <v>-</v>
      </c>
      <c r="BE506" s="90">
        <f t="shared" si="106"/>
        <v>0</v>
      </c>
      <c r="BF506" s="87" t="str">
        <f>VLOOKUP(Scoresheet!AI138,'Caps &amp; Points'!$DZ$2:$EA$40,2,FALSE)</f>
        <v>-</v>
      </c>
      <c r="BG506" s="88" t="str">
        <f>VLOOKUP(Scoresheet!AJ138,'Caps &amp; Points'!$DZ$2:$EA$40,2,FALSE)</f>
        <v>-</v>
      </c>
      <c r="BH506" s="88" t="str">
        <f>VLOOKUP(Scoresheet!AK138,'Caps &amp; Points'!$DZ$2:$EA$40,2,FALSE)</f>
        <v>-</v>
      </c>
      <c r="BI506" s="88" t="str">
        <f>VLOOKUP(Scoresheet!AL138,'Caps &amp; Points'!$DZ$2:$EA$40,2,FALSE)</f>
        <v>-</v>
      </c>
      <c r="BJ506" s="88" t="str">
        <f>VLOOKUP(Scoresheet!AM138,'Caps &amp; Points'!$DZ$2:$EA$40,2,FALSE)</f>
        <v>-</v>
      </c>
      <c r="BK506" s="88" t="str">
        <f>VLOOKUP(Scoresheet!AN138,'Caps &amp; Points'!$DZ$2:$EA$40,2,FALSE)</f>
        <v>-</v>
      </c>
      <c r="BL506" s="89" t="str">
        <f>VLOOKUP(Scoresheet!AO138,'Caps &amp; Points'!$DZ$2:$EA$40,2,FALSE)</f>
        <v>-</v>
      </c>
      <c r="BM506" s="90">
        <f t="shared" si="107"/>
        <v>0</v>
      </c>
      <c r="BN506" s="90">
        <f t="shared" si="101"/>
        <v>1</v>
      </c>
      <c r="BO506" s="90">
        <f t="shared" si="102"/>
        <v>0</v>
      </c>
      <c r="BP506" s="90"/>
      <c r="BQ506" s="80" t="str">
        <f>+Scoresheet!BG138</f>
        <v>-</v>
      </c>
      <c r="BR506" s="80" t="str">
        <f>+Scoresheet!BH138</f>
        <v>-</v>
      </c>
      <c r="BS506" s="80" t="str">
        <f>+Scoresheet!BI138</f>
        <v>-</v>
      </c>
      <c r="BT506" s="80" t="str">
        <f>+Scoresheet!BJ138</f>
        <v>-</v>
      </c>
      <c r="BU506" s="80" t="str">
        <f>+Scoresheet!BK138</f>
        <v>-</v>
      </c>
      <c r="BV506" s="80" t="str">
        <f>+Scoresheet!BL138</f>
        <v>-</v>
      </c>
      <c r="BW506" s="80" t="str">
        <f>+Scoresheet!BM138</f>
        <v>-</v>
      </c>
      <c r="BX506" s="80">
        <f>+Scoresheet!BN138</f>
        <v>0</v>
      </c>
      <c r="BY506" s="80" t="str">
        <f>+Scoresheet!BO138</f>
        <v>-</v>
      </c>
      <c r="BZ506" s="80" t="str">
        <f>+Scoresheet!BP138</f>
        <v>-</v>
      </c>
      <c r="CA506" s="80" t="str">
        <f>+Scoresheet!BQ138</f>
        <v>-</v>
      </c>
      <c r="CB506" s="80" t="str">
        <f>+Scoresheet!BR138</f>
        <v>-</v>
      </c>
      <c r="CC506" s="80" t="str">
        <f>+Scoresheet!BS138</f>
        <v>-</v>
      </c>
      <c r="CD506" s="80" t="str">
        <f>+Scoresheet!BT138</f>
        <v>-</v>
      </c>
      <c r="CE506" s="80" t="str">
        <f>+Scoresheet!BU138</f>
        <v>-</v>
      </c>
      <c r="CF506" s="80">
        <f>+Scoresheet!BV138</f>
        <v>0</v>
      </c>
    </row>
    <row r="507" spans="23:84" hidden="1">
      <c r="W507" s="294">
        <v>14</v>
      </c>
      <c r="X507" s="295" t="str">
        <f>+Scoresheet!B139</f>
        <v>-</v>
      </c>
      <c r="Y507" s="296" t="str">
        <f>VLOOKUP(Scoresheet!C139,'Caps &amp; Points'!$DT$2:$DU$103,2,FALSE)</f>
        <v>-</v>
      </c>
      <c r="Z507" s="309" t="str">
        <f>VLOOKUP(Scoresheet!D139,'Caps &amp; Points'!$DT$2:$DU$103,2,FALSE)</f>
        <v>-</v>
      </c>
      <c r="AA507" s="309" t="str">
        <f>VLOOKUP(Scoresheet!E139,'Caps &amp; Points'!$DT$2:$DU$103,2,FALSE)</f>
        <v>-</v>
      </c>
      <c r="AB507" s="309" t="str">
        <f>VLOOKUP(Scoresheet!F139,'Caps &amp; Points'!$DT$2:$DU$103,2,FALSE)</f>
        <v>-</v>
      </c>
      <c r="AC507" s="309" t="str">
        <f>VLOOKUP(Scoresheet!G139,'Caps &amp; Points'!$DT$2:$DU$103,2,FALSE)</f>
        <v>-</v>
      </c>
      <c r="AD507" s="309" t="str">
        <f>VLOOKUP(Scoresheet!H139,'Caps &amp; Points'!$DT$2:$DU$103,2,FALSE)</f>
        <v>-</v>
      </c>
      <c r="AE507" s="310" t="str">
        <f>VLOOKUP(Scoresheet!I139,'Caps &amp; Points'!$DT$2:$DU$103,2,FALSE)</f>
        <v>-</v>
      </c>
      <c r="AF507" s="90">
        <f t="shared" si="103"/>
        <v>0</v>
      </c>
      <c r="AG507" s="87" t="str">
        <f>VLOOKUP(Scoresheet!AA139,'Caps &amp; Points'!$DW$2:$DX$11,2,FALSE)</f>
        <v>-</v>
      </c>
      <c r="AH507" s="88" t="str">
        <f>VLOOKUP(Scoresheet!AB139,'Caps &amp; Points'!$DW$2:$DX$11,2,FALSE)</f>
        <v>-</v>
      </c>
      <c r="AI507" s="88" t="str">
        <f>VLOOKUP(Scoresheet!AC139,'Caps &amp; Points'!$DW$2:$DX$11,2,FALSE)</f>
        <v>-</v>
      </c>
      <c r="AJ507" s="88" t="str">
        <f>VLOOKUP(Scoresheet!AD139,'Caps &amp; Points'!$DW$2:$DX$11,2,FALSE)</f>
        <v>-</v>
      </c>
      <c r="AK507" s="88" t="str">
        <f>VLOOKUP(Scoresheet!AE139,'Caps &amp; Points'!$DW$2:$DX$11,2,FALSE)</f>
        <v>-</v>
      </c>
      <c r="AL507" s="88" t="str">
        <f>VLOOKUP(Scoresheet!AF139,'Caps &amp; Points'!$DW$2:$DX$11,2,FALSE)</f>
        <v>-</v>
      </c>
      <c r="AM507" s="89" t="str">
        <f>VLOOKUP(Scoresheet!AG139,'Caps &amp; Points'!$DW$2:$DX$11,2,FALSE)</f>
        <v>-</v>
      </c>
      <c r="AN507" s="90">
        <f t="shared" si="104"/>
        <v>0</v>
      </c>
      <c r="AO507" s="87" t="str">
        <f>VLOOKUP(Scoresheet!AY139,'Caps &amp; Points'!$EF$2:$EG$13,2,FALSE)</f>
        <v>-</v>
      </c>
      <c r="AP507" s="88" t="str">
        <f>VLOOKUP(Scoresheet!AZ139,'Caps &amp; Points'!$EF$2:$EG$13,2,FALSE)</f>
        <v>-</v>
      </c>
      <c r="AQ507" s="88" t="str">
        <f>VLOOKUP(Scoresheet!BA139,'Caps &amp; Points'!$EF$2:$EG$13,2,FALSE)</f>
        <v>-</v>
      </c>
      <c r="AR507" s="88" t="str">
        <f>VLOOKUP(Scoresheet!BB139,'Caps &amp; Points'!$EF$2:$EG$13,2,FALSE)</f>
        <v>-</v>
      </c>
      <c r="AS507" s="88" t="str">
        <f>VLOOKUP(Scoresheet!BC139,'Caps &amp; Points'!$EF$2:$EG$13,2,FALSE)</f>
        <v>-</v>
      </c>
      <c r="AT507" s="88" t="str">
        <f>VLOOKUP(Scoresheet!BD139,'Caps &amp; Points'!$EF$2:$EG$13,2,FALSE)</f>
        <v>-</v>
      </c>
      <c r="AU507" s="89" t="str">
        <f>VLOOKUP(Scoresheet!BE139,'Caps &amp; Points'!$EF$2:$EG$13,2,FALSE)</f>
        <v>-</v>
      </c>
      <c r="AV507" s="90">
        <f t="shared" si="105"/>
        <v>0</v>
      </c>
      <c r="AX507" s="80" t="str">
        <f>VLOOKUP(Scoresheet!AQ139,'Caps &amp; Points'!$EC$2:$ED$21,2,FALSE)</f>
        <v>-</v>
      </c>
      <c r="AY507" s="80" t="str">
        <f>VLOOKUP(Scoresheet!AR139,'Caps &amp; Points'!$EC$2:$ED$21,2,FALSE)</f>
        <v>-</v>
      </c>
      <c r="AZ507" s="80" t="str">
        <f>VLOOKUP(Scoresheet!AS139,'Caps &amp; Points'!$EC$2:$ED$21,2,FALSE)</f>
        <v>-</v>
      </c>
      <c r="BA507" s="80" t="str">
        <f>VLOOKUP(Scoresheet!AT139,'Caps &amp; Points'!$EC$2:$ED$21,2,FALSE)</f>
        <v>-</v>
      </c>
      <c r="BB507" s="80" t="str">
        <f>VLOOKUP(Scoresheet!AU139,'Caps &amp; Points'!$EC$2:$ED$21,2,FALSE)</f>
        <v>-</v>
      </c>
      <c r="BC507" s="80" t="str">
        <f>VLOOKUP(Scoresheet!AV139,'Caps &amp; Points'!$EC$2:$ED$21,2,FALSE)</f>
        <v>-</v>
      </c>
      <c r="BD507" s="80" t="str">
        <f>VLOOKUP(Scoresheet!AW139,'Caps &amp; Points'!$EC$2:$ED$21,2,FALSE)</f>
        <v>-</v>
      </c>
      <c r="BE507" s="90">
        <f t="shared" si="106"/>
        <v>0</v>
      </c>
      <c r="BF507" s="87" t="str">
        <f>VLOOKUP(Scoresheet!AI139,'Caps &amp; Points'!$DZ$2:$EA$40,2,FALSE)</f>
        <v>-</v>
      </c>
      <c r="BG507" s="88" t="str">
        <f>VLOOKUP(Scoresheet!AJ139,'Caps &amp; Points'!$DZ$2:$EA$40,2,FALSE)</f>
        <v>-</v>
      </c>
      <c r="BH507" s="88" t="str">
        <f>VLOOKUP(Scoresheet!AK139,'Caps &amp; Points'!$DZ$2:$EA$40,2,FALSE)</f>
        <v>-</v>
      </c>
      <c r="BI507" s="88" t="str">
        <f>VLOOKUP(Scoresheet!AL139,'Caps &amp; Points'!$DZ$2:$EA$40,2,FALSE)</f>
        <v>-</v>
      </c>
      <c r="BJ507" s="88" t="str">
        <f>VLOOKUP(Scoresheet!AM139,'Caps &amp; Points'!$DZ$2:$EA$40,2,FALSE)</f>
        <v>-</v>
      </c>
      <c r="BK507" s="88" t="str">
        <f>VLOOKUP(Scoresheet!AN139,'Caps &amp; Points'!$DZ$2:$EA$40,2,FALSE)</f>
        <v>-</v>
      </c>
      <c r="BL507" s="89" t="str">
        <f>VLOOKUP(Scoresheet!AO139,'Caps &amp; Points'!$DZ$2:$EA$40,2,FALSE)</f>
        <v>-</v>
      </c>
      <c r="BM507" s="90">
        <f t="shared" si="107"/>
        <v>0</v>
      </c>
      <c r="BN507" s="90">
        <f t="shared" si="101"/>
        <v>0</v>
      </c>
      <c r="BO507" s="90">
        <f t="shared" si="102"/>
        <v>0</v>
      </c>
      <c r="BP507" s="90"/>
      <c r="BQ507" s="80" t="str">
        <f>+Scoresheet!BG139</f>
        <v>-</v>
      </c>
      <c r="BR507" s="80" t="str">
        <f>+Scoresheet!BH139</f>
        <v>-</v>
      </c>
      <c r="BS507" s="80" t="str">
        <f>+Scoresheet!BI139</f>
        <v>-</v>
      </c>
      <c r="BT507" s="80" t="str">
        <f>+Scoresheet!BJ139</f>
        <v>-</v>
      </c>
      <c r="BU507" s="80" t="str">
        <f>+Scoresheet!BK139</f>
        <v>-</v>
      </c>
      <c r="BV507" s="80" t="str">
        <f>+Scoresheet!BL139</f>
        <v>-</v>
      </c>
      <c r="BW507" s="80" t="str">
        <f>+Scoresheet!BM139</f>
        <v>-</v>
      </c>
      <c r="BX507" s="80">
        <f>+Scoresheet!BN139</f>
        <v>0</v>
      </c>
      <c r="BY507" s="80" t="str">
        <f>+Scoresheet!BO139</f>
        <v>-</v>
      </c>
      <c r="BZ507" s="80" t="str">
        <f>+Scoresheet!BP139</f>
        <v>-</v>
      </c>
      <c r="CA507" s="80" t="str">
        <f>+Scoresheet!BQ139</f>
        <v>-</v>
      </c>
      <c r="CB507" s="80" t="str">
        <f>+Scoresheet!BR139</f>
        <v>-</v>
      </c>
      <c r="CC507" s="80" t="str">
        <f>+Scoresheet!BS139</f>
        <v>-</v>
      </c>
      <c r="CD507" s="80" t="str">
        <f>+Scoresheet!BT139</f>
        <v>-</v>
      </c>
      <c r="CE507" s="80" t="str">
        <f>+Scoresheet!BU139</f>
        <v>-</v>
      </c>
      <c r="CF507" s="80">
        <f>+Scoresheet!BV139</f>
        <v>0</v>
      </c>
    </row>
    <row r="508" spans="23:84" hidden="1">
      <c r="W508" s="139">
        <v>15</v>
      </c>
      <c r="X508" s="295" t="str">
        <f>+Scoresheet!B140</f>
        <v>-</v>
      </c>
      <c r="Y508" s="296" t="str">
        <f>VLOOKUP(Scoresheet!C140,'Caps &amp; Points'!$DT$2:$DU$103,2,FALSE)</f>
        <v>-</v>
      </c>
      <c r="Z508" s="309" t="str">
        <f>VLOOKUP(Scoresheet!D140,'Caps &amp; Points'!$DT$2:$DU$103,2,FALSE)</f>
        <v>-</v>
      </c>
      <c r="AA508" s="309" t="str">
        <f>VLOOKUP(Scoresheet!E140,'Caps &amp; Points'!$DT$2:$DU$103,2,FALSE)</f>
        <v>-</v>
      </c>
      <c r="AB508" s="309" t="str">
        <f>VLOOKUP(Scoresheet!F140,'Caps &amp; Points'!$DT$2:$DU$103,2,FALSE)</f>
        <v>-</v>
      </c>
      <c r="AC508" s="309" t="str">
        <f>VLOOKUP(Scoresheet!G140,'Caps &amp; Points'!$DT$2:$DU$103,2,FALSE)</f>
        <v>-</v>
      </c>
      <c r="AD508" s="309" t="str">
        <f>VLOOKUP(Scoresheet!H140,'Caps &amp; Points'!$DT$2:$DU$103,2,FALSE)</f>
        <v>-</v>
      </c>
      <c r="AE508" s="310" t="str">
        <f>VLOOKUP(Scoresheet!I140,'Caps &amp; Points'!$DT$2:$DU$103,2,FALSE)</f>
        <v>-</v>
      </c>
      <c r="AF508" s="90">
        <f t="shared" si="103"/>
        <v>0</v>
      </c>
      <c r="AG508" s="87" t="str">
        <f>VLOOKUP(Scoresheet!AA140,'Caps &amp; Points'!$DW$2:$DX$11,2,FALSE)</f>
        <v>-</v>
      </c>
      <c r="AH508" s="88" t="str">
        <f>VLOOKUP(Scoresheet!AB140,'Caps &amp; Points'!$DW$2:$DX$11,2,FALSE)</f>
        <v>-</v>
      </c>
      <c r="AI508" s="88" t="str">
        <f>VLOOKUP(Scoresheet!AC140,'Caps &amp; Points'!$DW$2:$DX$11,2,FALSE)</f>
        <v>-</v>
      </c>
      <c r="AJ508" s="88" t="str">
        <f>VLOOKUP(Scoresheet!AD140,'Caps &amp; Points'!$DW$2:$DX$11,2,FALSE)</f>
        <v>-</v>
      </c>
      <c r="AK508" s="88" t="str">
        <f>VLOOKUP(Scoresheet!AE140,'Caps &amp; Points'!$DW$2:$DX$11,2,FALSE)</f>
        <v>-</v>
      </c>
      <c r="AL508" s="88" t="str">
        <f>VLOOKUP(Scoresheet!AF140,'Caps &amp; Points'!$DW$2:$DX$11,2,FALSE)</f>
        <v>-</v>
      </c>
      <c r="AM508" s="89" t="str">
        <f>VLOOKUP(Scoresheet!AG140,'Caps &amp; Points'!$DW$2:$DX$11,2,FALSE)</f>
        <v>-</v>
      </c>
      <c r="AN508" s="90">
        <f t="shared" si="104"/>
        <v>0</v>
      </c>
      <c r="AO508" s="87" t="str">
        <f>VLOOKUP(Scoresheet!AY140,'Caps &amp; Points'!$EF$2:$EG$13,2,FALSE)</f>
        <v>-</v>
      </c>
      <c r="AP508" s="88" t="str">
        <f>VLOOKUP(Scoresheet!AZ140,'Caps &amp; Points'!$EF$2:$EG$13,2,FALSE)</f>
        <v>-</v>
      </c>
      <c r="AQ508" s="88" t="str">
        <f>VLOOKUP(Scoresheet!BA140,'Caps &amp; Points'!$EF$2:$EG$13,2,FALSE)</f>
        <v>-</v>
      </c>
      <c r="AR508" s="88" t="str">
        <f>VLOOKUP(Scoresheet!BB140,'Caps &amp; Points'!$EF$2:$EG$13,2,FALSE)</f>
        <v>-</v>
      </c>
      <c r="AS508" s="88" t="str">
        <f>VLOOKUP(Scoresheet!BC140,'Caps &amp; Points'!$EF$2:$EG$13,2,FALSE)</f>
        <v>-</v>
      </c>
      <c r="AT508" s="88" t="str">
        <f>VLOOKUP(Scoresheet!BD140,'Caps &amp; Points'!$EF$2:$EG$13,2,FALSE)</f>
        <v>-</v>
      </c>
      <c r="AU508" s="89" t="str">
        <f>VLOOKUP(Scoresheet!BE140,'Caps &amp; Points'!$EF$2:$EG$13,2,FALSE)</f>
        <v>-</v>
      </c>
      <c r="AV508" s="90">
        <f t="shared" si="105"/>
        <v>0</v>
      </c>
      <c r="AX508" s="80" t="str">
        <f>VLOOKUP(Scoresheet!AQ140,'Caps &amp; Points'!$EC$2:$ED$21,2,FALSE)</f>
        <v>-</v>
      </c>
      <c r="AY508" s="80" t="str">
        <f>VLOOKUP(Scoresheet!AR140,'Caps &amp; Points'!$EC$2:$ED$21,2,FALSE)</f>
        <v>-</v>
      </c>
      <c r="AZ508" s="80" t="str">
        <f>VLOOKUP(Scoresheet!AS140,'Caps &amp; Points'!$EC$2:$ED$21,2,FALSE)</f>
        <v>-</v>
      </c>
      <c r="BA508" s="80" t="str">
        <f>VLOOKUP(Scoresheet!AT140,'Caps &amp; Points'!$EC$2:$ED$21,2,FALSE)</f>
        <v>-</v>
      </c>
      <c r="BB508" s="80" t="str">
        <f>VLOOKUP(Scoresheet!AU140,'Caps &amp; Points'!$EC$2:$ED$21,2,FALSE)</f>
        <v>-</v>
      </c>
      <c r="BC508" s="80" t="str">
        <f>VLOOKUP(Scoresheet!AV140,'Caps &amp; Points'!$EC$2:$ED$21,2,FALSE)</f>
        <v>-</v>
      </c>
      <c r="BD508" s="80" t="str">
        <f>VLOOKUP(Scoresheet!AW140,'Caps &amp; Points'!$EC$2:$ED$21,2,FALSE)</f>
        <v>-</v>
      </c>
      <c r="BE508" s="90">
        <f t="shared" si="106"/>
        <v>0</v>
      </c>
      <c r="BF508" s="87" t="str">
        <f>VLOOKUP(Scoresheet!AI140,'Caps &amp; Points'!$DZ$2:$EA$40,2,FALSE)</f>
        <v>-</v>
      </c>
      <c r="BG508" s="88" t="str">
        <f>VLOOKUP(Scoresheet!AJ140,'Caps &amp; Points'!$DZ$2:$EA$40,2,FALSE)</f>
        <v>-</v>
      </c>
      <c r="BH508" s="88" t="str">
        <f>VLOOKUP(Scoresheet!AK140,'Caps &amp; Points'!$DZ$2:$EA$40,2,FALSE)</f>
        <v>-</v>
      </c>
      <c r="BI508" s="88" t="str">
        <f>VLOOKUP(Scoresheet!AL140,'Caps &amp; Points'!$DZ$2:$EA$40,2,FALSE)</f>
        <v>-</v>
      </c>
      <c r="BJ508" s="88" t="str">
        <f>VLOOKUP(Scoresheet!AM140,'Caps &amp; Points'!$DZ$2:$EA$40,2,FALSE)</f>
        <v>-</v>
      </c>
      <c r="BK508" s="88" t="str">
        <f>VLOOKUP(Scoresheet!AN140,'Caps &amp; Points'!$DZ$2:$EA$40,2,FALSE)</f>
        <v>-</v>
      </c>
      <c r="BL508" s="89" t="str">
        <f>VLOOKUP(Scoresheet!AO140,'Caps &amp; Points'!$DZ$2:$EA$40,2,FALSE)</f>
        <v>-</v>
      </c>
      <c r="BM508" s="90">
        <f t="shared" si="107"/>
        <v>0</v>
      </c>
      <c r="BN508" s="90">
        <f t="shared" si="101"/>
        <v>0</v>
      </c>
      <c r="BO508" s="90">
        <f t="shared" si="102"/>
        <v>0</v>
      </c>
      <c r="BP508" s="90"/>
      <c r="BQ508" s="80" t="str">
        <f>+Scoresheet!BG140</f>
        <v>-</v>
      </c>
      <c r="BR508" s="80" t="str">
        <f>+Scoresheet!BH140</f>
        <v>-</v>
      </c>
      <c r="BS508" s="80" t="str">
        <f>+Scoresheet!BI140</f>
        <v>-</v>
      </c>
      <c r="BT508" s="80" t="str">
        <f>+Scoresheet!BJ140</f>
        <v>-</v>
      </c>
      <c r="BU508" s="80" t="str">
        <f>+Scoresheet!BK140</f>
        <v>-</v>
      </c>
      <c r="BV508" s="80" t="str">
        <f>+Scoresheet!BL140</f>
        <v>-</v>
      </c>
      <c r="BW508" s="80" t="str">
        <f>+Scoresheet!BM140</f>
        <v>-</v>
      </c>
      <c r="BX508" s="80">
        <f>+Scoresheet!BN140</f>
        <v>0</v>
      </c>
      <c r="BY508" s="80" t="str">
        <f>+Scoresheet!BO140</f>
        <v>-</v>
      </c>
      <c r="BZ508" s="80" t="str">
        <f>+Scoresheet!BP140</f>
        <v>-</v>
      </c>
      <c r="CA508" s="80" t="str">
        <f>+Scoresheet!BQ140</f>
        <v>-</v>
      </c>
      <c r="CB508" s="80" t="str">
        <f>+Scoresheet!BR140</f>
        <v>-</v>
      </c>
      <c r="CC508" s="80" t="str">
        <f>+Scoresheet!BS140</f>
        <v>-</v>
      </c>
      <c r="CD508" s="80" t="str">
        <f>+Scoresheet!BT140</f>
        <v>-</v>
      </c>
      <c r="CE508" s="80" t="str">
        <f>+Scoresheet!BU140</f>
        <v>-</v>
      </c>
      <c r="CF508" s="80">
        <f>+Scoresheet!BV140</f>
        <v>0</v>
      </c>
    </row>
    <row r="509" spans="23:84" hidden="1">
      <c r="W509" s="294">
        <v>16</v>
      </c>
      <c r="X509" s="295" t="str">
        <f>+Scoresheet!B141</f>
        <v>-</v>
      </c>
      <c r="Y509" s="296" t="str">
        <f>VLOOKUP(Scoresheet!C141,'Caps &amp; Points'!$DT$2:$DU$103,2,FALSE)</f>
        <v>-</v>
      </c>
      <c r="Z509" s="309" t="str">
        <f>VLOOKUP(Scoresheet!D141,'Caps &amp; Points'!$DT$2:$DU$103,2,FALSE)</f>
        <v>-</v>
      </c>
      <c r="AA509" s="309" t="str">
        <f>VLOOKUP(Scoresheet!E141,'Caps &amp; Points'!$DT$2:$DU$103,2,FALSE)</f>
        <v>-</v>
      </c>
      <c r="AB509" s="309" t="str">
        <f>VLOOKUP(Scoresheet!F141,'Caps &amp; Points'!$DT$2:$DU$103,2,FALSE)</f>
        <v>-</v>
      </c>
      <c r="AC509" s="309" t="str">
        <f>VLOOKUP(Scoresheet!G141,'Caps &amp; Points'!$DT$2:$DU$103,2,FALSE)</f>
        <v>-</v>
      </c>
      <c r="AD509" s="309" t="str">
        <f>VLOOKUP(Scoresheet!H141,'Caps &amp; Points'!$DT$2:$DU$103,2,FALSE)</f>
        <v>-</v>
      </c>
      <c r="AE509" s="310" t="str">
        <f>VLOOKUP(Scoresheet!I141,'Caps &amp; Points'!$DT$2:$DU$103,2,FALSE)</f>
        <v>-</v>
      </c>
      <c r="AF509" s="90">
        <f t="shared" si="103"/>
        <v>0</v>
      </c>
      <c r="AG509" s="87" t="str">
        <f>VLOOKUP(Scoresheet!AA141,'Caps &amp; Points'!$DW$2:$DX$11,2,FALSE)</f>
        <v>-</v>
      </c>
      <c r="AH509" s="88" t="str">
        <f>VLOOKUP(Scoresheet!AB141,'Caps &amp; Points'!$DW$2:$DX$11,2,FALSE)</f>
        <v>-</v>
      </c>
      <c r="AI509" s="88" t="str">
        <f>VLOOKUP(Scoresheet!AC141,'Caps &amp; Points'!$DW$2:$DX$11,2,FALSE)</f>
        <v>-</v>
      </c>
      <c r="AJ509" s="88" t="str">
        <f>VLOOKUP(Scoresheet!AD141,'Caps &amp; Points'!$DW$2:$DX$11,2,FALSE)</f>
        <v>-</v>
      </c>
      <c r="AK509" s="88" t="str">
        <f>VLOOKUP(Scoresheet!AE141,'Caps &amp; Points'!$DW$2:$DX$11,2,FALSE)</f>
        <v>-</v>
      </c>
      <c r="AL509" s="88" t="str">
        <f>VLOOKUP(Scoresheet!AF141,'Caps &amp; Points'!$DW$2:$DX$11,2,FALSE)</f>
        <v>-</v>
      </c>
      <c r="AM509" s="89" t="str">
        <f>VLOOKUP(Scoresheet!AG141,'Caps &amp; Points'!$DW$2:$DX$11,2,FALSE)</f>
        <v>-</v>
      </c>
      <c r="AN509" s="90">
        <f t="shared" si="104"/>
        <v>0</v>
      </c>
      <c r="AO509" s="87" t="str">
        <f>VLOOKUP(Scoresheet!AY141,'Caps &amp; Points'!$EF$2:$EG$13,2,FALSE)</f>
        <v>-</v>
      </c>
      <c r="AP509" s="88" t="str">
        <f>VLOOKUP(Scoresheet!AZ141,'Caps &amp; Points'!$EF$2:$EG$13,2,FALSE)</f>
        <v>-</v>
      </c>
      <c r="AQ509" s="88" t="str">
        <f>VLOOKUP(Scoresheet!BA141,'Caps &amp; Points'!$EF$2:$EG$13,2,FALSE)</f>
        <v>-</v>
      </c>
      <c r="AR509" s="88" t="str">
        <f>VLOOKUP(Scoresheet!BB141,'Caps &amp; Points'!$EF$2:$EG$13,2,FALSE)</f>
        <v>-</v>
      </c>
      <c r="AS509" s="88" t="str">
        <f>VLOOKUP(Scoresheet!BC141,'Caps &amp; Points'!$EF$2:$EG$13,2,FALSE)</f>
        <v>-</v>
      </c>
      <c r="AT509" s="88" t="str">
        <f>VLOOKUP(Scoresheet!BD141,'Caps &amp; Points'!$EF$2:$EG$13,2,FALSE)</f>
        <v>-</v>
      </c>
      <c r="AU509" s="89" t="str">
        <f>VLOOKUP(Scoresheet!BE141,'Caps &amp; Points'!$EF$2:$EG$13,2,FALSE)</f>
        <v>-</v>
      </c>
      <c r="AV509" s="90">
        <f t="shared" si="105"/>
        <v>0</v>
      </c>
      <c r="AX509" s="80" t="str">
        <f>VLOOKUP(Scoresheet!AQ141,'Caps &amp; Points'!$EC$2:$ED$21,2,FALSE)</f>
        <v>-</v>
      </c>
      <c r="AY509" s="80" t="str">
        <f>VLOOKUP(Scoresheet!AR141,'Caps &amp; Points'!$EC$2:$ED$21,2,FALSE)</f>
        <v>-</v>
      </c>
      <c r="AZ509" s="80" t="str">
        <f>VLOOKUP(Scoresheet!AS141,'Caps &amp; Points'!$EC$2:$ED$21,2,FALSE)</f>
        <v>-</v>
      </c>
      <c r="BA509" s="80" t="str">
        <f>VLOOKUP(Scoresheet!AT141,'Caps &amp; Points'!$EC$2:$ED$21,2,FALSE)</f>
        <v>-</v>
      </c>
      <c r="BB509" s="80" t="str">
        <f>VLOOKUP(Scoresheet!AU141,'Caps &amp; Points'!$EC$2:$ED$21,2,FALSE)</f>
        <v>-</v>
      </c>
      <c r="BC509" s="80" t="str">
        <f>VLOOKUP(Scoresheet!AV141,'Caps &amp; Points'!$EC$2:$ED$21,2,FALSE)</f>
        <v>-</v>
      </c>
      <c r="BD509" s="80" t="str">
        <f>VLOOKUP(Scoresheet!AW141,'Caps &amp; Points'!$EC$2:$ED$21,2,FALSE)</f>
        <v>-</v>
      </c>
      <c r="BE509" s="90">
        <f t="shared" si="106"/>
        <v>0</v>
      </c>
      <c r="BF509" s="87" t="str">
        <f>VLOOKUP(Scoresheet!AI141,'Caps &amp; Points'!$DZ$2:$EA$40,2,FALSE)</f>
        <v>-</v>
      </c>
      <c r="BG509" s="88" t="str">
        <f>VLOOKUP(Scoresheet!AJ141,'Caps &amp; Points'!$DZ$2:$EA$40,2,FALSE)</f>
        <v>-</v>
      </c>
      <c r="BH509" s="88" t="str">
        <f>VLOOKUP(Scoresheet!AK141,'Caps &amp; Points'!$DZ$2:$EA$40,2,FALSE)</f>
        <v>-</v>
      </c>
      <c r="BI509" s="88" t="str">
        <f>VLOOKUP(Scoresheet!AL141,'Caps &amp; Points'!$DZ$2:$EA$40,2,FALSE)</f>
        <v>-</v>
      </c>
      <c r="BJ509" s="88" t="str">
        <f>VLOOKUP(Scoresheet!AM141,'Caps &amp; Points'!$DZ$2:$EA$40,2,FALSE)</f>
        <v>-</v>
      </c>
      <c r="BK509" s="88" t="str">
        <f>VLOOKUP(Scoresheet!AN141,'Caps &amp; Points'!$DZ$2:$EA$40,2,FALSE)</f>
        <v>-</v>
      </c>
      <c r="BL509" s="89" t="str">
        <f>VLOOKUP(Scoresheet!AO141,'Caps &amp; Points'!$DZ$2:$EA$40,2,FALSE)</f>
        <v>-</v>
      </c>
      <c r="BM509" s="90">
        <f t="shared" si="107"/>
        <v>0</v>
      </c>
      <c r="BN509" s="90">
        <f t="shared" si="101"/>
        <v>0</v>
      </c>
      <c r="BO509" s="90">
        <f t="shared" si="102"/>
        <v>0</v>
      </c>
      <c r="BP509" s="90"/>
      <c r="BQ509" s="80" t="str">
        <f>+Scoresheet!BG141</f>
        <v>-</v>
      </c>
      <c r="BR509" s="80" t="str">
        <f>+Scoresheet!BH141</f>
        <v>-</v>
      </c>
      <c r="BS509" s="80" t="str">
        <f>+Scoresheet!BI141</f>
        <v>-</v>
      </c>
      <c r="BT509" s="80" t="str">
        <f>+Scoresheet!BJ141</f>
        <v>-</v>
      </c>
      <c r="BU509" s="80" t="str">
        <f>+Scoresheet!BK141</f>
        <v>-</v>
      </c>
      <c r="BV509" s="80" t="str">
        <f>+Scoresheet!BL141</f>
        <v>-</v>
      </c>
      <c r="BW509" s="80" t="str">
        <f>+Scoresheet!BM141</f>
        <v>-</v>
      </c>
      <c r="BX509" s="80">
        <f>+Scoresheet!BN141</f>
        <v>0</v>
      </c>
      <c r="BY509" s="80" t="str">
        <f>+Scoresheet!BO141</f>
        <v>-</v>
      </c>
      <c r="BZ509" s="80" t="str">
        <f>+Scoresheet!BP141</f>
        <v>-</v>
      </c>
      <c r="CA509" s="80" t="str">
        <f>+Scoresheet!BQ141</f>
        <v>-</v>
      </c>
      <c r="CB509" s="80" t="str">
        <f>+Scoresheet!BR141</f>
        <v>-</v>
      </c>
      <c r="CC509" s="80" t="str">
        <f>+Scoresheet!BS141</f>
        <v>-</v>
      </c>
      <c r="CD509" s="80" t="str">
        <f>+Scoresheet!BT141</f>
        <v>-</v>
      </c>
      <c r="CE509" s="80" t="str">
        <f>+Scoresheet!BU141</f>
        <v>-</v>
      </c>
      <c r="CF509" s="80">
        <f>+Scoresheet!BV141</f>
        <v>0</v>
      </c>
    </row>
    <row r="510" spans="23:84" hidden="1">
      <c r="W510" s="139">
        <v>17</v>
      </c>
      <c r="X510" s="295" t="str">
        <f>+Scoresheet!B142</f>
        <v>-</v>
      </c>
      <c r="Y510" s="296" t="str">
        <f>VLOOKUP(Scoresheet!C142,'Caps &amp; Points'!$DT$2:$DU$103,2,FALSE)</f>
        <v>-</v>
      </c>
      <c r="Z510" s="309" t="str">
        <f>VLOOKUP(Scoresheet!D142,'Caps &amp; Points'!$DT$2:$DU$103,2,FALSE)</f>
        <v>-</v>
      </c>
      <c r="AA510" s="309" t="str">
        <f>VLOOKUP(Scoresheet!E142,'Caps &amp; Points'!$DT$2:$DU$103,2,FALSE)</f>
        <v>-</v>
      </c>
      <c r="AB510" s="309" t="str">
        <f>VLOOKUP(Scoresheet!F142,'Caps &amp; Points'!$DT$2:$DU$103,2,FALSE)</f>
        <v>-</v>
      </c>
      <c r="AC510" s="309" t="str">
        <f>VLOOKUP(Scoresheet!G142,'Caps &amp; Points'!$DT$2:$DU$103,2,FALSE)</f>
        <v>-</v>
      </c>
      <c r="AD510" s="309" t="str">
        <f>VLOOKUP(Scoresheet!H142,'Caps &amp; Points'!$DT$2:$DU$103,2,FALSE)</f>
        <v>-</v>
      </c>
      <c r="AE510" s="310" t="str">
        <f>VLOOKUP(Scoresheet!I142,'Caps &amp; Points'!$DT$2:$DU$103,2,FALSE)</f>
        <v>-</v>
      </c>
      <c r="AF510" s="90">
        <f t="shared" si="103"/>
        <v>0</v>
      </c>
      <c r="AG510" s="87" t="str">
        <f>VLOOKUP(Scoresheet!AA142,'Caps &amp; Points'!$DW$2:$DX$11,2,FALSE)</f>
        <v>-</v>
      </c>
      <c r="AH510" s="88" t="str">
        <f>VLOOKUP(Scoresheet!AB142,'Caps &amp; Points'!$DW$2:$DX$11,2,FALSE)</f>
        <v>-</v>
      </c>
      <c r="AI510" s="88" t="str">
        <f>VLOOKUP(Scoresheet!AC142,'Caps &amp; Points'!$DW$2:$DX$11,2,FALSE)</f>
        <v>-</v>
      </c>
      <c r="AJ510" s="88" t="str">
        <f>VLOOKUP(Scoresheet!AD142,'Caps &amp; Points'!$DW$2:$DX$11,2,FALSE)</f>
        <v>-</v>
      </c>
      <c r="AK510" s="88" t="str">
        <f>VLOOKUP(Scoresheet!AE142,'Caps &amp; Points'!$DW$2:$DX$11,2,FALSE)</f>
        <v>-</v>
      </c>
      <c r="AL510" s="88" t="str">
        <f>VLOOKUP(Scoresheet!AF142,'Caps &amp; Points'!$DW$2:$DX$11,2,FALSE)</f>
        <v>-</v>
      </c>
      <c r="AM510" s="89" t="str">
        <f>VLOOKUP(Scoresheet!AG142,'Caps &amp; Points'!$DW$2:$DX$11,2,FALSE)</f>
        <v>-</v>
      </c>
      <c r="AN510" s="90">
        <f t="shared" si="104"/>
        <v>0</v>
      </c>
      <c r="AO510" s="87" t="str">
        <f>VLOOKUP(Scoresheet!AY142,'Caps &amp; Points'!$EF$2:$EG$13,2,FALSE)</f>
        <v>-</v>
      </c>
      <c r="AP510" s="88" t="str">
        <f>VLOOKUP(Scoresheet!AZ142,'Caps &amp; Points'!$EF$2:$EG$13,2,FALSE)</f>
        <v>-</v>
      </c>
      <c r="AQ510" s="88" t="str">
        <f>VLOOKUP(Scoresheet!BA142,'Caps &amp; Points'!$EF$2:$EG$13,2,FALSE)</f>
        <v>-</v>
      </c>
      <c r="AR510" s="88" t="str">
        <f>VLOOKUP(Scoresheet!BB142,'Caps &amp; Points'!$EF$2:$EG$13,2,FALSE)</f>
        <v>-</v>
      </c>
      <c r="AS510" s="88" t="str">
        <f>VLOOKUP(Scoresheet!BC142,'Caps &amp; Points'!$EF$2:$EG$13,2,FALSE)</f>
        <v>-</v>
      </c>
      <c r="AT510" s="88" t="str">
        <f>VLOOKUP(Scoresheet!BD142,'Caps &amp; Points'!$EF$2:$EG$13,2,FALSE)</f>
        <v>-</v>
      </c>
      <c r="AU510" s="89" t="str">
        <f>VLOOKUP(Scoresheet!BE142,'Caps &amp; Points'!$EF$2:$EG$13,2,FALSE)</f>
        <v>-</v>
      </c>
      <c r="AV510" s="90">
        <f t="shared" si="105"/>
        <v>0</v>
      </c>
      <c r="AX510" s="80" t="str">
        <f>VLOOKUP(Scoresheet!AQ142,'Caps &amp; Points'!$EC$2:$ED$21,2,FALSE)</f>
        <v>-</v>
      </c>
      <c r="AY510" s="80" t="str">
        <f>VLOOKUP(Scoresheet!AR142,'Caps &amp; Points'!$EC$2:$ED$21,2,FALSE)</f>
        <v>-</v>
      </c>
      <c r="AZ510" s="80" t="str">
        <f>VLOOKUP(Scoresheet!AS142,'Caps &amp; Points'!$EC$2:$ED$21,2,FALSE)</f>
        <v>-</v>
      </c>
      <c r="BA510" s="80" t="str">
        <f>VLOOKUP(Scoresheet!AT142,'Caps &amp; Points'!$EC$2:$ED$21,2,FALSE)</f>
        <v>-</v>
      </c>
      <c r="BB510" s="80" t="str">
        <f>VLOOKUP(Scoresheet!AU142,'Caps &amp; Points'!$EC$2:$ED$21,2,FALSE)</f>
        <v>-</v>
      </c>
      <c r="BC510" s="80" t="str">
        <f>VLOOKUP(Scoresheet!AV142,'Caps &amp; Points'!$EC$2:$ED$21,2,FALSE)</f>
        <v>-</v>
      </c>
      <c r="BD510" s="80" t="str">
        <f>VLOOKUP(Scoresheet!AW142,'Caps &amp; Points'!$EC$2:$ED$21,2,FALSE)</f>
        <v>-</v>
      </c>
      <c r="BE510" s="90">
        <f t="shared" si="106"/>
        <v>0</v>
      </c>
      <c r="BF510" s="87" t="str">
        <f>VLOOKUP(Scoresheet!AI142,'Caps &amp; Points'!$DZ$2:$EA$40,2,FALSE)</f>
        <v>-</v>
      </c>
      <c r="BG510" s="88" t="str">
        <f>VLOOKUP(Scoresheet!AJ142,'Caps &amp; Points'!$DZ$2:$EA$40,2,FALSE)</f>
        <v>-</v>
      </c>
      <c r="BH510" s="88" t="str">
        <f>VLOOKUP(Scoresheet!AK142,'Caps &amp; Points'!$DZ$2:$EA$40,2,FALSE)</f>
        <v>-</v>
      </c>
      <c r="BI510" s="88" t="str">
        <f>VLOOKUP(Scoresheet!AL142,'Caps &amp; Points'!$DZ$2:$EA$40,2,FALSE)</f>
        <v>-</v>
      </c>
      <c r="BJ510" s="88" t="str">
        <f>VLOOKUP(Scoresheet!AM142,'Caps &amp; Points'!$DZ$2:$EA$40,2,FALSE)</f>
        <v>-</v>
      </c>
      <c r="BK510" s="88" t="str">
        <f>VLOOKUP(Scoresheet!AN142,'Caps &amp; Points'!$DZ$2:$EA$40,2,FALSE)</f>
        <v>-</v>
      </c>
      <c r="BL510" s="89" t="str">
        <f>VLOOKUP(Scoresheet!AO142,'Caps &amp; Points'!$DZ$2:$EA$40,2,FALSE)</f>
        <v>-</v>
      </c>
      <c r="BM510" s="90">
        <f t="shared" si="107"/>
        <v>0</v>
      </c>
      <c r="BN510" s="90">
        <f t="shared" si="101"/>
        <v>0</v>
      </c>
      <c r="BO510" s="90">
        <f t="shared" si="102"/>
        <v>0</v>
      </c>
      <c r="BP510" s="90"/>
      <c r="BQ510" s="80" t="str">
        <f>+Scoresheet!BG142</f>
        <v>-</v>
      </c>
      <c r="BR510" s="80" t="str">
        <f>+Scoresheet!BH142</f>
        <v>-</v>
      </c>
      <c r="BS510" s="80" t="str">
        <f>+Scoresheet!BI142</f>
        <v>-</v>
      </c>
      <c r="BT510" s="80" t="str">
        <f>+Scoresheet!BJ142</f>
        <v>-</v>
      </c>
      <c r="BU510" s="80" t="str">
        <f>+Scoresheet!BK142</f>
        <v>-</v>
      </c>
      <c r="BV510" s="80" t="str">
        <f>+Scoresheet!BL142</f>
        <v>-</v>
      </c>
      <c r="BW510" s="80" t="str">
        <f>+Scoresheet!BM142</f>
        <v>-</v>
      </c>
      <c r="BX510" s="80">
        <f>+Scoresheet!BN142</f>
        <v>0</v>
      </c>
      <c r="BY510" s="80" t="str">
        <f>+Scoresheet!BO142</f>
        <v>-</v>
      </c>
      <c r="BZ510" s="80" t="str">
        <f>+Scoresheet!BP142</f>
        <v>-</v>
      </c>
      <c r="CA510" s="80" t="str">
        <f>+Scoresheet!BQ142</f>
        <v>-</v>
      </c>
      <c r="CB510" s="80" t="str">
        <f>+Scoresheet!BR142</f>
        <v>-</v>
      </c>
      <c r="CC510" s="80" t="str">
        <f>+Scoresheet!BS142</f>
        <v>-</v>
      </c>
      <c r="CD510" s="80" t="str">
        <f>+Scoresheet!BT142</f>
        <v>-</v>
      </c>
      <c r="CE510" s="80" t="str">
        <f>+Scoresheet!BU142</f>
        <v>-</v>
      </c>
      <c r="CF510" s="80">
        <f>+Scoresheet!BV142</f>
        <v>0</v>
      </c>
    </row>
    <row r="511" spans="23:84" hidden="1">
      <c r="W511" s="294">
        <v>18</v>
      </c>
      <c r="X511" s="295" t="str">
        <f>+Scoresheet!B143</f>
        <v>-</v>
      </c>
      <c r="Y511" s="296" t="str">
        <f>VLOOKUP(Scoresheet!C143,'Caps &amp; Points'!$DT$2:$DU$103,2,FALSE)</f>
        <v>-</v>
      </c>
      <c r="Z511" s="309" t="str">
        <f>VLOOKUP(Scoresheet!D143,'Caps &amp; Points'!$DT$2:$DU$103,2,FALSE)</f>
        <v>-</v>
      </c>
      <c r="AA511" s="309" t="str">
        <f>VLOOKUP(Scoresheet!E143,'Caps &amp; Points'!$DT$2:$DU$103,2,FALSE)</f>
        <v>-</v>
      </c>
      <c r="AB511" s="309" t="str">
        <f>VLOOKUP(Scoresheet!F143,'Caps &amp; Points'!$DT$2:$DU$103,2,FALSE)</f>
        <v>-</v>
      </c>
      <c r="AC511" s="309" t="str">
        <f>VLOOKUP(Scoresheet!G143,'Caps &amp; Points'!$DT$2:$DU$103,2,FALSE)</f>
        <v>-</v>
      </c>
      <c r="AD511" s="309" t="str">
        <f>VLOOKUP(Scoresheet!H143,'Caps &amp; Points'!$DT$2:$DU$103,2,FALSE)</f>
        <v>-</v>
      </c>
      <c r="AE511" s="310" t="str">
        <f>VLOOKUP(Scoresheet!I143,'Caps &amp; Points'!$DT$2:$DU$103,2,FALSE)</f>
        <v>-</v>
      </c>
      <c r="AF511" s="90">
        <f t="shared" si="103"/>
        <v>0</v>
      </c>
      <c r="AG511" s="87" t="str">
        <f>VLOOKUP(Scoresheet!AA143,'Caps &amp; Points'!$DW$2:$DX$11,2,FALSE)</f>
        <v>-</v>
      </c>
      <c r="AH511" s="88" t="str">
        <f>VLOOKUP(Scoresheet!AB143,'Caps &amp; Points'!$DW$2:$DX$11,2,FALSE)</f>
        <v>-</v>
      </c>
      <c r="AI511" s="88" t="str">
        <f>VLOOKUP(Scoresheet!AC143,'Caps &amp; Points'!$DW$2:$DX$11,2,FALSE)</f>
        <v>-</v>
      </c>
      <c r="AJ511" s="88" t="str">
        <f>VLOOKUP(Scoresheet!AD143,'Caps &amp; Points'!$DW$2:$DX$11,2,FALSE)</f>
        <v>-</v>
      </c>
      <c r="AK511" s="88" t="str">
        <f>VLOOKUP(Scoresheet!AE143,'Caps &amp; Points'!$DW$2:$DX$11,2,FALSE)</f>
        <v>-</v>
      </c>
      <c r="AL511" s="88" t="str">
        <f>VLOOKUP(Scoresheet!AF143,'Caps &amp; Points'!$DW$2:$DX$11,2,FALSE)</f>
        <v>-</v>
      </c>
      <c r="AM511" s="89" t="str">
        <f>VLOOKUP(Scoresheet!AG143,'Caps &amp; Points'!$DW$2:$DX$11,2,FALSE)</f>
        <v>-</v>
      </c>
      <c r="AN511" s="90">
        <f t="shared" si="104"/>
        <v>0</v>
      </c>
      <c r="AO511" s="87" t="str">
        <f>VLOOKUP(Scoresheet!AY143,'Caps &amp; Points'!$EF$2:$EG$13,2,FALSE)</f>
        <v>-</v>
      </c>
      <c r="AP511" s="88" t="str">
        <f>VLOOKUP(Scoresheet!AZ143,'Caps &amp; Points'!$EF$2:$EG$13,2,FALSE)</f>
        <v>-</v>
      </c>
      <c r="AQ511" s="88" t="str">
        <f>VLOOKUP(Scoresheet!BA143,'Caps &amp; Points'!$EF$2:$EG$13,2,FALSE)</f>
        <v>-</v>
      </c>
      <c r="AR511" s="88" t="str">
        <f>VLOOKUP(Scoresheet!BB143,'Caps &amp; Points'!$EF$2:$EG$13,2,FALSE)</f>
        <v>-</v>
      </c>
      <c r="AS511" s="88" t="str">
        <f>VLOOKUP(Scoresheet!BC143,'Caps &amp; Points'!$EF$2:$EG$13,2,FALSE)</f>
        <v>-</v>
      </c>
      <c r="AT511" s="88" t="str">
        <f>VLOOKUP(Scoresheet!BD143,'Caps &amp; Points'!$EF$2:$EG$13,2,FALSE)</f>
        <v>-</v>
      </c>
      <c r="AU511" s="89" t="str">
        <f>VLOOKUP(Scoresheet!BE143,'Caps &amp; Points'!$EF$2:$EG$13,2,FALSE)</f>
        <v>-</v>
      </c>
      <c r="AV511" s="90">
        <f t="shared" si="105"/>
        <v>0</v>
      </c>
      <c r="AX511" s="80" t="str">
        <f>VLOOKUP(Scoresheet!AQ143,'Caps &amp; Points'!$EC$2:$ED$21,2,FALSE)</f>
        <v>-</v>
      </c>
      <c r="AY511" s="80" t="str">
        <f>VLOOKUP(Scoresheet!AR143,'Caps &amp; Points'!$EC$2:$ED$21,2,FALSE)</f>
        <v>-</v>
      </c>
      <c r="AZ511" s="80" t="str">
        <f>VLOOKUP(Scoresheet!AS143,'Caps &amp; Points'!$EC$2:$ED$21,2,FALSE)</f>
        <v>-</v>
      </c>
      <c r="BA511" s="80" t="str">
        <f>VLOOKUP(Scoresheet!AT143,'Caps &amp; Points'!$EC$2:$ED$21,2,FALSE)</f>
        <v>-</v>
      </c>
      <c r="BB511" s="80" t="str">
        <f>VLOOKUP(Scoresheet!AU143,'Caps &amp; Points'!$EC$2:$ED$21,2,FALSE)</f>
        <v>-</v>
      </c>
      <c r="BC511" s="80" t="str">
        <f>VLOOKUP(Scoresheet!AV143,'Caps &amp; Points'!$EC$2:$ED$21,2,FALSE)</f>
        <v>-</v>
      </c>
      <c r="BD511" s="80" t="str">
        <f>VLOOKUP(Scoresheet!AW143,'Caps &amp; Points'!$EC$2:$ED$21,2,FALSE)</f>
        <v>-</v>
      </c>
      <c r="BE511" s="90">
        <f t="shared" si="106"/>
        <v>0</v>
      </c>
      <c r="BF511" s="87" t="str">
        <f>VLOOKUP(Scoresheet!AI143,'Caps &amp; Points'!$DZ$2:$EA$40,2,FALSE)</f>
        <v>-</v>
      </c>
      <c r="BG511" s="88" t="str">
        <f>VLOOKUP(Scoresheet!AJ143,'Caps &amp; Points'!$DZ$2:$EA$40,2,FALSE)</f>
        <v>-</v>
      </c>
      <c r="BH511" s="88" t="str">
        <f>VLOOKUP(Scoresheet!AK143,'Caps &amp; Points'!$DZ$2:$EA$40,2,FALSE)</f>
        <v>-</v>
      </c>
      <c r="BI511" s="88" t="str">
        <f>VLOOKUP(Scoresheet!AL143,'Caps &amp; Points'!$DZ$2:$EA$40,2,FALSE)</f>
        <v>-</v>
      </c>
      <c r="BJ511" s="88" t="str">
        <f>VLOOKUP(Scoresheet!AM143,'Caps &amp; Points'!$DZ$2:$EA$40,2,FALSE)</f>
        <v>-</v>
      </c>
      <c r="BK511" s="88" t="str">
        <f>VLOOKUP(Scoresheet!AN143,'Caps &amp; Points'!$DZ$2:$EA$40,2,FALSE)</f>
        <v>-</v>
      </c>
      <c r="BL511" s="89" t="str">
        <f>VLOOKUP(Scoresheet!AO143,'Caps &amp; Points'!$DZ$2:$EA$40,2,FALSE)</f>
        <v>-</v>
      </c>
      <c r="BM511" s="90">
        <f t="shared" si="107"/>
        <v>0</v>
      </c>
      <c r="BN511" s="90">
        <f t="shared" si="101"/>
        <v>0</v>
      </c>
      <c r="BO511" s="90">
        <f t="shared" si="102"/>
        <v>0</v>
      </c>
      <c r="BP511" s="90"/>
      <c r="BQ511" s="80" t="str">
        <f>+Scoresheet!BG143</f>
        <v>-</v>
      </c>
      <c r="BR511" s="80" t="str">
        <f>+Scoresheet!BH143</f>
        <v>-</v>
      </c>
      <c r="BS511" s="80" t="str">
        <f>+Scoresheet!BI143</f>
        <v>-</v>
      </c>
      <c r="BT511" s="80" t="str">
        <f>+Scoresheet!BJ143</f>
        <v>-</v>
      </c>
      <c r="BU511" s="80" t="str">
        <f>+Scoresheet!BK143</f>
        <v>-</v>
      </c>
      <c r="BV511" s="80" t="str">
        <f>+Scoresheet!BL143</f>
        <v>-</v>
      </c>
      <c r="BW511" s="80" t="str">
        <f>+Scoresheet!BM143</f>
        <v>-</v>
      </c>
      <c r="BX511" s="80">
        <f>+Scoresheet!BN143</f>
        <v>0</v>
      </c>
      <c r="BY511" s="80" t="str">
        <f>+Scoresheet!BO143</f>
        <v>-</v>
      </c>
      <c r="BZ511" s="80" t="str">
        <f>+Scoresheet!BP143</f>
        <v>-</v>
      </c>
      <c r="CA511" s="80" t="str">
        <f>+Scoresheet!BQ143</f>
        <v>-</v>
      </c>
      <c r="CB511" s="80" t="str">
        <f>+Scoresheet!BR143</f>
        <v>-</v>
      </c>
      <c r="CC511" s="80" t="str">
        <f>+Scoresheet!BS143</f>
        <v>-</v>
      </c>
      <c r="CD511" s="80" t="str">
        <f>+Scoresheet!BT143</f>
        <v>-</v>
      </c>
      <c r="CE511" s="80" t="str">
        <f>+Scoresheet!BU143</f>
        <v>-</v>
      </c>
      <c r="CF511" s="80">
        <f>+Scoresheet!BV143</f>
        <v>0</v>
      </c>
    </row>
    <row r="512" spans="23:84" hidden="1">
      <c r="W512" s="139">
        <v>19</v>
      </c>
      <c r="X512" s="295" t="str">
        <f>+Scoresheet!B144</f>
        <v>-</v>
      </c>
      <c r="Y512" s="296" t="str">
        <f>VLOOKUP(Scoresheet!C144,'Caps &amp; Points'!$DT$2:$DU$103,2,FALSE)</f>
        <v>-</v>
      </c>
      <c r="Z512" s="309" t="str">
        <f>VLOOKUP(Scoresheet!D144,'Caps &amp; Points'!$DT$2:$DU$103,2,FALSE)</f>
        <v>-</v>
      </c>
      <c r="AA512" s="309" t="str">
        <f>VLOOKUP(Scoresheet!E144,'Caps &amp; Points'!$DT$2:$DU$103,2,FALSE)</f>
        <v>-</v>
      </c>
      <c r="AB512" s="309" t="str">
        <f>VLOOKUP(Scoresheet!F144,'Caps &amp; Points'!$DT$2:$DU$103,2,FALSE)</f>
        <v>-</v>
      </c>
      <c r="AC512" s="309" t="str">
        <f>VLOOKUP(Scoresheet!G144,'Caps &amp; Points'!$DT$2:$DU$103,2,FALSE)</f>
        <v>-</v>
      </c>
      <c r="AD512" s="309" t="str">
        <f>VLOOKUP(Scoresheet!H144,'Caps &amp; Points'!$DT$2:$DU$103,2,FALSE)</f>
        <v>-</v>
      </c>
      <c r="AE512" s="310" t="str">
        <f>VLOOKUP(Scoresheet!I144,'Caps &amp; Points'!$DT$2:$DU$103,2,FALSE)</f>
        <v>-</v>
      </c>
      <c r="AF512" s="90">
        <f t="shared" si="103"/>
        <v>0</v>
      </c>
      <c r="AG512" s="87" t="str">
        <f>VLOOKUP(Scoresheet!AA144,'Caps &amp; Points'!$DW$2:$DX$11,2,FALSE)</f>
        <v>-</v>
      </c>
      <c r="AH512" s="88" t="str">
        <f>VLOOKUP(Scoresheet!AB144,'Caps &amp; Points'!$DW$2:$DX$11,2,FALSE)</f>
        <v>-</v>
      </c>
      <c r="AI512" s="88" t="str">
        <f>VLOOKUP(Scoresheet!AC144,'Caps &amp; Points'!$DW$2:$DX$11,2,FALSE)</f>
        <v>-</v>
      </c>
      <c r="AJ512" s="88" t="str">
        <f>VLOOKUP(Scoresheet!AD144,'Caps &amp; Points'!$DW$2:$DX$11,2,FALSE)</f>
        <v>-</v>
      </c>
      <c r="AK512" s="88" t="str">
        <f>VLOOKUP(Scoresheet!AE144,'Caps &amp; Points'!$DW$2:$DX$11,2,FALSE)</f>
        <v>-</v>
      </c>
      <c r="AL512" s="88" t="str">
        <f>VLOOKUP(Scoresheet!AF144,'Caps &amp; Points'!$DW$2:$DX$11,2,FALSE)</f>
        <v>-</v>
      </c>
      <c r="AM512" s="89" t="str">
        <f>VLOOKUP(Scoresheet!AG144,'Caps &amp; Points'!$DW$2:$DX$11,2,FALSE)</f>
        <v>-</v>
      </c>
      <c r="AN512" s="90">
        <f t="shared" si="104"/>
        <v>0</v>
      </c>
      <c r="AO512" s="87" t="str">
        <f>VLOOKUP(Scoresheet!AY144,'Caps &amp; Points'!$EF$2:$EG$13,2,FALSE)</f>
        <v>-</v>
      </c>
      <c r="AP512" s="88" t="str">
        <f>VLOOKUP(Scoresheet!AZ144,'Caps &amp; Points'!$EF$2:$EG$13,2,FALSE)</f>
        <v>-</v>
      </c>
      <c r="AQ512" s="88" t="str">
        <f>VLOOKUP(Scoresheet!BA144,'Caps &amp; Points'!$EF$2:$EG$13,2,FALSE)</f>
        <v>-</v>
      </c>
      <c r="AR512" s="88" t="str">
        <f>VLOOKUP(Scoresheet!BB144,'Caps &amp; Points'!$EF$2:$EG$13,2,FALSE)</f>
        <v>-</v>
      </c>
      <c r="AS512" s="88" t="str">
        <f>VLOOKUP(Scoresheet!BC144,'Caps &amp; Points'!$EF$2:$EG$13,2,FALSE)</f>
        <v>-</v>
      </c>
      <c r="AT512" s="88" t="str">
        <f>VLOOKUP(Scoresheet!BD144,'Caps &amp; Points'!$EF$2:$EG$13,2,FALSE)</f>
        <v>-</v>
      </c>
      <c r="AU512" s="89" t="str">
        <f>VLOOKUP(Scoresheet!BE144,'Caps &amp; Points'!$EF$2:$EG$13,2,FALSE)</f>
        <v>-</v>
      </c>
      <c r="AV512" s="90">
        <f t="shared" si="105"/>
        <v>0</v>
      </c>
      <c r="AX512" s="80" t="str">
        <f>VLOOKUP(Scoresheet!AQ144,'Caps &amp; Points'!$EC$2:$ED$21,2,FALSE)</f>
        <v>-</v>
      </c>
      <c r="AY512" s="80" t="str">
        <f>VLOOKUP(Scoresheet!AR144,'Caps &amp; Points'!$EC$2:$ED$21,2,FALSE)</f>
        <v>-</v>
      </c>
      <c r="AZ512" s="80" t="str">
        <f>VLOOKUP(Scoresheet!AS144,'Caps &amp; Points'!$EC$2:$ED$21,2,FALSE)</f>
        <v>-</v>
      </c>
      <c r="BA512" s="80" t="str">
        <f>VLOOKUP(Scoresheet!AT144,'Caps &amp; Points'!$EC$2:$ED$21,2,FALSE)</f>
        <v>-</v>
      </c>
      <c r="BB512" s="80" t="str">
        <f>VLOOKUP(Scoresheet!AU144,'Caps &amp; Points'!$EC$2:$ED$21,2,FALSE)</f>
        <v>-</v>
      </c>
      <c r="BC512" s="80" t="str">
        <f>VLOOKUP(Scoresheet!AV144,'Caps &amp; Points'!$EC$2:$ED$21,2,FALSE)</f>
        <v>-</v>
      </c>
      <c r="BD512" s="80" t="str">
        <f>VLOOKUP(Scoresheet!AW144,'Caps &amp; Points'!$EC$2:$ED$21,2,FALSE)</f>
        <v>-</v>
      </c>
      <c r="BE512" s="90">
        <f t="shared" si="106"/>
        <v>0</v>
      </c>
      <c r="BF512" s="87" t="str">
        <f>VLOOKUP(Scoresheet!AI144,'Caps &amp; Points'!$DZ$2:$EA$40,2,FALSE)</f>
        <v>-</v>
      </c>
      <c r="BG512" s="88" t="str">
        <f>VLOOKUP(Scoresheet!AJ144,'Caps &amp; Points'!$DZ$2:$EA$40,2,FALSE)</f>
        <v>-</v>
      </c>
      <c r="BH512" s="88" t="str">
        <f>VLOOKUP(Scoresheet!AK144,'Caps &amp; Points'!$DZ$2:$EA$40,2,FALSE)</f>
        <v>-</v>
      </c>
      <c r="BI512" s="88" t="str">
        <f>VLOOKUP(Scoresheet!AL144,'Caps &amp; Points'!$DZ$2:$EA$40,2,FALSE)</f>
        <v>-</v>
      </c>
      <c r="BJ512" s="88" t="str">
        <f>VLOOKUP(Scoresheet!AM144,'Caps &amp; Points'!$DZ$2:$EA$40,2,FALSE)</f>
        <v>-</v>
      </c>
      <c r="BK512" s="88" t="str">
        <f>VLOOKUP(Scoresheet!AN144,'Caps &amp; Points'!$DZ$2:$EA$40,2,FALSE)</f>
        <v>-</v>
      </c>
      <c r="BL512" s="89" t="str">
        <f>VLOOKUP(Scoresheet!AO144,'Caps &amp; Points'!$DZ$2:$EA$40,2,FALSE)</f>
        <v>-</v>
      </c>
      <c r="BM512" s="90">
        <f t="shared" si="107"/>
        <v>0</v>
      </c>
      <c r="BN512" s="90">
        <f t="shared" si="101"/>
        <v>0</v>
      </c>
      <c r="BO512" s="90">
        <f t="shared" si="102"/>
        <v>0</v>
      </c>
      <c r="BP512" s="90"/>
      <c r="BQ512" s="80" t="str">
        <f>+Scoresheet!BG144</f>
        <v>-</v>
      </c>
      <c r="BR512" s="80" t="str">
        <f>+Scoresheet!BH144</f>
        <v>-</v>
      </c>
      <c r="BS512" s="80" t="str">
        <f>+Scoresheet!BI144</f>
        <v>-</v>
      </c>
      <c r="BT512" s="80" t="str">
        <f>+Scoresheet!BJ144</f>
        <v>-</v>
      </c>
      <c r="BU512" s="80" t="str">
        <f>+Scoresheet!BK144</f>
        <v>-</v>
      </c>
      <c r="BV512" s="80" t="str">
        <f>+Scoresheet!BL144</f>
        <v>-</v>
      </c>
      <c r="BW512" s="80" t="str">
        <f>+Scoresheet!BM144</f>
        <v>-</v>
      </c>
      <c r="BX512" s="80">
        <f>+Scoresheet!BN144</f>
        <v>0</v>
      </c>
      <c r="BY512" s="80" t="str">
        <f>+Scoresheet!BO144</f>
        <v>-</v>
      </c>
      <c r="BZ512" s="80" t="str">
        <f>+Scoresheet!BP144</f>
        <v>-</v>
      </c>
      <c r="CA512" s="80" t="str">
        <f>+Scoresheet!BQ144</f>
        <v>-</v>
      </c>
      <c r="CB512" s="80" t="str">
        <f>+Scoresheet!BR144</f>
        <v>-</v>
      </c>
      <c r="CC512" s="80" t="str">
        <f>+Scoresheet!BS144</f>
        <v>-</v>
      </c>
      <c r="CD512" s="80" t="str">
        <f>+Scoresheet!BT144</f>
        <v>-</v>
      </c>
      <c r="CE512" s="80" t="str">
        <f>+Scoresheet!BU144</f>
        <v>-</v>
      </c>
      <c r="CF512" s="80">
        <f>+Scoresheet!BV144</f>
        <v>0</v>
      </c>
    </row>
    <row r="513" spans="23:84" hidden="1">
      <c r="W513" s="294">
        <v>20</v>
      </c>
      <c r="X513" s="295" t="str">
        <f>+Scoresheet!B145</f>
        <v>-</v>
      </c>
      <c r="Y513" s="296" t="str">
        <f>VLOOKUP(Scoresheet!C145,'Caps &amp; Points'!$DT$2:$DU$103,2,FALSE)</f>
        <v>-</v>
      </c>
      <c r="Z513" s="309" t="str">
        <f>VLOOKUP(Scoresheet!D145,'Caps &amp; Points'!$DT$2:$DU$103,2,FALSE)</f>
        <v>-</v>
      </c>
      <c r="AA513" s="309" t="str">
        <f>VLOOKUP(Scoresheet!E145,'Caps &amp; Points'!$DT$2:$DU$103,2,FALSE)</f>
        <v>-</v>
      </c>
      <c r="AB513" s="309" t="str">
        <f>VLOOKUP(Scoresheet!F145,'Caps &amp; Points'!$DT$2:$DU$103,2,FALSE)</f>
        <v>-</v>
      </c>
      <c r="AC513" s="309" t="str">
        <f>VLOOKUP(Scoresheet!G145,'Caps &amp; Points'!$DT$2:$DU$103,2,FALSE)</f>
        <v>-</v>
      </c>
      <c r="AD513" s="309" t="str">
        <f>VLOOKUP(Scoresheet!H145,'Caps &amp; Points'!$DT$2:$DU$103,2,FALSE)</f>
        <v>-</v>
      </c>
      <c r="AE513" s="310" t="str">
        <f>VLOOKUP(Scoresheet!I145,'Caps &amp; Points'!$DT$2:$DU$103,2,FALSE)</f>
        <v>-</v>
      </c>
      <c r="AF513" s="90">
        <f t="shared" si="103"/>
        <v>0</v>
      </c>
      <c r="AG513" s="87" t="str">
        <f>VLOOKUP(Scoresheet!AA145,'Caps &amp; Points'!$DW$2:$DX$11,2,FALSE)</f>
        <v>-</v>
      </c>
      <c r="AH513" s="88" t="str">
        <f>VLOOKUP(Scoresheet!AB145,'Caps &amp; Points'!$DW$2:$DX$11,2,FALSE)</f>
        <v>-</v>
      </c>
      <c r="AI513" s="88" t="str">
        <f>VLOOKUP(Scoresheet!AC145,'Caps &amp; Points'!$DW$2:$DX$11,2,FALSE)</f>
        <v>-</v>
      </c>
      <c r="AJ513" s="88" t="str">
        <f>VLOOKUP(Scoresheet!AD145,'Caps &amp; Points'!$DW$2:$DX$11,2,FALSE)</f>
        <v>-</v>
      </c>
      <c r="AK513" s="88" t="str">
        <f>VLOOKUP(Scoresheet!AE145,'Caps &amp; Points'!$DW$2:$DX$11,2,FALSE)</f>
        <v>-</v>
      </c>
      <c r="AL513" s="88" t="str">
        <f>VLOOKUP(Scoresheet!AF145,'Caps &amp; Points'!$DW$2:$DX$11,2,FALSE)</f>
        <v>-</v>
      </c>
      <c r="AM513" s="89" t="str">
        <f>VLOOKUP(Scoresheet!AG145,'Caps &amp; Points'!$DW$2:$DX$11,2,FALSE)</f>
        <v>-</v>
      </c>
      <c r="AN513" s="90">
        <f t="shared" si="104"/>
        <v>0</v>
      </c>
      <c r="AO513" s="87" t="str">
        <f>VLOOKUP(Scoresheet!AY145,'Caps &amp; Points'!$EF$2:$EG$13,2,FALSE)</f>
        <v>-</v>
      </c>
      <c r="AP513" s="88" t="str">
        <f>VLOOKUP(Scoresheet!AZ145,'Caps &amp; Points'!$EF$2:$EG$13,2,FALSE)</f>
        <v>-</v>
      </c>
      <c r="AQ513" s="88" t="str">
        <f>VLOOKUP(Scoresheet!BA145,'Caps &amp; Points'!$EF$2:$EG$13,2,FALSE)</f>
        <v>-</v>
      </c>
      <c r="AR513" s="88" t="str">
        <f>VLOOKUP(Scoresheet!BB145,'Caps &amp; Points'!$EF$2:$EG$13,2,FALSE)</f>
        <v>-</v>
      </c>
      <c r="AS513" s="88" t="str">
        <f>VLOOKUP(Scoresheet!BC145,'Caps &amp; Points'!$EF$2:$EG$13,2,FALSE)</f>
        <v>-</v>
      </c>
      <c r="AT513" s="88" t="str">
        <f>VLOOKUP(Scoresheet!BD145,'Caps &amp; Points'!$EF$2:$EG$13,2,FALSE)</f>
        <v>-</v>
      </c>
      <c r="AU513" s="89" t="str">
        <f>VLOOKUP(Scoresheet!BE145,'Caps &amp; Points'!$EF$2:$EG$13,2,FALSE)</f>
        <v>-</v>
      </c>
      <c r="AV513" s="90">
        <f t="shared" si="105"/>
        <v>0</v>
      </c>
      <c r="AX513" s="80" t="str">
        <f>VLOOKUP(Scoresheet!AQ145,'Caps &amp; Points'!$EC$2:$ED$21,2,FALSE)</f>
        <v>-</v>
      </c>
      <c r="AY513" s="80" t="str">
        <f>VLOOKUP(Scoresheet!AR145,'Caps &amp; Points'!$EC$2:$ED$21,2,FALSE)</f>
        <v>-</v>
      </c>
      <c r="AZ513" s="80" t="str">
        <f>VLOOKUP(Scoresheet!AS145,'Caps &amp; Points'!$EC$2:$ED$21,2,FALSE)</f>
        <v>-</v>
      </c>
      <c r="BA513" s="80" t="str">
        <f>VLOOKUP(Scoresheet!AT145,'Caps &amp; Points'!$EC$2:$ED$21,2,FALSE)</f>
        <v>-</v>
      </c>
      <c r="BB513" s="80" t="str">
        <f>VLOOKUP(Scoresheet!AU145,'Caps &amp; Points'!$EC$2:$ED$21,2,FALSE)</f>
        <v>-</v>
      </c>
      <c r="BC513" s="80" t="str">
        <f>VLOOKUP(Scoresheet!AV145,'Caps &amp; Points'!$EC$2:$ED$21,2,FALSE)</f>
        <v>-</v>
      </c>
      <c r="BD513" s="80" t="str">
        <f>VLOOKUP(Scoresheet!AW145,'Caps &amp; Points'!$EC$2:$ED$21,2,FALSE)</f>
        <v>-</v>
      </c>
      <c r="BE513" s="90">
        <f t="shared" si="106"/>
        <v>0</v>
      </c>
      <c r="BF513" s="87" t="str">
        <f>VLOOKUP(Scoresheet!AI145,'Caps &amp; Points'!$DZ$2:$EA$40,2,FALSE)</f>
        <v>-</v>
      </c>
      <c r="BG513" s="88" t="str">
        <f>VLOOKUP(Scoresheet!AJ145,'Caps &amp; Points'!$DZ$2:$EA$40,2,FALSE)</f>
        <v>-</v>
      </c>
      <c r="BH513" s="88" t="str">
        <f>VLOOKUP(Scoresheet!AK145,'Caps &amp; Points'!$DZ$2:$EA$40,2,FALSE)</f>
        <v>-</v>
      </c>
      <c r="BI513" s="88" t="str">
        <f>VLOOKUP(Scoresheet!AL145,'Caps &amp; Points'!$DZ$2:$EA$40,2,FALSE)</f>
        <v>-</v>
      </c>
      <c r="BJ513" s="88" t="str">
        <f>VLOOKUP(Scoresheet!AM145,'Caps &amp; Points'!$DZ$2:$EA$40,2,FALSE)</f>
        <v>-</v>
      </c>
      <c r="BK513" s="88" t="str">
        <f>VLOOKUP(Scoresheet!AN145,'Caps &amp; Points'!$DZ$2:$EA$40,2,FALSE)</f>
        <v>-</v>
      </c>
      <c r="BL513" s="89" t="str">
        <f>VLOOKUP(Scoresheet!AO145,'Caps &amp; Points'!$DZ$2:$EA$40,2,FALSE)</f>
        <v>-</v>
      </c>
      <c r="BM513" s="90">
        <f t="shared" si="107"/>
        <v>0</v>
      </c>
      <c r="BN513" s="90">
        <f t="shared" si="101"/>
        <v>0</v>
      </c>
      <c r="BO513" s="90">
        <f t="shared" si="102"/>
        <v>0</v>
      </c>
      <c r="BP513" s="90"/>
      <c r="BQ513" s="80" t="str">
        <f>+Scoresheet!BG145</f>
        <v>-</v>
      </c>
      <c r="BR513" s="80" t="str">
        <f>+Scoresheet!BH145</f>
        <v>-</v>
      </c>
      <c r="BS513" s="80" t="str">
        <f>+Scoresheet!BI145</f>
        <v>-</v>
      </c>
      <c r="BT513" s="80" t="str">
        <f>+Scoresheet!BJ145</f>
        <v>-</v>
      </c>
      <c r="BU513" s="80" t="str">
        <f>+Scoresheet!BK145</f>
        <v>-</v>
      </c>
      <c r="BV513" s="80" t="str">
        <f>+Scoresheet!BL145</f>
        <v>-</v>
      </c>
      <c r="BW513" s="80" t="str">
        <f>+Scoresheet!BM145</f>
        <v>-</v>
      </c>
      <c r="BX513" s="80">
        <f>+Scoresheet!BN145</f>
        <v>0</v>
      </c>
      <c r="BY513" s="80" t="str">
        <f>+Scoresheet!BO145</f>
        <v>-</v>
      </c>
      <c r="BZ513" s="80" t="str">
        <f>+Scoresheet!BP145</f>
        <v>-</v>
      </c>
      <c r="CA513" s="80" t="str">
        <f>+Scoresheet!BQ145</f>
        <v>-</v>
      </c>
      <c r="CB513" s="80" t="str">
        <f>+Scoresheet!BR145</f>
        <v>-</v>
      </c>
      <c r="CC513" s="80" t="str">
        <f>+Scoresheet!BS145</f>
        <v>-</v>
      </c>
      <c r="CD513" s="80" t="str">
        <f>+Scoresheet!BT145</f>
        <v>-</v>
      </c>
      <c r="CE513" s="80" t="str">
        <f>+Scoresheet!BU145</f>
        <v>-</v>
      </c>
      <c r="CF513" s="80">
        <f>+Scoresheet!BV145</f>
        <v>0</v>
      </c>
    </row>
    <row r="514" spans="23:84" hidden="1">
      <c r="W514" s="139">
        <v>21</v>
      </c>
      <c r="X514" s="295" t="str">
        <f>+Scoresheet!B146</f>
        <v>-</v>
      </c>
      <c r="Y514" s="296" t="str">
        <f>VLOOKUP(Scoresheet!C146,'Caps &amp; Points'!$DT$2:$DU$103,2,FALSE)</f>
        <v>-</v>
      </c>
      <c r="Z514" s="309" t="str">
        <f>VLOOKUP(Scoresheet!D146,'Caps &amp; Points'!$DT$2:$DU$103,2,FALSE)</f>
        <v>-</v>
      </c>
      <c r="AA514" s="309" t="str">
        <f>VLOOKUP(Scoresheet!E146,'Caps &amp; Points'!$DT$2:$DU$103,2,FALSE)</f>
        <v>-</v>
      </c>
      <c r="AB514" s="309" t="str">
        <f>VLOOKUP(Scoresheet!F146,'Caps &amp; Points'!$DT$2:$DU$103,2,FALSE)</f>
        <v>-</v>
      </c>
      <c r="AC514" s="309" t="str">
        <f>VLOOKUP(Scoresheet!G146,'Caps &amp; Points'!$DT$2:$DU$103,2,FALSE)</f>
        <v>-</v>
      </c>
      <c r="AD514" s="309" t="str">
        <f>VLOOKUP(Scoresheet!H146,'Caps &amp; Points'!$DT$2:$DU$103,2,FALSE)</f>
        <v>-</v>
      </c>
      <c r="AE514" s="310" t="str">
        <f>VLOOKUP(Scoresheet!I146,'Caps &amp; Points'!$DT$2:$DU$103,2,FALSE)</f>
        <v>-</v>
      </c>
      <c r="AF514" s="90">
        <f t="shared" si="103"/>
        <v>0</v>
      </c>
      <c r="AG514" s="87" t="str">
        <f>VLOOKUP(Scoresheet!AA146,'Caps &amp; Points'!$DW$2:$DX$11,2,FALSE)</f>
        <v>-</v>
      </c>
      <c r="AH514" s="88" t="str">
        <f>VLOOKUP(Scoresheet!AB146,'Caps &amp; Points'!$DW$2:$DX$11,2,FALSE)</f>
        <v>-</v>
      </c>
      <c r="AI514" s="88" t="str">
        <f>VLOOKUP(Scoresheet!AC146,'Caps &amp; Points'!$DW$2:$DX$11,2,FALSE)</f>
        <v>-</v>
      </c>
      <c r="AJ514" s="88" t="str">
        <f>VLOOKUP(Scoresheet!AD146,'Caps &amp; Points'!$DW$2:$DX$11,2,FALSE)</f>
        <v>-</v>
      </c>
      <c r="AK514" s="88" t="str">
        <f>VLOOKUP(Scoresheet!AE146,'Caps &amp; Points'!$DW$2:$DX$11,2,FALSE)</f>
        <v>-</v>
      </c>
      <c r="AL514" s="88" t="str">
        <f>VLOOKUP(Scoresheet!AF146,'Caps &amp; Points'!$DW$2:$DX$11,2,FALSE)</f>
        <v>-</v>
      </c>
      <c r="AM514" s="89" t="str">
        <f>VLOOKUP(Scoresheet!AG146,'Caps &amp; Points'!$DW$2:$DX$11,2,FALSE)</f>
        <v>-</v>
      </c>
      <c r="AN514" s="90">
        <f t="shared" si="104"/>
        <v>0</v>
      </c>
      <c r="AO514" s="87" t="str">
        <f>VLOOKUP(Scoresheet!AY146,'Caps &amp; Points'!$EF$2:$EG$13,2,FALSE)</f>
        <v>-</v>
      </c>
      <c r="AP514" s="88" t="str">
        <f>VLOOKUP(Scoresheet!AZ146,'Caps &amp; Points'!$EF$2:$EG$13,2,FALSE)</f>
        <v>-</v>
      </c>
      <c r="AQ514" s="88" t="str">
        <f>VLOOKUP(Scoresheet!BA146,'Caps &amp; Points'!$EF$2:$EG$13,2,FALSE)</f>
        <v>-</v>
      </c>
      <c r="AR514" s="88" t="str">
        <f>VLOOKUP(Scoresheet!BB146,'Caps &amp; Points'!$EF$2:$EG$13,2,FALSE)</f>
        <v>-</v>
      </c>
      <c r="AS514" s="88" t="str">
        <f>VLOOKUP(Scoresheet!BC146,'Caps &amp; Points'!$EF$2:$EG$13,2,FALSE)</f>
        <v>-</v>
      </c>
      <c r="AT514" s="88" t="str">
        <f>VLOOKUP(Scoresheet!BD146,'Caps &amp; Points'!$EF$2:$EG$13,2,FALSE)</f>
        <v>-</v>
      </c>
      <c r="AU514" s="89" t="str">
        <f>VLOOKUP(Scoresheet!BE146,'Caps &amp; Points'!$EF$2:$EG$13,2,FALSE)</f>
        <v>-</v>
      </c>
      <c r="AV514" s="90">
        <f t="shared" si="105"/>
        <v>0</v>
      </c>
      <c r="AX514" s="80" t="str">
        <f>VLOOKUP(Scoresheet!AQ146,'Caps &amp; Points'!$EC$2:$ED$21,2,FALSE)</f>
        <v>-</v>
      </c>
      <c r="AY514" s="80" t="str">
        <f>VLOOKUP(Scoresheet!AR146,'Caps &amp; Points'!$EC$2:$ED$21,2,FALSE)</f>
        <v>-</v>
      </c>
      <c r="AZ514" s="80" t="str">
        <f>VLOOKUP(Scoresheet!AS146,'Caps &amp; Points'!$EC$2:$ED$21,2,FALSE)</f>
        <v>-</v>
      </c>
      <c r="BA514" s="80" t="str">
        <f>VLOOKUP(Scoresheet!AT146,'Caps &amp; Points'!$EC$2:$ED$21,2,FALSE)</f>
        <v>-</v>
      </c>
      <c r="BB514" s="80" t="str">
        <f>VLOOKUP(Scoresheet!AU146,'Caps &amp; Points'!$EC$2:$ED$21,2,FALSE)</f>
        <v>-</v>
      </c>
      <c r="BC514" s="80" t="str">
        <f>VLOOKUP(Scoresheet!AV146,'Caps &amp; Points'!$EC$2:$ED$21,2,FALSE)</f>
        <v>-</v>
      </c>
      <c r="BD514" s="80" t="str">
        <f>VLOOKUP(Scoresheet!AW146,'Caps &amp; Points'!$EC$2:$ED$21,2,FALSE)</f>
        <v>-</v>
      </c>
      <c r="BE514" s="90">
        <f t="shared" si="106"/>
        <v>0</v>
      </c>
      <c r="BF514" s="87" t="str">
        <f>VLOOKUP(Scoresheet!AI146,'Caps &amp; Points'!$DZ$2:$EA$40,2,FALSE)</f>
        <v>-</v>
      </c>
      <c r="BG514" s="88" t="str">
        <f>VLOOKUP(Scoresheet!AJ146,'Caps &amp; Points'!$DZ$2:$EA$40,2,FALSE)</f>
        <v>-</v>
      </c>
      <c r="BH514" s="88" t="str">
        <f>VLOOKUP(Scoresheet!AK146,'Caps &amp; Points'!$DZ$2:$EA$40,2,FALSE)</f>
        <v>-</v>
      </c>
      <c r="BI514" s="88" t="str">
        <f>VLOOKUP(Scoresheet!AL146,'Caps &amp; Points'!$DZ$2:$EA$40,2,FALSE)</f>
        <v>-</v>
      </c>
      <c r="BJ514" s="88" t="str">
        <f>VLOOKUP(Scoresheet!AM146,'Caps &amp; Points'!$DZ$2:$EA$40,2,FALSE)</f>
        <v>-</v>
      </c>
      <c r="BK514" s="88" t="str">
        <f>VLOOKUP(Scoresheet!AN146,'Caps &amp; Points'!$DZ$2:$EA$40,2,FALSE)</f>
        <v>-</v>
      </c>
      <c r="BL514" s="89" t="str">
        <f>VLOOKUP(Scoresheet!AO146,'Caps &amp; Points'!$DZ$2:$EA$40,2,FALSE)</f>
        <v>-</v>
      </c>
      <c r="BM514" s="90">
        <f t="shared" si="107"/>
        <v>0</v>
      </c>
      <c r="BN514" s="90">
        <f t="shared" si="101"/>
        <v>0</v>
      </c>
      <c r="BO514" s="90">
        <f t="shared" si="102"/>
        <v>0</v>
      </c>
      <c r="BP514" s="90"/>
      <c r="BQ514" s="80" t="str">
        <f>+Scoresheet!BG146</f>
        <v>-</v>
      </c>
      <c r="BR514" s="80" t="str">
        <f>+Scoresheet!BH146</f>
        <v>-</v>
      </c>
      <c r="BS514" s="80" t="str">
        <f>+Scoresheet!BI146</f>
        <v>-</v>
      </c>
      <c r="BT514" s="80" t="str">
        <f>+Scoresheet!BJ146</f>
        <v>-</v>
      </c>
      <c r="BU514" s="80" t="str">
        <f>+Scoresheet!BK146</f>
        <v>-</v>
      </c>
      <c r="BV514" s="80" t="str">
        <f>+Scoresheet!BL146</f>
        <v>-</v>
      </c>
      <c r="BW514" s="80" t="str">
        <f>+Scoresheet!BM146</f>
        <v>-</v>
      </c>
      <c r="BX514" s="80">
        <f>+Scoresheet!BN146</f>
        <v>0</v>
      </c>
      <c r="BY514" s="80" t="str">
        <f>+Scoresheet!BO146</f>
        <v>-</v>
      </c>
      <c r="BZ514" s="80" t="str">
        <f>+Scoresheet!BP146</f>
        <v>-</v>
      </c>
      <c r="CA514" s="80" t="str">
        <f>+Scoresheet!BQ146</f>
        <v>-</v>
      </c>
      <c r="CB514" s="80" t="str">
        <f>+Scoresheet!BR146</f>
        <v>-</v>
      </c>
      <c r="CC514" s="80" t="str">
        <f>+Scoresheet!BS146</f>
        <v>-</v>
      </c>
      <c r="CD514" s="80" t="str">
        <f>+Scoresheet!BT146</f>
        <v>-</v>
      </c>
      <c r="CE514" s="80" t="str">
        <f>+Scoresheet!BU146</f>
        <v>-</v>
      </c>
      <c r="CF514" s="80">
        <f>+Scoresheet!BV146</f>
        <v>0</v>
      </c>
    </row>
    <row r="515" spans="23:84" hidden="1">
      <c r="W515" s="294">
        <v>22</v>
      </c>
      <c r="X515" s="295" t="str">
        <f>+Scoresheet!B147</f>
        <v>-</v>
      </c>
      <c r="Y515" s="296" t="str">
        <f>VLOOKUP(Scoresheet!C147,'Caps &amp; Points'!$DT$2:$DU$103,2,FALSE)</f>
        <v>-</v>
      </c>
      <c r="Z515" s="309" t="str">
        <f>VLOOKUP(Scoresheet!D147,'Caps &amp; Points'!$DT$2:$DU$103,2,FALSE)</f>
        <v>-</v>
      </c>
      <c r="AA515" s="309" t="str">
        <f>VLOOKUP(Scoresheet!E147,'Caps &amp; Points'!$DT$2:$DU$103,2,FALSE)</f>
        <v>-</v>
      </c>
      <c r="AB515" s="309" t="str">
        <f>VLOOKUP(Scoresheet!F147,'Caps &amp; Points'!$DT$2:$DU$103,2,FALSE)</f>
        <v>-</v>
      </c>
      <c r="AC515" s="309" t="str">
        <f>VLOOKUP(Scoresheet!G147,'Caps &amp; Points'!$DT$2:$DU$103,2,FALSE)</f>
        <v>-</v>
      </c>
      <c r="AD515" s="309" t="str">
        <f>VLOOKUP(Scoresheet!H147,'Caps &amp; Points'!$DT$2:$DU$103,2,FALSE)</f>
        <v>-</v>
      </c>
      <c r="AE515" s="310" t="str">
        <f>VLOOKUP(Scoresheet!I147,'Caps &amp; Points'!$DT$2:$DU$103,2,FALSE)</f>
        <v>-</v>
      </c>
      <c r="AF515" s="90">
        <f t="shared" si="103"/>
        <v>0</v>
      </c>
      <c r="AG515" s="87" t="str">
        <f>VLOOKUP(Scoresheet!AA147,'Caps &amp; Points'!$DW$2:$DX$11,2,FALSE)</f>
        <v>-</v>
      </c>
      <c r="AH515" s="88" t="str">
        <f>VLOOKUP(Scoresheet!AB147,'Caps &amp; Points'!$DW$2:$DX$11,2,FALSE)</f>
        <v>-</v>
      </c>
      <c r="AI515" s="88" t="str">
        <f>VLOOKUP(Scoresheet!AC147,'Caps &amp; Points'!$DW$2:$DX$11,2,FALSE)</f>
        <v>-</v>
      </c>
      <c r="AJ515" s="88" t="str">
        <f>VLOOKUP(Scoresheet!AD147,'Caps &amp; Points'!$DW$2:$DX$11,2,FALSE)</f>
        <v>-</v>
      </c>
      <c r="AK515" s="88" t="str">
        <f>VLOOKUP(Scoresheet!AE147,'Caps &amp; Points'!$DW$2:$DX$11,2,FALSE)</f>
        <v>-</v>
      </c>
      <c r="AL515" s="88" t="str">
        <f>VLOOKUP(Scoresheet!AF147,'Caps &amp; Points'!$DW$2:$DX$11,2,FALSE)</f>
        <v>-</v>
      </c>
      <c r="AM515" s="89" t="str">
        <f>VLOOKUP(Scoresheet!AG147,'Caps &amp; Points'!$DW$2:$DX$11,2,FALSE)</f>
        <v>-</v>
      </c>
      <c r="AN515" s="90">
        <f t="shared" si="104"/>
        <v>0</v>
      </c>
      <c r="AO515" s="87" t="str">
        <f>VLOOKUP(Scoresheet!AY147,'Caps &amp; Points'!$EF$2:$EG$13,2,FALSE)</f>
        <v>-</v>
      </c>
      <c r="AP515" s="88" t="str">
        <f>VLOOKUP(Scoresheet!AZ147,'Caps &amp; Points'!$EF$2:$EG$13,2,FALSE)</f>
        <v>-</v>
      </c>
      <c r="AQ515" s="88" t="str">
        <f>VLOOKUP(Scoresheet!BA147,'Caps &amp; Points'!$EF$2:$EG$13,2,FALSE)</f>
        <v>-</v>
      </c>
      <c r="AR515" s="88" t="str">
        <f>VLOOKUP(Scoresheet!BB147,'Caps &amp; Points'!$EF$2:$EG$13,2,FALSE)</f>
        <v>-</v>
      </c>
      <c r="AS515" s="88" t="str">
        <f>VLOOKUP(Scoresheet!BC147,'Caps &amp; Points'!$EF$2:$EG$13,2,FALSE)</f>
        <v>-</v>
      </c>
      <c r="AT515" s="88" t="str">
        <f>VLOOKUP(Scoresheet!BD147,'Caps &amp; Points'!$EF$2:$EG$13,2,FALSE)</f>
        <v>-</v>
      </c>
      <c r="AU515" s="89" t="str">
        <f>VLOOKUP(Scoresheet!BE147,'Caps &amp; Points'!$EF$2:$EG$13,2,FALSE)</f>
        <v>-</v>
      </c>
      <c r="AV515" s="90">
        <f t="shared" si="105"/>
        <v>0</v>
      </c>
      <c r="AX515" s="80" t="str">
        <f>VLOOKUP(Scoresheet!AQ147,'Caps &amp; Points'!$EC$2:$ED$21,2,FALSE)</f>
        <v>-</v>
      </c>
      <c r="AY515" s="80" t="str">
        <f>VLOOKUP(Scoresheet!AR147,'Caps &amp; Points'!$EC$2:$ED$21,2,FALSE)</f>
        <v>-</v>
      </c>
      <c r="AZ515" s="80" t="str">
        <f>VLOOKUP(Scoresheet!AS147,'Caps &amp; Points'!$EC$2:$ED$21,2,FALSE)</f>
        <v>-</v>
      </c>
      <c r="BA515" s="80" t="str">
        <f>VLOOKUP(Scoresheet!AT147,'Caps &amp; Points'!$EC$2:$ED$21,2,FALSE)</f>
        <v>-</v>
      </c>
      <c r="BB515" s="80" t="str">
        <f>VLOOKUP(Scoresheet!AU147,'Caps &amp; Points'!$EC$2:$ED$21,2,FALSE)</f>
        <v>-</v>
      </c>
      <c r="BC515" s="80" t="str">
        <f>VLOOKUP(Scoresheet!AV147,'Caps &amp; Points'!$EC$2:$ED$21,2,FALSE)</f>
        <v>-</v>
      </c>
      <c r="BD515" s="80" t="str">
        <f>VLOOKUP(Scoresheet!AW147,'Caps &amp; Points'!$EC$2:$ED$21,2,FALSE)</f>
        <v>-</v>
      </c>
      <c r="BE515" s="90">
        <f t="shared" si="106"/>
        <v>0</v>
      </c>
      <c r="BF515" s="87" t="str">
        <f>VLOOKUP(Scoresheet!AI147,'Caps &amp; Points'!$DZ$2:$EA$40,2,FALSE)</f>
        <v>-</v>
      </c>
      <c r="BG515" s="88" t="str">
        <f>VLOOKUP(Scoresheet!AJ147,'Caps &amp; Points'!$DZ$2:$EA$40,2,FALSE)</f>
        <v>-</v>
      </c>
      <c r="BH515" s="88" t="str">
        <f>VLOOKUP(Scoresheet!AK147,'Caps &amp; Points'!$DZ$2:$EA$40,2,FALSE)</f>
        <v>-</v>
      </c>
      <c r="BI515" s="88" t="str">
        <f>VLOOKUP(Scoresheet!AL147,'Caps &amp; Points'!$DZ$2:$EA$40,2,FALSE)</f>
        <v>-</v>
      </c>
      <c r="BJ515" s="88" t="str">
        <f>VLOOKUP(Scoresheet!AM147,'Caps &amp; Points'!$DZ$2:$EA$40,2,FALSE)</f>
        <v>-</v>
      </c>
      <c r="BK515" s="88" t="str">
        <f>VLOOKUP(Scoresheet!AN147,'Caps &amp; Points'!$DZ$2:$EA$40,2,FALSE)</f>
        <v>-</v>
      </c>
      <c r="BL515" s="89" t="str">
        <f>VLOOKUP(Scoresheet!AO147,'Caps &amp; Points'!$DZ$2:$EA$40,2,FALSE)</f>
        <v>-</v>
      </c>
      <c r="BM515" s="90">
        <f t="shared" si="107"/>
        <v>0</v>
      </c>
      <c r="BN515" s="90">
        <f t="shared" si="101"/>
        <v>0</v>
      </c>
      <c r="BO515" s="90">
        <f t="shared" si="102"/>
        <v>0</v>
      </c>
      <c r="BP515" s="90"/>
      <c r="BQ515" s="80" t="str">
        <f>+Scoresheet!BG147</f>
        <v>-</v>
      </c>
      <c r="BR515" s="80" t="str">
        <f>+Scoresheet!BH147</f>
        <v>-</v>
      </c>
      <c r="BS515" s="80" t="str">
        <f>+Scoresheet!BI147</f>
        <v>-</v>
      </c>
      <c r="BT515" s="80" t="str">
        <f>+Scoresheet!BJ147</f>
        <v>-</v>
      </c>
      <c r="BU515" s="80" t="str">
        <f>+Scoresheet!BK147</f>
        <v>-</v>
      </c>
      <c r="BV515" s="80" t="str">
        <f>+Scoresheet!BL147</f>
        <v>-</v>
      </c>
      <c r="BW515" s="80" t="str">
        <f>+Scoresheet!BM147</f>
        <v>-</v>
      </c>
      <c r="BX515" s="80">
        <f>+Scoresheet!BN147</f>
        <v>0</v>
      </c>
      <c r="BY515" s="80" t="str">
        <f>+Scoresheet!BO147</f>
        <v>-</v>
      </c>
      <c r="BZ515" s="80" t="str">
        <f>+Scoresheet!BP147</f>
        <v>-</v>
      </c>
      <c r="CA515" s="80" t="str">
        <f>+Scoresheet!BQ147</f>
        <v>-</v>
      </c>
      <c r="CB515" s="80" t="str">
        <f>+Scoresheet!BR147</f>
        <v>-</v>
      </c>
      <c r="CC515" s="80" t="str">
        <f>+Scoresheet!BS147</f>
        <v>-</v>
      </c>
      <c r="CD515" s="80" t="str">
        <f>+Scoresheet!BT147</f>
        <v>-</v>
      </c>
      <c r="CE515" s="80" t="str">
        <f>+Scoresheet!BU147</f>
        <v>-</v>
      </c>
      <c r="CF515" s="80">
        <f>+Scoresheet!BV147</f>
        <v>0</v>
      </c>
    </row>
    <row r="516" spans="23:84" hidden="1">
      <c r="W516" s="139">
        <v>23</v>
      </c>
      <c r="X516" s="295" t="str">
        <f>+Scoresheet!B148</f>
        <v>-</v>
      </c>
      <c r="Y516" s="296" t="str">
        <f>VLOOKUP(Scoresheet!C148,'Caps &amp; Points'!$DT$2:$DU$103,2,FALSE)</f>
        <v>-</v>
      </c>
      <c r="Z516" s="309" t="str">
        <f>VLOOKUP(Scoresheet!D148,'Caps &amp; Points'!$DT$2:$DU$103,2,FALSE)</f>
        <v>-</v>
      </c>
      <c r="AA516" s="309" t="str">
        <f>VLOOKUP(Scoresheet!E148,'Caps &amp; Points'!$DT$2:$DU$103,2,FALSE)</f>
        <v>-</v>
      </c>
      <c r="AB516" s="309" t="str">
        <f>VLOOKUP(Scoresheet!F148,'Caps &amp; Points'!$DT$2:$DU$103,2,FALSE)</f>
        <v>-</v>
      </c>
      <c r="AC516" s="309" t="str">
        <f>VLOOKUP(Scoresheet!G148,'Caps &amp; Points'!$DT$2:$DU$103,2,FALSE)</f>
        <v>-</v>
      </c>
      <c r="AD516" s="309" t="str">
        <f>VLOOKUP(Scoresheet!H148,'Caps &amp; Points'!$DT$2:$DU$103,2,FALSE)</f>
        <v>-</v>
      </c>
      <c r="AE516" s="310" t="str">
        <f>VLOOKUP(Scoresheet!I148,'Caps &amp; Points'!$DT$2:$DU$103,2,FALSE)</f>
        <v>-</v>
      </c>
      <c r="AF516" s="90">
        <f t="shared" si="103"/>
        <v>0</v>
      </c>
      <c r="AG516" s="87" t="str">
        <f>VLOOKUP(Scoresheet!AA148,'Caps &amp; Points'!$DW$2:$DX$11,2,FALSE)</f>
        <v>-</v>
      </c>
      <c r="AH516" s="88" t="str">
        <f>VLOOKUP(Scoresheet!AB148,'Caps &amp; Points'!$DW$2:$DX$11,2,FALSE)</f>
        <v>-</v>
      </c>
      <c r="AI516" s="88" t="str">
        <f>VLOOKUP(Scoresheet!AC148,'Caps &amp; Points'!$DW$2:$DX$11,2,FALSE)</f>
        <v>-</v>
      </c>
      <c r="AJ516" s="88" t="str">
        <f>VLOOKUP(Scoresheet!AD148,'Caps &amp; Points'!$DW$2:$DX$11,2,FALSE)</f>
        <v>-</v>
      </c>
      <c r="AK516" s="88" t="str">
        <f>VLOOKUP(Scoresheet!AE148,'Caps &amp; Points'!$DW$2:$DX$11,2,FALSE)</f>
        <v>-</v>
      </c>
      <c r="AL516" s="88" t="str">
        <f>VLOOKUP(Scoresheet!AF148,'Caps &amp; Points'!$DW$2:$DX$11,2,FALSE)</f>
        <v>-</v>
      </c>
      <c r="AM516" s="89" t="str">
        <f>VLOOKUP(Scoresheet!AG148,'Caps &amp; Points'!$DW$2:$DX$11,2,FALSE)</f>
        <v>-</v>
      </c>
      <c r="AN516" s="90">
        <f t="shared" si="104"/>
        <v>0</v>
      </c>
      <c r="AO516" s="87" t="str">
        <f>VLOOKUP(Scoresheet!AY148,'Caps &amp; Points'!$EF$2:$EG$13,2,FALSE)</f>
        <v>-</v>
      </c>
      <c r="AP516" s="88" t="str">
        <f>VLOOKUP(Scoresheet!AZ148,'Caps &amp; Points'!$EF$2:$EG$13,2,FALSE)</f>
        <v>-</v>
      </c>
      <c r="AQ516" s="88" t="str">
        <f>VLOOKUP(Scoresheet!BA148,'Caps &amp; Points'!$EF$2:$EG$13,2,FALSE)</f>
        <v>-</v>
      </c>
      <c r="AR516" s="88" t="str">
        <f>VLOOKUP(Scoresheet!BB148,'Caps &amp; Points'!$EF$2:$EG$13,2,FALSE)</f>
        <v>-</v>
      </c>
      <c r="AS516" s="88" t="str">
        <f>VLOOKUP(Scoresheet!BC148,'Caps &amp; Points'!$EF$2:$EG$13,2,FALSE)</f>
        <v>-</v>
      </c>
      <c r="AT516" s="88" t="str">
        <f>VLOOKUP(Scoresheet!BD148,'Caps &amp; Points'!$EF$2:$EG$13,2,FALSE)</f>
        <v>-</v>
      </c>
      <c r="AU516" s="89" t="str">
        <f>VLOOKUP(Scoresheet!BE148,'Caps &amp; Points'!$EF$2:$EG$13,2,FALSE)</f>
        <v>-</v>
      </c>
      <c r="AV516" s="90">
        <f t="shared" si="105"/>
        <v>0</v>
      </c>
      <c r="AX516" s="80" t="str">
        <f>VLOOKUP(Scoresheet!AQ148,'Caps &amp; Points'!$EC$2:$ED$21,2,FALSE)</f>
        <v>-</v>
      </c>
      <c r="AY516" s="80" t="str">
        <f>VLOOKUP(Scoresheet!AR148,'Caps &amp; Points'!$EC$2:$ED$21,2,FALSE)</f>
        <v>-</v>
      </c>
      <c r="AZ516" s="80" t="str">
        <f>VLOOKUP(Scoresheet!AS148,'Caps &amp; Points'!$EC$2:$ED$21,2,FALSE)</f>
        <v>-</v>
      </c>
      <c r="BA516" s="80" t="str">
        <f>VLOOKUP(Scoresheet!AT148,'Caps &amp; Points'!$EC$2:$ED$21,2,FALSE)</f>
        <v>-</v>
      </c>
      <c r="BB516" s="80" t="str">
        <f>VLOOKUP(Scoresheet!AU148,'Caps &amp; Points'!$EC$2:$ED$21,2,FALSE)</f>
        <v>-</v>
      </c>
      <c r="BC516" s="80" t="str">
        <f>VLOOKUP(Scoresheet!AV148,'Caps &amp; Points'!$EC$2:$ED$21,2,FALSE)</f>
        <v>-</v>
      </c>
      <c r="BD516" s="80" t="str">
        <f>VLOOKUP(Scoresheet!AW148,'Caps &amp; Points'!$EC$2:$ED$21,2,FALSE)</f>
        <v>-</v>
      </c>
      <c r="BE516" s="90">
        <f t="shared" si="106"/>
        <v>0</v>
      </c>
      <c r="BF516" s="87" t="str">
        <f>VLOOKUP(Scoresheet!AI148,'Caps &amp; Points'!$DZ$2:$EA$40,2,FALSE)</f>
        <v>-</v>
      </c>
      <c r="BG516" s="88" t="str">
        <f>VLOOKUP(Scoresheet!AJ148,'Caps &amp; Points'!$DZ$2:$EA$40,2,FALSE)</f>
        <v>-</v>
      </c>
      <c r="BH516" s="88" t="str">
        <f>VLOOKUP(Scoresheet!AK148,'Caps &amp; Points'!$DZ$2:$EA$40,2,FALSE)</f>
        <v>-</v>
      </c>
      <c r="BI516" s="88" t="str">
        <f>VLOOKUP(Scoresheet!AL148,'Caps &amp; Points'!$DZ$2:$EA$40,2,FALSE)</f>
        <v>-</v>
      </c>
      <c r="BJ516" s="88" t="str">
        <f>VLOOKUP(Scoresheet!AM148,'Caps &amp; Points'!$DZ$2:$EA$40,2,FALSE)</f>
        <v>-</v>
      </c>
      <c r="BK516" s="88" t="str">
        <f>VLOOKUP(Scoresheet!AN148,'Caps &amp; Points'!$DZ$2:$EA$40,2,FALSE)</f>
        <v>-</v>
      </c>
      <c r="BL516" s="89" t="str">
        <f>VLOOKUP(Scoresheet!AO148,'Caps &amp; Points'!$DZ$2:$EA$40,2,FALSE)</f>
        <v>-</v>
      </c>
      <c r="BM516" s="90">
        <f t="shared" si="107"/>
        <v>0</v>
      </c>
      <c r="BN516" s="90">
        <f t="shared" si="101"/>
        <v>0</v>
      </c>
      <c r="BO516" s="90">
        <f t="shared" si="102"/>
        <v>0</v>
      </c>
      <c r="BP516" s="90"/>
      <c r="BQ516" s="80" t="str">
        <f>+Scoresheet!BG148</f>
        <v>-</v>
      </c>
      <c r="BR516" s="80" t="str">
        <f>+Scoresheet!BH148</f>
        <v>-</v>
      </c>
      <c r="BS516" s="80" t="str">
        <f>+Scoresheet!BI148</f>
        <v>-</v>
      </c>
      <c r="BT516" s="80" t="str">
        <f>+Scoresheet!BJ148</f>
        <v>-</v>
      </c>
      <c r="BU516" s="80" t="str">
        <f>+Scoresheet!BK148</f>
        <v>-</v>
      </c>
      <c r="BV516" s="80" t="str">
        <f>+Scoresheet!BL148</f>
        <v>-</v>
      </c>
      <c r="BW516" s="80" t="str">
        <f>+Scoresheet!BM148</f>
        <v>-</v>
      </c>
      <c r="BX516" s="80">
        <f>+Scoresheet!BN148</f>
        <v>0</v>
      </c>
      <c r="BY516" s="80" t="str">
        <f>+Scoresheet!BO148</f>
        <v>-</v>
      </c>
      <c r="BZ516" s="80" t="str">
        <f>+Scoresheet!BP148</f>
        <v>-</v>
      </c>
      <c r="CA516" s="80" t="str">
        <f>+Scoresheet!BQ148</f>
        <v>-</v>
      </c>
      <c r="CB516" s="80" t="str">
        <f>+Scoresheet!BR148</f>
        <v>-</v>
      </c>
      <c r="CC516" s="80" t="str">
        <f>+Scoresheet!BS148</f>
        <v>-</v>
      </c>
      <c r="CD516" s="80" t="str">
        <f>+Scoresheet!BT148</f>
        <v>-</v>
      </c>
      <c r="CE516" s="80" t="str">
        <f>+Scoresheet!BU148</f>
        <v>-</v>
      </c>
      <c r="CF516" s="80">
        <f>+Scoresheet!BV148</f>
        <v>0</v>
      </c>
    </row>
    <row r="517" spans="23:84" hidden="1">
      <c r="W517" s="294">
        <v>24</v>
      </c>
      <c r="X517" s="295" t="str">
        <f>+Scoresheet!B149</f>
        <v>-</v>
      </c>
      <c r="Y517" s="296" t="str">
        <f>VLOOKUP(Scoresheet!C149,'Caps &amp; Points'!$DT$2:$DU$103,2,FALSE)</f>
        <v>-</v>
      </c>
      <c r="Z517" s="309" t="str">
        <f>VLOOKUP(Scoresheet!D149,'Caps &amp; Points'!$DT$2:$DU$103,2,FALSE)</f>
        <v>-</v>
      </c>
      <c r="AA517" s="309" t="str">
        <f>VLOOKUP(Scoresheet!E149,'Caps &amp; Points'!$DT$2:$DU$103,2,FALSE)</f>
        <v>-</v>
      </c>
      <c r="AB517" s="309" t="str">
        <f>VLOOKUP(Scoresheet!F149,'Caps &amp; Points'!$DT$2:$DU$103,2,FALSE)</f>
        <v>-</v>
      </c>
      <c r="AC517" s="309" t="str">
        <f>VLOOKUP(Scoresheet!G149,'Caps &amp; Points'!$DT$2:$DU$103,2,FALSE)</f>
        <v>-</v>
      </c>
      <c r="AD517" s="309" t="str">
        <f>VLOOKUP(Scoresheet!H149,'Caps &amp; Points'!$DT$2:$DU$103,2,FALSE)</f>
        <v>-</v>
      </c>
      <c r="AE517" s="310" t="str">
        <f>VLOOKUP(Scoresheet!I149,'Caps &amp; Points'!$DT$2:$DU$103,2,FALSE)</f>
        <v>-</v>
      </c>
      <c r="AF517" s="90">
        <f t="shared" si="103"/>
        <v>0</v>
      </c>
      <c r="AG517" s="87" t="str">
        <f>VLOOKUP(Scoresheet!AA149,'Caps &amp; Points'!$DW$2:$DX$11,2,FALSE)</f>
        <v>-</v>
      </c>
      <c r="AH517" s="88" t="str">
        <f>VLOOKUP(Scoresheet!AB149,'Caps &amp; Points'!$DW$2:$DX$11,2,FALSE)</f>
        <v>-</v>
      </c>
      <c r="AI517" s="88" t="str">
        <f>VLOOKUP(Scoresheet!AC149,'Caps &amp; Points'!$DW$2:$DX$11,2,FALSE)</f>
        <v>-</v>
      </c>
      <c r="AJ517" s="88" t="str">
        <f>VLOOKUP(Scoresheet!AD149,'Caps &amp; Points'!$DW$2:$DX$11,2,FALSE)</f>
        <v>-</v>
      </c>
      <c r="AK517" s="88" t="str">
        <f>VLOOKUP(Scoresheet!AE149,'Caps &amp; Points'!$DW$2:$DX$11,2,FALSE)</f>
        <v>-</v>
      </c>
      <c r="AL517" s="88" t="str">
        <f>VLOOKUP(Scoresheet!AF149,'Caps &amp; Points'!$DW$2:$DX$11,2,FALSE)</f>
        <v>-</v>
      </c>
      <c r="AM517" s="89" t="str">
        <f>VLOOKUP(Scoresheet!AG149,'Caps &amp; Points'!$DW$2:$DX$11,2,FALSE)</f>
        <v>-</v>
      </c>
      <c r="AN517" s="90">
        <f t="shared" si="104"/>
        <v>0</v>
      </c>
      <c r="AO517" s="87" t="str">
        <f>VLOOKUP(Scoresheet!AY149,'Caps &amp; Points'!$EF$2:$EG$13,2,FALSE)</f>
        <v>-</v>
      </c>
      <c r="AP517" s="88" t="str">
        <f>VLOOKUP(Scoresheet!AZ149,'Caps &amp; Points'!$EF$2:$EG$13,2,FALSE)</f>
        <v>-</v>
      </c>
      <c r="AQ517" s="88" t="str">
        <f>VLOOKUP(Scoresheet!BA149,'Caps &amp; Points'!$EF$2:$EG$13,2,FALSE)</f>
        <v>-</v>
      </c>
      <c r="AR517" s="88" t="str">
        <f>VLOOKUP(Scoresheet!BB149,'Caps &amp; Points'!$EF$2:$EG$13,2,FALSE)</f>
        <v>-</v>
      </c>
      <c r="AS517" s="88" t="str">
        <f>VLOOKUP(Scoresheet!BC149,'Caps &amp; Points'!$EF$2:$EG$13,2,FALSE)</f>
        <v>-</v>
      </c>
      <c r="AT517" s="88" t="str">
        <f>VLOOKUP(Scoresheet!BD149,'Caps &amp; Points'!$EF$2:$EG$13,2,FALSE)</f>
        <v>-</v>
      </c>
      <c r="AU517" s="89" t="str">
        <f>VLOOKUP(Scoresheet!BE149,'Caps &amp; Points'!$EF$2:$EG$13,2,FALSE)</f>
        <v>-</v>
      </c>
      <c r="AV517" s="90">
        <f t="shared" si="105"/>
        <v>0</v>
      </c>
      <c r="AX517" s="80" t="str">
        <f>VLOOKUP(Scoresheet!AQ149,'Caps &amp; Points'!$EC$2:$ED$21,2,FALSE)</f>
        <v>-</v>
      </c>
      <c r="AY517" s="80" t="str">
        <f>VLOOKUP(Scoresheet!AR149,'Caps &amp; Points'!$EC$2:$ED$21,2,FALSE)</f>
        <v>-</v>
      </c>
      <c r="AZ517" s="80" t="str">
        <f>VLOOKUP(Scoresheet!AS149,'Caps &amp; Points'!$EC$2:$ED$21,2,FALSE)</f>
        <v>-</v>
      </c>
      <c r="BA517" s="80" t="str">
        <f>VLOOKUP(Scoresheet!AT149,'Caps &amp; Points'!$EC$2:$ED$21,2,FALSE)</f>
        <v>-</v>
      </c>
      <c r="BB517" s="80" t="str">
        <f>VLOOKUP(Scoresheet!AU149,'Caps &amp; Points'!$EC$2:$ED$21,2,FALSE)</f>
        <v>-</v>
      </c>
      <c r="BC517" s="80" t="str">
        <f>VLOOKUP(Scoresheet!AV149,'Caps &amp; Points'!$EC$2:$ED$21,2,FALSE)</f>
        <v>-</v>
      </c>
      <c r="BD517" s="80" t="str">
        <f>VLOOKUP(Scoresheet!AW149,'Caps &amp; Points'!$EC$2:$ED$21,2,FALSE)</f>
        <v>-</v>
      </c>
      <c r="BE517" s="90">
        <f t="shared" si="106"/>
        <v>0</v>
      </c>
      <c r="BF517" s="87" t="str">
        <f>VLOOKUP(Scoresheet!AI149,'Caps &amp; Points'!$DZ$2:$EA$40,2,FALSE)</f>
        <v>-</v>
      </c>
      <c r="BG517" s="88" t="str">
        <f>VLOOKUP(Scoresheet!AJ149,'Caps &amp; Points'!$DZ$2:$EA$40,2,FALSE)</f>
        <v>-</v>
      </c>
      <c r="BH517" s="88" t="str">
        <f>VLOOKUP(Scoresheet!AK149,'Caps &amp; Points'!$DZ$2:$EA$40,2,FALSE)</f>
        <v>-</v>
      </c>
      <c r="BI517" s="88" t="str">
        <f>VLOOKUP(Scoresheet!AL149,'Caps &amp; Points'!$DZ$2:$EA$40,2,FALSE)</f>
        <v>-</v>
      </c>
      <c r="BJ517" s="88" t="str">
        <f>VLOOKUP(Scoresheet!AM149,'Caps &amp; Points'!$DZ$2:$EA$40,2,FALSE)</f>
        <v>-</v>
      </c>
      <c r="BK517" s="88" t="str">
        <f>VLOOKUP(Scoresheet!AN149,'Caps &amp; Points'!$DZ$2:$EA$40,2,FALSE)</f>
        <v>-</v>
      </c>
      <c r="BL517" s="89" t="str">
        <f>VLOOKUP(Scoresheet!AO149,'Caps &amp; Points'!$DZ$2:$EA$40,2,FALSE)</f>
        <v>-</v>
      </c>
      <c r="BM517" s="90">
        <f t="shared" si="107"/>
        <v>0</v>
      </c>
      <c r="BN517" s="90">
        <f t="shared" si="101"/>
        <v>0</v>
      </c>
      <c r="BO517" s="90">
        <f t="shared" si="102"/>
        <v>0</v>
      </c>
      <c r="BP517" s="90"/>
      <c r="BQ517" s="80" t="str">
        <f>+Scoresheet!BG149</f>
        <v>-</v>
      </c>
      <c r="BR517" s="80" t="str">
        <f>+Scoresheet!BH149</f>
        <v>-</v>
      </c>
      <c r="BS517" s="80" t="str">
        <f>+Scoresheet!BI149</f>
        <v>-</v>
      </c>
      <c r="BT517" s="80" t="str">
        <f>+Scoresheet!BJ149</f>
        <v>-</v>
      </c>
      <c r="BU517" s="80" t="str">
        <f>+Scoresheet!BK149</f>
        <v>-</v>
      </c>
      <c r="BV517" s="80" t="str">
        <f>+Scoresheet!BL149</f>
        <v>-</v>
      </c>
      <c r="BW517" s="80" t="str">
        <f>+Scoresheet!BM149</f>
        <v>-</v>
      </c>
      <c r="BX517" s="80">
        <f>+Scoresheet!BN149</f>
        <v>0</v>
      </c>
      <c r="BY517" s="80" t="str">
        <f>+Scoresheet!BO149</f>
        <v>-</v>
      </c>
      <c r="BZ517" s="80" t="str">
        <f>+Scoresheet!BP149</f>
        <v>-</v>
      </c>
      <c r="CA517" s="80" t="str">
        <f>+Scoresheet!BQ149</f>
        <v>-</v>
      </c>
      <c r="CB517" s="80" t="str">
        <f>+Scoresheet!BR149</f>
        <v>-</v>
      </c>
      <c r="CC517" s="80" t="str">
        <f>+Scoresheet!BS149</f>
        <v>-</v>
      </c>
      <c r="CD517" s="80" t="str">
        <f>+Scoresheet!BT149</f>
        <v>-</v>
      </c>
      <c r="CE517" s="80" t="str">
        <f>+Scoresheet!BU149</f>
        <v>-</v>
      </c>
      <c r="CF517" s="80">
        <f>+Scoresheet!BV149</f>
        <v>0</v>
      </c>
    </row>
    <row r="518" spans="23:84" hidden="1">
      <c r="W518" s="139">
        <v>25</v>
      </c>
      <c r="X518" s="295" t="str">
        <f>+Scoresheet!B150</f>
        <v>-</v>
      </c>
      <c r="Y518" s="296" t="str">
        <f>VLOOKUP(Scoresheet!C150,'Caps &amp; Points'!$DT$2:$DU$103,2,FALSE)</f>
        <v>-</v>
      </c>
      <c r="Z518" s="309" t="str">
        <f>VLOOKUP(Scoresheet!D150,'Caps &amp; Points'!$DT$2:$DU$103,2,FALSE)</f>
        <v>-</v>
      </c>
      <c r="AA518" s="309" t="str">
        <f>VLOOKUP(Scoresheet!E150,'Caps &amp; Points'!$DT$2:$DU$103,2,FALSE)</f>
        <v>-</v>
      </c>
      <c r="AB518" s="309" t="str">
        <f>VLOOKUP(Scoresheet!F150,'Caps &amp; Points'!$DT$2:$DU$103,2,FALSE)</f>
        <v>-</v>
      </c>
      <c r="AC518" s="309" t="str">
        <f>VLOOKUP(Scoresheet!G150,'Caps &amp; Points'!$DT$2:$DU$103,2,FALSE)</f>
        <v>-</v>
      </c>
      <c r="AD518" s="309" t="str">
        <f>VLOOKUP(Scoresheet!H150,'Caps &amp; Points'!$DT$2:$DU$103,2,FALSE)</f>
        <v>-</v>
      </c>
      <c r="AE518" s="310" t="str">
        <f>VLOOKUP(Scoresheet!I150,'Caps &amp; Points'!$DT$2:$DU$103,2,FALSE)</f>
        <v>-</v>
      </c>
      <c r="AF518" s="90">
        <f t="shared" si="103"/>
        <v>0</v>
      </c>
      <c r="AG518" s="87" t="str">
        <f>VLOOKUP(Scoresheet!AA150,'Caps &amp; Points'!$DW$2:$DX$11,2,FALSE)</f>
        <v>-</v>
      </c>
      <c r="AH518" s="88" t="str">
        <f>VLOOKUP(Scoresheet!AB150,'Caps &amp; Points'!$DW$2:$DX$11,2,FALSE)</f>
        <v>-</v>
      </c>
      <c r="AI518" s="88" t="str">
        <f>VLOOKUP(Scoresheet!AC150,'Caps &amp; Points'!$DW$2:$DX$11,2,FALSE)</f>
        <v>-</v>
      </c>
      <c r="AJ518" s="88" t="str">
        <f>VLOOKUP(Scoresheet!AD150,'Caps &amp; Points'!$DW$2:$DX$11,2,FALSE)</f>
        <v>-</v>
      </c>
      <c r="AK518" s="88" t="str">
        <f>VLOOKUP(Scoresheet!AE150,'Caps &amp; Points'!$DW$2:$DX$11,2,FALSE)</f>
        <v>-</v>
      </c>
      <c r="AL518" s="88" t="str">
        <f>VLOOKUP(Scoresheet!AF150,'Caps &amp; Points'!$DW$2:$DX$11,2,FALSE)</f>
        <v>-</v>
      </c>
      <c r="AM518" s="89" t="str">
        <f>VLOOKUP(Scoresheet!AG150,'Caps &amp; Points'!$DW$2:$DX$11,2,FALSE)</f>
        <v>-</v>
      </c>
      <c r="AN518" s="90">
        <f t="shared" si="104"/>
        <v>0</v>
      </c>
      <c r="AO518" s="87" t="str">
        <f>VLOOKUP(Scoresheet!AY150,'Caps &amp; Points'!$EF$2:$EG$13,2,FALSE)</f>
        <v>-</v>
      </c>
      <c r="AP518" s="88" t="str">
        <f>VLOOKUP(Scoresheet!AZ150,'Caps &amp; Points'!$EF$2:$EG$13,2,FALSE)</f>
        <v>-</v>
      </c>
      <c r="AQ518" s="88" t="str">
        <f>VLOOKUP(Scoresheet!BA150,'Caps &amp; Points'!$EF$2:$EG$13,2,FALSE)</f>
        <v>-</v>
      </c>
      <c r="AR518" s="88" t="str">
        <f>VLOOKUP(Scoresheet!BB150,'Caps &amp; Points'!$EF$2:$EG$13,2,FALSE)</f>
        <v>-</v>
      </c>
      <c r="AS518" s="88" t="str">
        <f>VLOOKUP(Scoresheet!BC150,'Caps &amp; Points'!$EF$2:$EG$13,2,FALSE)</f>
        <v>-</v>
      </c>
      <c r="AT518" s="88" t="str">
        <f>VLOOKUP(Scoresheet!BD150,'Caps &amp; Points'!$EF$2:$EG$13,2,FALSE)</f>
        <v>-</v>
      </c>
      <c r="AU518" s="89" t="str">
        <f>VLOOKUP(Scoresheet!BE150,'Caps &amp; Points'!$EF$2:$EG$13,2,FALSE)</f>
        <v>-</v>
      </c>
      <c r="AV518" s="90">
        <f t="shared" si="105"/>
        <v>0</v>
      </c>
      <c r="AX518" s="80" t="str">
        <f>VLOOKUP(Scoresheet!AQ150,'Caps &amp; Points'!$EC$2:$ED$21,2,FALSE)</f>
        <v>-</v>
      </c>
      <c r="AY518" s="80" t="str">
        <f>VLOOKUP(Scoresheet!AR150,'Caps &amp; Points'!$EC$2:$ED$21,2,FALSE)</f>
        <v>-</v>
      </c>
      <c r="AZ518" s="80" t="str">
        <f>VLOOKUP(Scoresheet!AS150,'Caps &amp; Points'!$EC$2:$ED$21,2,FALSE)</f>
        <v>-</v>
      </c>
      <c r="BA518" s="80" t="str">
        <f>VLOOKUP(Scoresheet!AT150,'Caps &amp; Points'!$EC$2:$ED$21,2,FALSE)</f>
        <v>-</v>
      </c>
      <c r="BB518" s="80" t="str">
        <f>VLOOKUP(Scoresheet!AU150,'Caps &amp; Points'!$EC$2:$ED$21,2,FALSE)</f>
        <v>-</v>
      </c>
      <c r="BC518" s="80" t="str">
        <f>VLOOKUP(Scoresheet!AV150,'Caps &amp; Points'!$EC$2:$ED$21,2,FALSE)</f>
        <v>-</v>
      </c>
      <c r="BD518" s="80" t="str">
        <f>VLOOKUP(Scoresheet!AW150,'Caps &amp; Points'!$EC$2:$ED$21,2,FALSE)</f>
        <v>-</v>
      </c>
      <c r="BE518" s="90">
        <f t="shared" si="106"/>
        <v>0</v>
      </c>
      <c r="BF518" s="87" t="str">
        <f>VLOOKUP(Scoresheet!AI150,'Caps &amp; Points'!$DZ$2:$EA$40,2,FALSE)</f>
        <v>-</v>
      </c>
      <c r="BG518" s="88" t="str">
        <f>VLOOKUP(Scoresheet!AJ150,'Caps &amp; Points'!$DZ$2:$EA$40,2,FALSE)</f>
        <v>-</v>
      </c>
      <c r="BH518" s="88" t="str">
        <f>VLOOKUP(Scoresheet!AK150,'Caps &amp; Points'!$DZ$2:$EA$40,2,FALSE)</f>
        <v>-</v>
      </c>
      <c r="BI518" s="88" t="str">
        <f>VLOOKUP(Scoresheet!AL150,'Caps &amp; Points'!$DZ$2:$EA$40,2,FALSE)</f>
        <v>-</v>
      </c>
      <c r="BJ518" s="88" t="str">
        <f>VLOOKUP(Scoresheet!AM150,'Caps &amp; Points'!$DZ$2:$EA$40,2,FALSE)</f>
        <v>-</v>
      </c>
      <c r="BK518" s="88" t="str">
        <f>VLOOKUP(Scoresheet!AN150,'Caps &amp; Points'!$DZ$2:$EA$40,2,FALSE)</f>
        <v>-</v>
      </c>
      <c r="BL518" s="89" t="str">
        <f>VLOOKUP(Scoresheet!AO150,'Caps &amp; Points'!$DZ$2:$EA$40,2,FALSE)</f>
        <v>-</v>
      </c>
      <c r="BM518" s="90">
        <f t="shared" si="107"/>
        <v>0</v>
      </c>
      <c r="BN518" s="90">
        <f t="shared" si="101"/>
        <v>0</v>
      </c>
      <c r="BO518" s="90">
        <f t="shared" si="102"/>
        <v>0</v>
      </c>
      <c r="BP518" s="90"/>
      <c r="BQ518" s="80" t="str">
        <f>+Scoresheet!BG150</f>
        <v>-</v>
      </c>
      <c r="BR518" s="80" t="str">
        <f>+Scoresheet!BH150</f>
        <v>-</v>
      </c>
      <c r="BS518" s="80" t="str">
        <f>+Scoresheet!BI150</f>
        <v>-</v>
      </c>
      <c r="BT518" s="80" t="str">
        <f>+Scoresheet!BJ150</f>
        <v>-</v>
      </c>
      <c r="BU518" s="80" t="str">
        <f>+Scoresheet!BK150</f>
        <v>-</v>
      </c>
      <c r="BV518" s="80" t="str">
        <f>+Scoresheet!BL150</f>
        <v>-</v>
      </c>
      <c r="BW518" s="80" t="str">
        <f>+Scoresheet!BM150</f>
        <v>-</v>
      </c>
      <c r="BX518" s="80">
        <f>+Scoresheet!BN150</f>
        <v>0</v>
      </c>
      <c r="BY518" s="80" t="str">
        <f>+Scoresheet!BO150</f>
        <v>-</v>
      </c>
      <c r="BZ518" s="80" t="str">
        <f>+Scoresheet!BP150</f>
        <v>-</v>
      </c>
      <c r="CA518" s="80" t="str">
        <f>+Scoresheet!BQ150</f>
        <v>-</v>
      </c>
      <c r="CB518" s="80" t="str">
        <f>+Scoresheet!BR150</f>
        <v>-</v>
      </c>
      <c r="CC518" s="80" t="str">
        <f>+Scoresheet!BS150</f>
        <v>-</v>
      </c>
      <c r="CD518" s="80" t="str">
        <f>+Scoresheet!BT150</f>
        <v>-</v>
      </c>
      <c r="CE518" s="80" t="str">
        <f>+Scoresheet!BU150</f>
        <v>-</v>
      </c>
      <c r="CF518" s="80">
        <f>+Scoresheet!BV150</f>
        <v>0</v>
      </c>
    </row>
    <row r="519" spans="23:84" hidden="1">
      <c r="W519" s="294">
        <v>26</v>
      </c>
      <c r="X519" s="295" t="str">
        <f>+Scoresheet!B151</f>
        <v>-</v>
      </c>
      <c r="Y519" s="296" t="str">
        <f>VLOOKUP(Scoresheet!C151,'Caps &amp; Points'!$DT$2:$DU$103,2,FALSE)</f>
        <v>-</v>
      </c>
      <c r="Z519" s="309" t="str">
        <f>VLOOKUP(Scoresheet!D151,'Caps &amp; Points'!$DT$2:$DU$103,2,FALSE)</f>
        <v>-</v>
      </c>
      <c r="AA519" s="309" t="str">
        <f>VLOOKUP(Scoresheet!E151,'Caps &amp; Points'!$DT$2:$DU$103,2,FALSE)</f>
        <v>-</v>
      </c>
      <c r="AB519" s="309" t="str">
        <f>VLOOKUP(Scoresheet!F151,'Caps &amp; Points'!$DT$2:$DU$103,2,FALSE)</f>
        <v>-</v>
      </c>
      <c r="AC519" s="309" t="str">
        <f>VLOOKUP(Scoresheet!G151,'Caps &amp; Points'!$DT$2:$DU$103,2,FALSE)</f>
        <v>-</v>
      </c>
      <c r="AD519" s="309" t="str">
        <f>VLOOKUP(Scoresheet!H151,'Caps &amp; Points'!$DT$2:$DU$103,2,FALSE)</f>
        <v>-</v>
      </c>
      <c r="AE519" s="310" t="str">
        <f>VLOOKUP(Scoresheet!I151,'Caps &amp; Points'!$DT$2:$DU$103,2,FALSE)</f>
        <v>-</v>
      </c>
      <c r="AF519" s="90">
        <f t="shared" si="103"/>
        <v>0</v>
      </c>
      <c r="AG519" s="87" t="str">
        <f>VLOOKUP(Scoresheet!AA151,'Caps &amp; Points'!$DW$2:$DX$11,2,FALSE)</f>
        <v>-</v>
      </c>
      <c r="AH519" s="88" t="str">
        <f>VLOOKUP(Scoresheet!AB151,'Caps &amp; Points'!$DW$2:$DX$11,2,FALSE)</f>
        <v>-</v>
      </c>
      <c r="AI519" s="88" t="str">
        <f>VLOOKUP(Scoresheet!AC151,'Caps &amp; Points'!$DW$2:$DX$11,2,FALSE)</f>
        <v>-</v>
      </c>
      <c r="AJ519" s="88" t="str">
        <f>VLOOKUP(Scoresheet!AD151,'Caps &amp; Points'!$DW$2:$DX$11,2,FALSE)</f>
        <v>-</v>
      </c>
      <c r="AK519" s="88" t="str">
        <f>VLOOKUP(Scoresheet!AE151,'Caps &amp; Points'!$DW$2:$DX$11,2,FALSE)</f>
        <v>-</v>
      </c>
      <c r="AL519" s="88" t="str">
        <f>VLOOKUP(Scoresheet!AF151,'Caps &amp; Points'!$DW$2:$DX$11,2,FALSE)</f>
        <v>-</v>
      </c>
      <c r="AM519" s="89" t="str">
        <f>VLOOKUP(Scoresheet!AG151,'Caps &amp; Points'!$DW$2:$DX$11,2,FALSE)</f>
        <v>-</v>
      </c>
      <c r="AN519" s="90">
        <f t="shared" si="104"/>
        <v>0</v>
      </c>
      <c r="AO519" s="87" t="str">
        <f>VLOOKUP(Scoresheet!AY151,'Caps &amp; Points'!$EF$2:$EG$13,2,FALSE)</f>
        <v>-</v>
      </c>
      <c r="AP519" s="88" t="str">
        <f>VLOOKUP(Scoresheet!AZ151,'Caps &amp; Points'!$EF$2:$EG$13,2,FALSE)</f>
        <v>-</v>
      </c>
      <c r="AQ519" s="88" t="str">
        <f>VLOOKUP(Scoresheet!BA151,'Caps &amp; Points'!$EF$2:$EG$13,2,FALSE)</f>
        <v>-</v>
      </c>
      <c r="AR519" s="88" t="str">
        <f>VLOOKUP(Scoresheet!BB151,'Caps &amp; Points'!$EF$2:$EG$13,2,FALSE)</f>
        <v>-</v>
      </c>
      <c r="AS519" s="88" t="str">
        <f>VLOOKUP(Scoresheet!BC151,'Caps &amp; Points'!$EF$2:$EG$13,2,FALSE)</f>
        <v>-</v>
      </c>
      <c r="AT519" s="88" t="str">
        <f>VLOOKUP(Scoresheet!BD151,'Caps &amp; Points'!$EF$2:$EG$13,2,FALSE)</f>
        <v>-</v>
      </c>
      <c r="AU519" s="89" t="str">
        <f>VLOOKUP(Scoresheet!BE151,'Caps &amp; Points'!$EF$2:$EG$13,2,FALSE)</f>
        <v>-</v>
      </c>
      <c r="AV519" s="90">
        <f t="shared" si="105"/>
        <v>0</v>
      </c>
      <c r="AX519" s="80" t="str">
        <f>VLOOKUP(Scoresheet!AQ151,'Caps &amp; Points'!$EC$2:$ED$21,2,FALSE)</f>
        <v>-</v>
      </c>
      <c r="AY519" s="80" t="str">
        <f>VLOOKUP(Scoresheet!AR151,'Caps &amp; Points'!$EC$2:$ED$21,2,FALSE)</f>
        <v>-</v>
      </c>
      <c r="AZ519" s="80" t="str">
        <f>VLOOKUP(Scoresheet!AS151,'Caps &amp; Points'!$EC$2:$ED$21,2,FALSE)</f>
        <v>-</v>
      </c>
      <c r="BA519" s="80" t="str">
        <f>VLOOKUP(Scoresheet!AT151,'Caps &amp; Points'!$EC$2:$ED$21,2,FALSE)</f>
        <v>-</v>
      </c>
      <c r="BB519" s="80" t="str">
        <f>VLOOKUP(Scoresheet!AU151,'Caps &amp; Points'!$EC$2:$ED$21,2,FALSE)</f>
        <v>-</v>
      </c>
      <c r="BC519" s="80" t="str">
        <f>VLOOKUP(Scoresheet!AV151,'Caps &amp; Points'!$EC$2:$ED$21,2,FALSE)</f>
        <v>-</v>
      </c>
      <c r="BD519" s="80" t="str">
        <f>VLOOKUP(Scoresheet!AW151,'Caps &amp; Points'!$EC$2:$ED$21,2,FALSE)</f>
        <v>-</v>
      </c>
      <c r="BE519" s="90">
        <f t="shared" si="106"/>
        <v>0</v>
      </c>
      <c r="BF519" s="87" t="str">
        <f>VLOOKUP(Scoresheet!AI151,'Caps &amp; Points'!$DZ$2:$EA$40,2,FALSE)</f>
        <v>-</v>
      </c>
      <c r="BG519" s="88" t="str">
        <f>VLOOKUP(Scoresheet!AJ151,'Caps &amp; Points'!$DZ$2:$EA$40,2,FALSE)</f>
        <v>-</v>
      </c>
      <c r="BH519" s="88" t="str">
        <f>VLOOKUP(Scoresheet!AK151,'Caps &amp; Points'!$DZ$2:$EA$40,2,FALSE)</f>
        <v>-</v>
      </c>
      <c r="BI519" s="88" t="str">
        <f>VLOOKUP(Scoresheet!AL151,'Caps &amp; Points'!$DZ$2:$EA$40,2,FALSE)</f>
        <v>-</v>
      </c>
      <c r="BJ519" s="88" t="str">
        <f>VLOOKUP(Scoresheet!AM151,'Caps &amp; Points'!$DZ$2:$EA$40,2,FALSE)</f>
        <v>-</v>
      </c>
      <c r="BK519" s="88" t="str">
        <f>VLOOKUP(Scoresheet!AN151,'Caps &amp; Points'!$DZ$2:$EA$40,2,FALSE)</f>
        <v>-</v>
      </c>
      <c r="BL519" s="89" t="str">
        <f>VLOOKUP(Scoresheet!AO151,'Caps &amp; Points'!$DZ$2:$EA$40,2,FALSE)</f>
        <v>-</v>
      </c>
      <c r="BM519" s="90">
        <f t="shared" si="107"/>
        <v>0</v>
      </c>
      <c r="BN519" s="90">
        <f t="shared" si="101"/>
        <v>0</v>
      </c>
      <c r="BO519" s="90">
        <f t="shared" si="102"/>
        <v>0</v>
      </c>
      <c r="BP519" s="90"/>
      <c r="BQ519" s="80" t="str">
        <f>+Scoresheet!BG151</f>
        <v>-</v>
      </c>
      <c r="BR519" s="80" t="str">
        <f>+Scoresheet!BH151</f>
        <v>-</v>
      </c>
      <c r="BS519" s="80" t="str">
        <f>+Scoresheet!BI151</f>
        <v>-</v>
      </c>
      <c r="BT519" s="80" t="str">
        <f>+Scoresheet!BJ151</f>
        <v>-</v>
      </c>
      <c r="BU519" s="80" t="str">
        <f>+Scoresheet!BK151</f>
        <v>-</v>
      </c>
      <c r="BV519" s="80" t="str">
        <f>+Scoresheet!BL151</f>
        <v>-</v>
      </c>
      <c r="BW519" s="80" t="str">
        <f>+Scoresheet!BM151</f>
        <v>-</v>
      </c>
      <c r="BX519" s="80">
        <f>+Scoresheet!BN151</f>
        <v>0</v>
      </c>
      <c r="BY519" s="80" t="str">
        <f>+Scoresheet!BO151</f>
        <v>-</v>
      </c>
      <c r="BZ519" s="80" t="str">
        <f>+Scoresheet!BP151</f>
        <v>-</v>
      </c>
      <c r="CA519" s="80" t="str">
        <f>+Scoresheet!BQ151</f>
        <v>-</v>
      </c>
      <c r="CB519" s="80" t="str">
        <f>+Scoresheet!BR151</f>
        <v>-</v>
      </c>
      <c r="CC519" s="80" t="str">
        <f>+Scoresheet!BS151</f>
        <v>-</v>
      </c>
      <c r="CD519" s="80" t="str">
        <f>+Scoresheet!BT151</f>
        <v>-</v>
      </c>
      <c r="CE519" s="80" t="str">
        <f>+Scoresheet!BU151</f>
        <v>-</v>
      </c>
      <c r="CF519" s="80">
        <f>+Scoresheet!BV151</f>
        <v>0</v>
      </c>
    </row>
    <row r="520" spans="23:84" hidden="1">
      <c r="W520" s="139">
        <v>27</v>
      </c>
      <c r="X520" s="295" t="str">
        <f>+Scoresheet!B152</f>
        <v>-</v>
      </c>
      <c r="Y520" s="296" t="str">
        <f>VLOOKUP(Scoresheet!C152,'Caps &amp; Points'!$DT$2:$DU$103,2,FALSE)</f>
        <v>-</v>
      </c>
      <c r="Z520" s="309" t="str">
        <f>VLOOKUP(Scoresheet!D152,'Caps &amp; Points'!$DT$2:$DU$103,2,FALSE)</f>
        <v>-</v>
      </c>
      <c r="AA520" s="309" t="str">
        <f>VLOOKUP(Scoresheet!E152,'Caps &amp; Points'!$DT$2:$DU$103,2,FALSE)</f>
        <v>-</v>
      </c>
      <c r="AB520" s="309" t="str">
        <f>VLOOKUP(Scoresheet!F152,'Caps &amp; Points'!$DT$2:$DU$103,2,FALSE)</f>
        <v>-</v>
      </c>
      <c r="AC520" s="309" t="str">
        <f>VLOOKUP(Scoresheet!G152,'Caps &amp; Points'!$DT$2:$DU$103,2,FALSE)</f>
        <v>-</v>
      </c>
      <c r="AD520" s="309" t="str">
        <f>VLOOKUP(Scoresheet!H152,'Caps &amp; Points'!$DT$2:$DU$103,2,FALSE)</f>
        <v>-</v>
      </c>
      <c r="AE520" s="310" t="str">
        <f>VLOOKUP(Scoresheet!I152,'Caps &amp; Points'!$DT$2:$DU$103,2,FALSE)</f>
        <v>-</v>
      </c>
      <c r="AF520" s="90">
        <f t="shared" si="103"/>
        <v>0</v>
      </c>
      <c r="AG520" s="87" t="str">
        <f>VLOOKUP(Scoresheet!AA152,'Caps &amp; Points'!$DW$2:$DX$11,2,FALSE)</f>
        <v>-</v>
      </c>
      <c r="AH520" s="88" t="str">
        <f>VLOOKUP(Scoresheet!AB152,'Caps &amp; Points'!$DW$2:$DX$11,2,FALSE)</f>
        <v>-</v>
      </c>
      <c r="AI520" s="88" t="str">
        <f>VLOOKUP(Scoresheet!AC152,'Caps &amp; Points'!$DW$2:$DX$11,2,FALSE)</f>
        <v>-</v>
      </c>
      <c r="AJ520" s="88" t="str">
        <f>VLOOKUP(Scoresheet!AD152,'Caps &amp; Points'!$DW$2:$DX$11,2,FALSE)</f>
        <v>-</v>
      </c>
      <c r="AK520" s="88" t="str">
        <f>VLOOKUP(Scoresheet!AE152,'Caps &amp; Points'!$DW$2:$DX$11,2,FALSE)</f>
        <v>-</v>
      </c>
      <c r="AL520" s="88" t="str">
        <f>VLOOKUP(Scoresheet!AF152,'Caps &amp; Points'!$DW$2:$DX$11,2,FALSE)</f>
        <v>-</v>
      </c>
      <c r="AM520" s="89" t="str">
        <f>VLOOKUP(Scoresheet!AG152,'Caps &amp; Points'!$DW$2:$DX$11,2,FALSE)</f>
        <v>-</v>
      </c>
      <c r="AN520" s="90">
        <f t="shared" si="104"/>
        <v>0</v>
      </c>
      <c r="AO520" s="87" t="str">
        <f>VLOOKUP(Scoresheet!AY152,'Caps &amp; Points'!$EF$2:$EG$13,2,FALSE)</f>
        <v>-</v>
      </c>
      <c r="AP520" s="88" t="str">
        <f>VLOOKUP(Scoresheet!AZ152,'Caps &amp; Points'!$EF$2:$EG$13,2,FALSE)</f>
        <v>-</v>
      </c>
      <c r="AQ520" s="88" t="str">
        <f>VLOOKUP(Scoresheet!BA152,'Caps &amp; Points'!$EF$2:$EG$13,2,FALSE)</f>
        <v>-</v>
      </c>
      <c r="AR520" s="88" t="str">
        <f>VLOOKUP(Scoresheet!BB152,'Caps &amp; Points'!$EF$2:$EG$13,2,FALSE)</f>
        <v>-</v>
      </c>
      <c r="AS520" s="88" t="str">
        <f>VLOOKUP(Scoresheet!BC152,'Caps &amp; Points'!$EF$2:$EG$13,2,FALSE)</f>
        <v>-</v>
      </c>
      <c r="AT520" s="88" t="str">
        <f>VLOOKUP(Scoresheet!BD152,'Caps &amp; Points'!$EF$2:$EG$13,2,FALSE)</f>
        <v>-</v>
      </c>
      <c r="AU520" s="89" t="str">
        <f>VLOOKUP(Scoresheet!BE152,'Caps &amp; Points'!$EF$2:$EG$13,2,FALSE)</f>
        <v>-</v>
      </c>
      <c r="AV520" s="90">
        <f t="shared" si="105"/>
        <v>0</v>
      </c>
      <c r="AX520" s="80" t="str">
        <f>VLOOKUP(Scoresheet!AQ152,'Caps &amp; Points'!$EC$2:$ED$21,2,FALSE)</f>
        <v>-</v>
      </c>
      <c r="AY520" s="80" t="str">
        <f>VLOOKUP(Scoresheet!AR152,'Caps &amp; Points'!$EC$2:$ED$21,2,FALSE)</f>
        <v>-</v>
      </c>
      <c r="AZ520" s="80" t="str">
        <f>VLOOKUP(Scoresheet!AS152,'Caps &amp; Points'!$EC$2:$ED$21,2,FALSE)</f>
        <v>-</v>
      </c>
      <c r="BA520" s="80" t="str">
        <f>VLOOKUP(Scoresheet!AT152,'Caps &amp; Points'!$EC$2:$ED$21,2,FALSE)</f>
        <v>-</v>
      </c>
      <c r="BB520" s="80" t="str">
        <f>VLOOKUP(Scoresheet!AU152,'Caps &amp; Points'!$EC$2:$ED$21,2,FALSE)</f>
        <v>-</v>
      </c>
      <c r="BC520" s="80" t="str">
        <f>VLOOKUP(Scoresheet!AV152,'Caps &amp; Points'!$EC$2:$ED$21,2,FALSE)</f>
        <v>-</v>
      </c>
      <c r="BD520" s="80" t="str">
        <f>VLOOKUP(Scoresheet!AW152,'Caps &amp; Points'!$EC$2:$ED$21,2,FALSE)</f>
        <v>-</v>
      </c>
      <c r="BE520" s="90">
        <f t="shared" si="106"/>
        <v>0</v>
      </c>
      <c r="BF520" s="87" t="str">
        <f>VLOOKUP(Scoresheet!AI152,'Caps &amp; Points'!$DZ$2:$EA$40,2,FALSE)</f>
        <v>-</v>
      </c>
      <c r="BG520" s="88" t="str">
        <f>VLOOKUP(Scoresheet!AJ152,'Caps &amp; Points'!$DZ$2:$EA$40,2,FALSE)</f>
        <v>-</v>
      </c>
      <c r="BH520" s="88" t="str">
        <f>VLOOKUP(Scoresheet!AK152,'Caps &amp; Points'!$DZ$2:$EA$40,2,FALSE)</f>
        <v>-</v>
      </c>
      <c r="BI520" s="88" t="str">
        <f>VLOOKUP(Scoresheet!AL152,'Caps &amp; Points'!$DZ$2:$EA$40,2,FALSE)</f>
        <v>-</v>
      </c>
      <c r="BJ520" s="88" t="str">
        <f>VLOOKUP(Scoresheet!AM152,'Caps &amp; Points'!$DZ$2:$EA$40,2,FALSE)</f>
        <v>-</v>
      </c>
      <c r="BK520" s="88" t="str">
        <f>VLOOKUP(Scoresheet!AN152,'Caps &amp; Points'!$DZ$2:$EA$40,2,FALSE)</f>
        <v>-</v>
      </c>
      <c r="BL520" s="89" t="str">
        <f>VLOOKUP(Scoresheet!AO152,'Caps &amp; Points'!$DZ$2:$EA$40,2,FALSE)</f>
        <v>-</v>
      </c>
      <c r="BM520" s="90">
        <f t="shared" si="107"/>
        <v>0</v>
      </c>
      <c r="BN520" s="90">
        <f t="shared" si="101"/>
        <v>0</v>
      </c>
      <c r="BO520" s="90">
        <f t="shared" si="102"/>
        <v>0</v>
      </c>
      <c r="BP520" s="90"/>
      <c r="BQ520" s="80" t="str">
        <f>+Scoresheet!BG152</f>
        <v>-</v>
      </c>
      <c r="BR520" s="80" t="str">
        <f>+Scoresheet!BH152</f>
        <v>-</v>
      </c>
      <c r="BS520" s="80" t="str">
        <f>+Scoresheet!BI152</f>
        <v>-</v>
      </c>
      <c r="BT520" s="80" t="str">
        <f>+Scoresheet!BJ152</f>
        <v>-</v>
      </c>
      <c r="BU520" s="80" t="str">
        <f>+Scoresheet!BK152</f>
        <v>-</v>
      </c>
      <c r="BV520" s="80" t="str">
        <f>+Scoresheet!BL152</f>
        <v>-</v>
      </c>
      <c r="BW520" s="80" t="str">
        <f>+Scoresheet!BM152</f>
        <v>-</v>
      </c>
      <c r="BX520" s="80">
        <f>+Scoresheet!BN152</f>
        <v>0</v>
      </c>
      <c r="BY520" s="80" t="str">
        <f>+Scoresheet!BO152</f>
        <v>-</v>
      </c>
      <c r="BZ520" s="80" t="str">
        <f>+Scoresheet!BP152</f>
        <v>-</v>
      </c>
      <c r="CA520" s="80" t="str">
        <f>+Scoresheet!BQ152</f>
        <v>-</v>
      </c>
      <c r="CB520" s="80" t="str">
        <f>+Scoresheet!BR152</f>
        <v>-</v>
      </c>
      <c r="CC520" s="80" t="str">
        <f>+Scoresheet!BS152</f>
        <v>-</v>
      </c>
      <c r="CD520" s="80" t="str">
        <f>+Scoresheet!BT152</f>
        <v>-</v>
      </c>
      <c r="CE520" s="80" t="str">
        <f>+Scoresheet!BU152</f>
        <v>-</v>
      </c>
      <c r="CF520" s="80">
        <f>+Scoresheet!BV152</f>
        <v>0</v>
      </c>
    </row>
    <row r="521" spans="23:84" hidden="1">
      <c r="W521" s="294">
        <v>28</v>
      </c>
      <c r="X521" s="295" t="str">
        <f>+Scoresheet!B153</f>
        <v>-</v>
      </c>
      <c r="Y521" s="296" t="str">
        <f>VLOOKUP(Scoresheet!C153,'Caps &amp; Points'!$DT$2:$DU$103,2,FALSE)</f>
        <v>-</v>
      </c>
      <c r="Z521" s="309" t="str">
        <f>VLOOKUP(Scoresheet!D153,'Caps &amp; Points'!$DT$2:$DU$103,2,FALSE)</f>
        <v>-</v>
      </c>
      <c r="AA521" s="309" t="str">
        <f>VLOOKUP(Scoresheet!E153,'Caps &amp; Points'!$DT$2:$DU$103,2,FALSE)</f>
        <v>-</v>
      </c>
      <c r="AB521" s="309" t="str">
        <f>VLOOKUP(Scoresheet!F153,'Caps &amp; Points'!$DT$2:$DU$103,2,FALSE)</f>
        <v>-</v>
      </c>
      <c r="AC521" s="309" t="str">
        <f>VLOOKUP(Scoresheet!G153,'Caps &amp; Points'!$DT$2:$DU$103,2,FALSE)</f>
        <v>-</v>
      </c>
      <c r="AD521" s="309" t="str">
        <f>VLOOKUP(Scoresheet!H153,'Caps &amp; Points'!$DT$2:$DU$103,2,FALSE)</f>
        <v>-</v>
      </c>
      <c r="AE521" s="310" t="str">
        <f>VLOOKUP(Scoresheet!I153,'Caps &amp; Points'!$DT$2:$DU$103,2,FALSE)</f>
        <v>-</v>
      </c>
      <c r="AF521" s="90">
        <f t="shared" si="103"/>
        <v>0</v>
      </c>
      <c r="AG521" s="87" t="str">
        <f>VLOOKUP(Scoresheet!AA153,'Caps &amp; Points'!$DW$2:$DX$11,2,FALSE)</f>
        <v>-</v>
      </c>
      <c r="AH521" s="88" t="str">
        <f>VLOOKUP(Scoresheet!AB153,'Caps &amp; Points'!$DW$2:$DX$11,2,FALSE)</f>
        <v>-</v>
      </c>
      <c r="AI521" s="88" t="str">
        <f>VLOOKUP(Scoresheet!AC153,'Caps &amp; Points'!$DW$2:$DX$11,2,FALSE)</f>
        <v>-</v>
      </c>
      <c r="AJ521" s="88" t="str">
        <f>VLOOKUP(Scoresheet!AD153,'Caps &amp; Points'!$DW$2:$DX$11,2,FALSE)</f>
        <v>-</v>
      </c>
      <c r="AK521" s="88" t="str">
        <f>VLOOKUP(Scoresheet!AE153,'Caps &amp; Points'!$DW$2:$DX$11,2,FALSE)</f>
        <v>-</v>
      </c>
      <c r="AL521" s="88" t="str">
        <f>VLOOKUP(Scoresheet!AF153,'Caps &amp; Points'!$DW$2:$DX$11,2,FALSE)</f>
        <v>-</v>
      </c>
      <c r="AM521" s="89" t="str">
        <f>VLOOKUP(Scoresheet!AG153,'Caps &amp; Points'!$DW$2:$DX$11,2,FALSE)</f>
        <v>-</v>
      </c>
      <c r="AN521" s="90">
        <f t="shared" si="104"/>
        <v>0</v>
      </c>
      <c r="AO521" s="87" t="str">
        <f>VLOOKUP(Scoresheet!AY153,'Caps &amp; Points'!$EF$2:$EG$13,2,FALSE)</f>
        <v>-</v>
      </c>
      <c r="AP521" s="88" t="str">
        <f>VLOOKUP(Scoresheet!AZ153,'Caps &amp; Points'!$EF$2:$EG$13,2,FALSE)</f>
        <v>-</v>
      </c>
      <c r="AQ521" s="88" t="str">
        <f>VLOOKUP(Scoresheet!BA153,'Caps &amp; Points'!$EF$2:$EG$13,2,FALSE)</f>
        <v>-</v>
      </c>
      <c r="AR521" s="88" t="str">
        <f>VLOOKUP(Scoresheet!BB153,'Caps &amp; Points'!$EF$2:$EG$13,2,FALSE)</f>
        <v>-</v>
      </c>
      <c r="AS521" s="88" t="str">
        <f>VLOOKUP(Scoresheet!BC153,'Caps &amp; Points'!$EF$2:$EG$13,2,FALSE)</f>
        <v>-</v>
      </c>
      <c r="AT521" s="88" t="str">
        <f>VLOOKUP(Scoresheet!BD153,'Caps &amp; Points'!$EF$2:$EG$13,2,FALSE)</f>
        <v>-</v>
      </c>
      <c r="AU521" s="89" t="str">
        <f>VLOOKUP(Scoresheet!BE153,'Caps &amp; Points'!$EF$2:$EG$13,2,FALSE)</f>
        <v>-</v>
      </c>
      <c r="AV521" s="90">
        <f t="shared" si="105"/>
        <v>0</v>
      </c>
      <c r="AX521" s="80" t="str">
        <f>VLOOKUP(Scoresheet!AQ153,'Caps &amp; Points'!$EC$2:$ED$21,2,FALSE)</f>
        <v>-</v>
      </c>
      <c r="AY521" s="80" t="str">
        <f>VLOOKUP(Scoresheet!AR153,'Caps &amp; Points'!$EC$2:$ED$21,2,FALSE)</f>
        <v>-</v>
      </c>
      <c r="AZ521" s="80" t="str">
        <f>VLOOKUP(Scoresheet!AS153,'Caps &amp; Points'!$EC$2:$ED$21,2,FALSE)</f>
        <v>-</v>
      </c>
      <c r="BA521" s="80" t="str">
        <f>VLOOKUP(Scoresheet!AT153,'Caps &amp; Points'!$EC$2:$ED$21,2,FALSE)</f>
        <v>-</v>
      </c>
      <c r="BB521" s="80" t="str">
        <f>VLOOKUP(Scoresheet!AU153,'Caps &amp; Points'!$EC$2:$ED$21,2,FALSE)</f>
        <v>-</v>
      </c>
      <c r="BC521" s="80" t="str">
        <f>VLOOKUP(Scoresheet!AV153,'Caps &amp; Points'!$EC$2:$ED$21,2,FALSE)</f>
        <v>-</v>
      </c>
      <c r="BD521" s="80" t="str">
        <f>VLOOKUP(Scoresheet!AW153,'Caps &amp; Points'!$EC$2:$ED$21,2,FALSE)</f>
        <v>-</v>
      </c>
      <c r="BE521" s="90">
        <f t="shared" si="106"/>
        <v>0</v>
      </c>
      <c r="BF521" s="87" t="str">
        <f>VLOOKUP(Scoresheet!AI153,'Caps &amp; Points'!$DZ$2:$EA$40,2,FALSE)</f>
        <v>-</v>
      </c>
      <c r="BG521" s="88" t="str">
        <f>VLOOKUP(Scoresheet!AJ153,'Caps &amp; Points'!$DZ$2:$EA$40,2,FALSE)</f>
        <v>-</v>
      </c>
      <c r="BH521" s="88" t="str">
        <f>VLOOKUP(Scoresheet!AK153,'Caps &amp; Points'!$DZ$2:$EA$40,2,FALSE)</f>
        <v>-</v>
      </c>
      <c r="BI521" s="88" t="str">
        <f>VLOOKUP(Scoresheet!AL153,'Caps &amp; Points'!$DZ$2:$EA$40,2,FALSE)</f>
        <v>-</v>
      </c>
      <c r="BJ521" s="88" t="str">
        <f>VLOOKUP(Scoresheet!AM153,'Caps &amp; Points'!$DZ$2:$EA$40,2,FALSE)</f>
        <v>-</v>
      </c>
      <c r="BK521" s="88" t="str">
        <f>VLOOKUP(Scoresheet!AN153,'Caps &amp; Points'!$DZ$2:$EA$40,2,FALSE)</f>
        <v>-</v>
      </c>
      <c r="BL521" s="89" t="str">
        <f>VLOOKUP(Scoresheet!AO153,'Caps &amp; Points'!$DZ$2:$EA$40,2,FALSE)</f>
        <v>-</v>
      </c>
      <c r="BM521" s="90">
        <f t="shared" si="107"/>
        <v>0</v>
      </c>
      <c r="BN521" s="90">
        <f t="shared" si="101"/>
        <v>0</v>
      </c>
      <c r="BO521" s="90">
        <f t="shared" si="102"/>
        <v>0</v>
      </c>
      <c r="BP521" s="90"/>
      <c r="BQ521" s="80" t="str">
        <f>+Scoresheet!BG153</f>
        <v>-</v>
      </c>
      <c r="BR521" s="80" t="str">
        <f>+Scoresheet!BH153</f>
        <v>-</v>
      </c>
      <c r="BS521" s="80" t="str">
        <f>+Scoresheet!BI153</f>
        <v>-</v>
      </c>
      <c r="BT521" s="80" t="str">
        <f>+Scoresheet!BJ153</f>
        <v>-</v>
      </c>
      <c r="BU521" s="80" t="str">
        <f>+Scoresheet!BK153</f>
        <v>-</v>
      </c>
      <c r="BV521" s="80" t="str">
        <f>+Scoresheet!BL153</f>
        <v>-</v>
      </c>
      <c r="BW521" s="80" t="str">
        <f>+Scoresheet!BM153</f>
        <v>-</v>
      </c>
      <c r="BX521" s="80">
        <f>+Scoresheet!BN153</f>
        <v>0</v>
      </c>
      <c r="BY521" s="80" t="str">
        <f>+Scoresheet!BO153</f>
        <v>-</v>
      </c>
      <c r="BZ521" s="80" t="str">
        <f>+Scoresheet!BP153</f>
        <v>-</v>
      </c>
      <c r="CA521" s="80" t="str">
        <f>+Scoresheet!BQ153</f>
        <v>-</v>
      </c>
      <c r="CB521" s="80" t="str">
        <f>+Scoresheet!BR153</f>
        <v>-</v>
      </c>
      <c r="CC521" s="80" t="str">
        <f>+Scoresheet!BS153</f>
        <v>-</v>
      </c>
      <c r="CD521" s="80" t="str">
        <f>+Scoresheet!BT153</f>
        <v>-</v>
      </c>
      <c r="CE521" s="80" t="str">
        <f>+Scoresheet!BU153</f>
        <v>-</v>
      </c>
      <c r="CF521" s="80">
        <f>+Scoresheet!BV153</f>
        <v>0</v>
      </c>
    </row>
    <row r="522" spans="23:84" hidden="1">
      <c r="W522" s="139">
        <v>29</v>
      </c>
      <c r="X522" s="295" t="str">
        <f>+Scoresheet!B154</f>
        <v>-</v>
      </c>
      <c r="Y522" s="296" t="str">
        <f>VLOOKUP(Scoresheet!C154,'Caps &amp; Points'!$DT$2:$DU$103,2,FALSE)</f>
        <v>-</v>
      </c>
      <c r="Z522" s="309" t="str">
        <f>VLOOKUP(Scoresheet!D154,'Caps &amp; Points'!$DT$2:$DU$103,2,FALSE)</f>
        <v>-</v>
      </c>
      <c r="AA522" s="309" t="str">
        <f>VLOOKUP(Scoresheet!E154,'Caps &amp; Points'!$DT$2:$DU$103,2,FALSE)</f>
        <v>-</v>
      </c>
      <c r="AB522" s="309" t="str">
        <f>VLOOKUP(Scoresheet!F154,'Caps &amp; Points'!$DT$2:$DU$103,2,FALSE)</f>
        <v>-</v>
      </c>
      <c r="AC522" s="309" t="str">
        <f>VLOOKUP(Scoresheet!G154,'Caps &amp; Points'!$DT$2:$DU$103,2,FALSE)</f>
        <v>-</v>
      </c>
      <c r="AD522" s="309" t="str">
        <f>VLOOKUP(Scoresheet!H154,'Caps &amp; Points'!$DT$2:$DU$103,2,FALSE)</f>
        <v>-</v>
      </c>
      <c r="AE522" s="310" t="str">
        <f>VLOOKUP(Scoresheet!I154,'Caps &amp; Points'!$DT$2:$DU$103,2,FALSE)</f>
        <v>-</v>
      </c>
      <c r="AF522" s="90">
        <f t="shared" si="103"/>
        <v>0</v>
      </c>
      <c r="AG522" s="87" t="str">
        <f>VLOOKUP(Scoresheet!AA154,'Caps &amp; Points'!$DW$2:$DX$11,2,FALSE)</f>
        <v>-</v>
      </c>
      <c r="AH522" s="88" t="str">
        <f>VLOOKUP(Scoresheet!AB154,'Caps &amp; Points'!$DW$2:$DX$11,2,FALSE)</f>
        <v>-</v>
      </c>
      <c r="AI522" s="88" t="str">
        <f>VLOOKUP(Scoresheet!AC154,'Caps &amp; Points'!$DW$2:$DX$11,2,FALSE)</f>
        <v>-</v>
      </c>
      <c r="AJ522" s="88" t="str">
        <f>VLOOKUP(Scoresheet!AD154,'Caps &amp; Points'!$DW$2:$DX$11,2,FALSE)</f>
        <v>-</v>
      </c>
      <c r="AK522" s="88" t="str">
        <f>VLOOKUP(Scoresheet!AE154,'Caps &amp; Points'!$DW$2:$DX$11,2,FALSE)</f>
        <v>-</v>
      </c>
      <c r="AL522" s="88" t="str">
        <f>VLOOKUP(Scoresheet!AF154,'Caps &amp; Points'!$DW$2:$DX$11,2,FALSE)</f>
        <v>-</v>
      </c>
      <c r="AM522" s="89" t="str">
        <f>VLOOKUP(Scoresheet!AG154,'Caps &amp; Points'!$DW$2:$DX$11,2,FALSE)</f>
        <v>-</v>
      </c>
      <c r="AN522" s="90">
        <f t="shared" si="104"/>
        <v>0</v>
      </c>
      <c r="AO522" s="87" t="str">
        <f>VLOOKUP(Scoresheet!AY154,'Caps &amp; Points'!$EF$2:$EG$13,2,FALSE)</f>
        <v>-</v>
      </c>
      <c r="AP522" s="88" t="str">
        <f>VLOOKUP(Scoresheet!AZ154,'Caps &amp; Points'!$EF$2:$EG$13,2,FALSE)</f>
        <v>-</v>
      </c>
      <c r="AQ522" s="88" t="str">
        <f>VLOOKUP(Scoresheet!BA154,'Caps &amp; Points'!$EF$2:$EG$13,2,FALSE)</f>
        <v>-</v>
      </c>
      <c r="AR522" s="88" t="str">
        <f>VLOOKUP(Scoresheet!BB154,'Caps &amp; Points'!$EF$2:$EG$13,2,FALSE)</f>
        <v>-</v>
      </c>
      <c r="AS522" s="88" t="str">
        <f>VLOOKUP(Scoresheet!BC154,'Caps &amp; Points'!$EF$2:$EG$13,2,FALSE)</f>
        <v>-</v>
      </c>
      <c r="AT522" s="88" t="str">
        <f>VLOOKUP(Scoresheet!BD154,'Caps &amp; Points'!$EF$2:$EG$13,2,FALSE)</f>
        <v>-</v>
      </c>
      <c r="AU522" s="89" t="str">
        <f>VLOOKUP(Scoresheet!BE154,'Caps &amp; Points'!$EF$2:$EG$13,2,FALSE)</f>
        <v>-</v>
      </c>
      <c r="AV522" s="90">
        <f t="shared" si="105"/>
        <v>0</v>
      </c>
      <c r="AX522" s="80" t="str">
        <f>VLOOKUP(Scoresheet!AQ154,'Caps &amp; Points'!$EC$2:$ED$21,2,FALSE)</f>
        <v>-</v>
      </c>
      <c r="AY522" s="80" t="str">
        <f>VLOOKUP(Scoresheet!AR154,'Caps &amp; Points'!$EC$2:$ED$21,2,FALSE)</f>
        <v>-</v>
      </c>
      <c r="AZ522" s="80" t="str">
        <f>VLOOKUP(Scoresheet!AS154,'Caps &amp; Points'!$EC$2:$ED$21,2,FALSE)</f>
        <v>-</v>
      </c>
      <c r="BA522" s="80" t="str">
        <f>VLOOKUP(Scoresheet!AT154,'Caps &amp; Points'!$EC$2:$ED$21,2,FALSE)</f>
        <v>-</v>
      </c>
      <c r="BB522" s="80" t="str">
        <f>VLOOKUP(Scoresheet!AU154,'Caps &amp; Points'!$EC$2:$ED$21,2,FALSE)</f>
        <v>-</v>
      </c>
      <c r="BC522" s="80" t="str">
        <f>VLOOKUP(Scoresheet!AV154,'Caps &amp; Points'!$EC$2:$ED$21,2,FALSE)</f>
        <v>-</v>
      </c>
      <c r="BD522" s="80" t="str">
        <f>VLOOKUP(Scoresheet!AW154,'Caps &amp; Points'!$EC$2:$ED$21,2,FALSE)</f>
        <v>-</v>
      </c>
      <c r="BE522" s="90">
        <f t="shared" si="106"/>
        <v>0</v>
      </c>
      <c r="BF522" s="87" t="str">
        <f>VLOOKUP(Scoresheet!AI154,'Caps &amp; Points'!$DZ$2:$EA$40,2,FALSE)</f>
        <v>-</v>
      </c>
      <c r="BG522" s="88" t="str">
        <f>VLOOKUP(Scoresheet!AJ154,'Caps &amp; Points'!$DZ$2:$EA$40,2,FALSE)</f>
        <v>-</v>
      </c>
      <c r="BH522" s="88" t="str">
        <f>VLOOKUP(Scoresheet!AK154,'Caps &amp; Points'!$DZ$2:$EA$40,2,FALSE)</f>
        <v>-</v>
      </c>
      <c r="BI522" s="88" t="str">
        <f>VLOOKUP(Scoresheet!AL154,'Caps &amp; Points'!$DZ$2:$EA$40,2,FALSE)</f>
        <v>-</v>
      </c>
      <c r="BJ522" s="88" t="str">
        <f>VLOOKUP(Scoresheet!AM154,'Caps &amp; Points'!$DZ$2:$EA$40,2,FALSE)</f>
        <v>-</v>
      </c>
      <c r="BK522" s="88" t="str">
        <f>VLOOKUP(Scoresheet!AN154,'Caps &amp; Points'!$DZ$2:$EA$40,2,FALSE)</f>
        <v>-</v>
      </c>
      <c r="BL522" s="89" t="str">
        <f>VLOOKUP(Scoresheet!AO154,'Caps &amp; Points'!$DZ$2:$EA$40,2,FALSE)</f>
        <v>-</v>
      </c>
      <c r="BM522" s="90">
        <f t="shared" si="107"/>
        <v>0</v>
      </c>
      <c r="BN522" s="90">
        <f t="shared" si="101"/>
        <v>0</v>
      </c>
      <c r="BO522" s="90">
        <f t="shared" si="102"/>
        <v>0</v>
      </c>
      <c r="BP522" s="90"/>
      <c r="BQ522" s="80" t="str">
        <f>+Scoresheet!BG154</f>
        <v>-</v>
      </c>
      <c r="BR522" s="80" t="str">
        <f>+Scoresheet!BH154</f>
        <v>-</v>
      </c>
      <c r="BS522" s="80" t="str">
        <f>+Scoresheet!BI154</f>
        <v>-</v>
      </c>
      <c r="BT522" s="80" t="str">
        <f>+Scoresheet!BJ154</f>
        <v>-</v>
      </c>
      <c r="BU522" s="80" t="str">
        <f>+Scoresheet!BK154</f>
        <v>-</v>
      </c>
      <c r="BV522" s="80" t="str">
        <f>+Scoresheet!BL154</f>
        <v>-</v>
      </c>
      <c r="BW522" s="80" t="str">
        <f>+Scoresheet!BM154</f>
        <v>-</v>
      </c>
      <c r="BX522" s="80">
        <f>+Scoresheet!BN154</f>
        <v>0</v>
      </c>
      <c r="BY522" s="80" t="str">
        <f>+Scoresheet!BO154</f>
        <v>-</v>
      </c>
      <c r="BZ522" s="80" t="str">
        <f>+Scoresheet!BP154</f>
        <v>-</v>
      </c>
      <c r="CA522" s="80" t="str">
        <f>+Scoresheet!BQ154</f>
        <v>-</v>
      </c>
      <c r="CB522" s="80" t="str">
        <f>+Scoresheet!BR154</f>
        <v>-</v>
      </c>
      <c r="CC522" s="80" t="str">
        <f>+Scoresheet!BS154</f>
        <v>-</v>
      </c>
      <c r="CD522" s="80" t="str">
        <f>+Scoresheet!BT154</f>
        <v>-</v>
      </c>
      <c r="CE522" s="80" t="str">
        <f>+Scoresheet!BU154</f>
        <v>-</v>
      </c>
      <c r="CF522" s="80">
        <f>+Scoresheet!BV154</f>
        <v>0</v>
      </c>
    </row>
    <row r="523" spans="23:84" ht="15.75" hidden="1" thickBot="1">
      <c r="W523" s="294">
        <v>30</v>
      </c>
      <c r="X523" s="297" t="str">
        <f>+Scoresheet!B155</f>
        <v>-</v>
      </c>
      <c r="Y523" s="298" t="str">
        <f>VLOOKUP(Scoresheet!C155,'Caps &amp; Points'!$DT$2:$DU$103,2,FALSE)</f>
        <v>-</v>
      </c>
      <c r="Z523" s="311" t="str">
        <f>VLOOKUP(Scoresheet!D155,'Caps &amp; Points'!$DT$2:$DU$103,2,FALSE)</f>
        <v>-</v>
      </c>
      <c r="AA523" s="311" t="str">
        <f>VLOOKUP(Scoresheet!E155,'Caps &amp; Points'!$DT$2:$DU$103,2,FALSE)</f>
        <v>-</v>
      </c>
      <c r="AB523" s="311" t="str">
        <f>VLOOKUP(Scoresheet!F155,'Caps &amp; Points'!$DT$2:$DU$103,2,FALSE)</f>
        <v>-</v>
      </c>
      <c r="AC523" s="311" t="str">
        <f>VLOOKUP(Scoresheet!G155,'Caps &amp; Points'!$DT$2:$DU$103,2,FALSE)</f>
        <v>-</v>
      </c>
      <c r="AD523" s="311" t="str">
        <f>VLOOKUP(Scoresheet!H155,'Caps &amp; Points'!$DT$2:$DU$103,2,FALSE)</f>
        <v>-</v>
      </c>
      <c r="AE523" s="312" t="str">
        <f>VLOOKUP(Scoresheet!I155,'Caps &amp; Points'!$DT$2:$DU$103,2,FALSE)</f>
        <v>-</v>
      </c>
      <c r="AF523" s="94">
        <f t="shared" si="103"/>
        <v>0</v>
      </c>
      <c r="AG523" s="95" t="str">
        <f>VLOOKUP(Scoresheet!AA155,'Caps &amp; Points'!$DW$2:$DX$11,2,FALSE)</f>
        <v>-</v>
      </c>
      <c r="AH523" s="92" t="str">
        <f>VLOOKUP(Scoresheet!AB155,'Caps &amp; Points'!$DW$2:$DX$11,2,FALSE)</f>
        <v>-</v>
      </c>
      <c r="AI523" s="92" t="str">
        <f>VLOOKUP(Scoresheet!AC155,'Caps &amp; Points'!$DW$2:$DX$11,2,FALSE)</f>
        <v>-</v>
      </c>
      <c r="AJ523" s="92" t="str">
        <f>VLOOKUP(Scoresheet!AD155,'Caps &amp; Points'!$DW$2:$DX$11,2,FALSE)</f>
        <v>-</v>
      </c>
      <c r="AK523" s="92" t="str">
        <f>VLOOKUP(Scoresheet!AE155,'Caps &amp; Points'!$DW$2:$DX$11,2,FALSE)</f>
        <v>-</v>
      </c>
      <c r="AL523" s="92" t="str">
        <f>VLOOKUP(Scoresheet!AF155,'Caps &amp; Points'!$DW$2:$DX$11,2,FALSE)</f>
        <v>-</v>
      </c>
      <c r="AM523" s="93" t="str">
        <f>VLOOKUP(Scoresheet!AG155,'Caps &amp; Points'!$DW$2:$DX$11,2,FALSE)</f>
        <v>-</v>
      </c>
      <c r="AN523" s="94">
        <f t="shared" si="104"/>
        <v>0</v>
      </c>
      <c r="AO523" s="95" t="str">
        <f>VLOOKUP(Scoresheet!AY155,'Caps &amp; Points'!$EF$2:$EG$13,2,FALSE)</f>
        <v>-</v>
      </c>
      <c r="AP523" s="92" t="str">
        <f>VLOOKUP(Scoresheet!AZ155,'Caps &amp; Points'!$EF$2:$EG$13,2,FALSE)</f>
        <v>-</v>
      </c>
      <c r="AQ523" s="92" t="str">
        <f>VLOOKUP(Scoresheet!BA155,'Caps &amp; Points'!$EF$2:$EG$13,2,FALSE)</f>
        <v>-</v>
      </c>
      <c r="AR523" s="92" t="str">
        <f>VLOOKUP(Scoresheet!BB155,'Caps &amp; Points'!$EF$2:$EG$13,2,FALSE)</f>
        <v>-</v>
      </c>
      <c r="AS523" s="92" t="str">
        <f>VLOOKUP(Scoresheet!BC155,'Caps &amp; Points'!$EF$2:$EG$13,2,FALSE)</f>
        <v>-</v>
      </c>
      <c r="AT523" s="92" t="str">
        <f>VLOOKUP(Scoresheet!BD155,'Caps &amp; Points'!$EF$2:$EG$13,2,FALSE)</f>
        <v>-</v>
      </c>
      <c r="AU523" s="93" t="str">
        <f>VLOOKUP(Scoresheet!BE155,'Caps &amp; Points'!$EF$2:$EG$13,2,FALSE)</f>
        <v>-</v>
      </c>
      <c r="AV523" s="94">
        <f t="shared" si="105"/>
        <v>0</v>
      </c>
      <c r="AX523" s="80" t="str">
        <f>VLOOKUP(Scoresheet!AQ155,'Caps &amp; Points'!$EC$2:$ED$21,2,FALSE)</f>
        <v>-</v>
      </c>
      <c r="AY523" s="80" t="str">
        <f>VLOOKUP(Scoresheet!AR155,'Caps &amp; Points'!$EC$2:$ED$21,2,FALSE)</f>
        <v>-</v>
      </c>
      <c r="AZ523" s="80" t="str">
        <f>VLOOKUP(Scoresheet!AS155,'Caps &amp; Points'!$EC$2:$ED$21,2,FALSE)</f>
        <v>-</v>
      </c>
      <c r="BA523" s="80" t="str">
        <f>VLOOKUP(Scoresheet!AT155,'Caps &amp; Points'!$EC$2:$ED$21,2,FALSE)</f>
        <v>-</v>
      </c>
      <c r="BB523" s="80" t="str">
        <f>VLOOKUP(Scoresheet!AU155,'Caps &amp; Points'!$EC$2:$ED$21,2,FALSE)</f>
        <v>-</v>
      </c>
      <c r="BC523" s="80" t="str">
        <f>VLOOKUP(Scoresheet!AV155,'Caps &amp; Points'!$EC$2:$ED$21,2,FALSE)</f>
        <v>-</v>
      </c>
      <c r="BD523" s="80" t="str">
        <f>VLOOKUP(Scoresheet!AW155,'Caps &amp; Points'!$EC$2:$ED$21,2,FALSE)</f>
        <v>-</v>
      </c>
      <c r="BE523" s="94">
        <f t="shared" si="106"/>
        <v>0</v>
      </c>
      <c r="BF523" s="95" t="str">
        <f>VLOOKUP(Scoresheet!AI155,'Caps &amp; Points'!$DZ$2:$EA$40,2,FALSE)</f>
        <v>-</v>
      </c>
      <c r="BG523" s="92" t="str">
        <f>VLOOKUP(Scoresheet!AJ155,'Caps &amp; Points'!$DZ$2:$EA$40,2,FALSE)</f>
        <v>-</v>
      </c>
      <c r="BH523" s="92" t="str">
        <f>VLOOKUP(Scoresheet!AK155,'Caps &amp; Points'!$DZ$2:$EA$40,2,FALSE)</f>
        <v>-</v>
      </c>
      <c r="BI523" s="92" t="str">
        <f>VLOOKUP(Scoresheet!AL155,'Caps &amp; Points'!$DZ$2:$EA$40,2,FALSE)</f>
        <v>-</v>
      </c>
      <c r="BJ523" s="92" t="str">
        <f>VLOOKUP(Scoresheet!AM155,'Caps &amp; Points'!$DZ$2:$EA$40,2,FALSE)</f>
        <v>-</v>
      </c>
      <c r="BK523" s="92" t="str">
        <f>VLOOKUP(Scoresheet!AN155,'Caps &amp; Points'!$DZ$2:$EA$40,2,FALSE)</f>
        <v>-</v>
      </c>
      <c r="BL523" s="93" t="str">
        <f>VLOOKUP(Scoresheet!AO155,'Caps &amp; Points'!$DZ$2:$EA$40,2,FALSE)</f>
        <v>-</v>
      </c>
      <c r="BM523" s="94">
        <f t="shared" si="107"/>
        <v>0</v>
      </c>
      <c r="BN523" s="94">
        <f t="shared" si="101"/>
        <v>0</v>
      </c>
      <c r="BO523" s="94">
        <f t="shared" si="102"/>
        <v>0</v>
      </c>
      <c r="BP523" s="94"/>
      <c r="BQ523" s="80" t="str">
        <f>+Scoresheet!BG155</f>
        <v>-</v>
      </c>
      <c r="BR523" s="80" t="str">
        <f>+Scoresheet!BH155</f>
        <v>-</v>
      </c>
      <c r="BS523" s="80" t="str">
        <f>+Scoresheet!BI155</f>
        <v>-</v>
      </c>
      <c r="BT523" s="80" t="str">
        <f>+Scoresheet!BJ155</f>
        <v>-</v>
      </c>
      <c r="BU523" s="80" t="str">
        <f>+Scoresheet!BK155</f>
        <v>-</v>
      </c>
      <c r="BV523" s="80" t="str">
        <f>+Scoresheet!BL155</f>
        <v>-</v>
      </c>
      <c r="BW523" s="80" t="str">
        <f>+Scoresheet!BM155</f>
        <v>-</v>
      </c>
      <c r="BX523" s="80">
        <f>+Scoresheet!BN155</f>
        <v>0</v>
      </c>
      <c r="BY523" s="80" t="str">
        <f>+Scoresheet!BO155</f>
        <v>-</v>
      </c>
      <c r="BZ523" s="80" t="str">
        <f>+Scoresheet!BP155</f>
        <v>-</v>
      </c>
      <c r="CA523" s="80" t="str">
        <f>+Scoresheet!BQ155</f>
        <v>-</v>
      </c>
      <c r="CB523" s="80" t="str">
        <f>+Scoresheet!BR155</f>
        <v>-</v>
      </c>
      <c r="CC523" s="80" t="str">
        <f>+Scoresheet!BS155</f>
        <v>-</v>
      </c>
      <c r="CD523" s="80" t="str">
        <f>+Scoresheet!BT155</f>
        <v>-</v>
      </c>
      <c r="CE523" s="80" t="str">
        <f>+Scoresheet!BU155</f>
        <v>-</v>
      </c>
      <c r="CF523" s="80">
        <f>+Scoresheet!BV155</f>
        <v>0</v>
      </c>
    </row>
    <row r="524" spans="23:84" hidden="1">
      <c r="W524" s="139">
        <v>1</v>
      </c>
      <c r="X524" s="292" t="str">
        <f>+Scoresheet!B165</f>
        <v>DILIP UPADHYAY [U]</v>
      </c>
      <c r="Y524" s="293">
        <f>VLOOKUP(Scoresheet!C165,'Caps &amp; Points'!$DT$2:$DU$103,2,FALSE)</f>
        <v>0</v>
      </c>
      <c r="Z524" s="307">
        <f>VLOOKUP(Scoresheet!D165,'Caps &amp; Points'!$DT$2:$DU$103,2,FALSE)</f>
        <v>0</v>
      </c>
      <c r="AA524" s="307" t="str">
        <f>VLOOKUP(Scoresheet!E165,'Caps &amp; Points'!$DT$2:$DU$103,2,FALSE)</f>
        <v>-</v>
      </c>
      <c r="AB524" s="307">
        <f>VLOOKUP(Scoresheet!F165,'Caps &amp; Points'!$DT$2:$DU$103,2,FALSE)</f>
        <v>2.9</v>
      </c>
      <c r="AC524" s="307">
        <f>VLOOKUP(Scoresheet!G165,'Caps &amp; Points'!$DT$2:$DU$103,2,FALSE)</f>
        <v>0</v>
      </c>
      <c r="AD524" s="307" t="str">
        <f>VLOOKUP(Scoresheet!H165,'Caps &amp; Points'!$DT$2:$DU$103,2,FALSE)</f>
        <v>-</v>
      </c>
      <c r="AE524" s="308" t="str">
        <f>VLOOKUP(Scoresheet!I165,'Caps &amp; Points'!$DT$2:$DU$103,2,FALSE)</f>
        <v>-</v>
      </c>
      <c r="AF524" s="82">
        <f>SUM(Y524:AE524)</f>
        <v>2.9</v>
      </c>
      <c r="AG524" s="80">
        <f>VLOOKUP(Scoresheet!AA165,'Caps &amp; Points'!$DW$2:$DX$11,2,FALSE)</f>
        <v>0</v>
      </c>
      <c r="AH524" s="81">
        <f>VLOOKUP(Scoresheet!AB165,'Caps &amp; Points'!$DW$2:$DX$11,2,FALSE)</f>
        <v>0</v>
      </c>
      <c r="AI524" s="81">
        <f>VLOOKUP(Scoresheet!AC165,'Caps &amp; Points'!$DW$2:$DX$11,2,FALSE)</f>
        <v>0</v>
      </c>
      <c r="AJ524" s="81">
        <f>VLOOKUP(Scoresheet!AD165,'Caps &amp; Points'!$DW$2:$DX$11,2,FALSE)</f>
        <v>5</v>
      </c>
      <c r="AK524" s="81">
        <f>VLOOKUP(Scoresheet!AE165,'Caps &amp; Points'!$DW$2:$DX$11,2,FALSE)</f>
        <v>5</v>
      </c>
      <c r="AL524" s="81" t="str">
        <f>VLOOKUP(Scoresheet!AF165,'Caps &amp; Points'!$DW$2:$DX$11,2,FALSE)</f>
        <v>-</v>
      </c>
      <c r="AM524" s="222" t="str">
        <f>VLOOKUP(Scoresheet!AG165,'Caps &amp; Points'!$DW$2:$DX$11,2,FALSE)</f>
        <v>-</v>
      </c>
      <c r="AN524" s="82">
        <f>SUM(AG524:AM524)</f>
        <v>10</v>
      </c>
      <c r="AO524" s="80" t="str">
        <f>VLOOKUP(Scoresheet!AY165,'Caps &amp; Points'!$EF$2:$EG$13,2,FALSE)</f>
        <v>-</v>
      </c>
      <c r="AP524" s="81" t="str">
        <f>VLOOKUP(Scoresheet!AZ165,'Caps &amp; Points'!$EF$2:$EG$13,2,FALSE)</f>
        <v>-</v>
      </c>
      <c r="AQ524" s="81" t="str">
        <f>VLOOKUP(Scoresheet!BA165,'Caps &amp; Points'!$EF$2:$EG$13,2,FALSE)</f>
        <v>-</v>
      </c>
      <c r="AR524" s="81" t="str">
        <f>VLOOKUP(Scoresheet!BB165,'Caps &amp; Points'!$EF$2:$EG$13,2,FALSE)</f>
        <v>-</v>
      </c>
      <c r="AS524" s="81" t="str">
        <f>VLOOKUP(Scoresheet!BC165,'Caps &amp; Points'!$EF$2:$EG$13,2,FALSE)</f>
        <v>-</v>
      </c>
      <c r="AT524" s="81" t="str">
        <f>VLOOKUP(Scoresheet!BD165,'Caps &amp; Points'!$EF$2:$EG$13,2,FALSE)</f>
        <v>-</v>
      </c>
      <c r="AU524" s="222" t="str">
        <f>VLOOKUP(Scoresheet!BE165,'Caps &amp; Points'!$EF$2:$EG$13,2,FALSE)</f>
        <v>-</v>
      </c>
      <c r="AV524" s="82">
        <f>SUM(AO524:AU524)</f>
        <v>0</v>
      </c>
      <c r="AX524" s="80">
        <f>VLOOKUP(Scoresheet!AQ165,'Caps &amp; Points'!$EC$2:$ED$21,2,FALSE)</f>
        <v>0.5</v>
      </c>
      <c r="AY524" s="80" t="str">
        <f>VLOOKUP(Scoresheet!AR165,'Caps &amp; Points'!$EC$2:$ED$21,2,FALSE)</f>
        <v>-</v>
      </c>
      <c r="AZ524" s="80" t="str">
        <f>VLOOKUP(Scoresheet!AS165,'Caps &amp; Points'!$EC$2:$ED$21,2,FALSE)</f>
        <v>-</v>
      </c>
      <c r="BA524" s="80" t="str">
        <f>VLOOKUP(Scoresheet!AT165,'Caps &amp; Points'!$EC$2:$ED$21,2,FALSE)</f>
        <v>-</v>
      </c>
      <c r="BB524" s="80" t="str">
        <f>VLOOKUP(Scoresheet!AU165,'Caps &amp; Points'!$EC$2:$ED$21,2,FALSE)</f>
        <v>-</v>
      </c>
      <c r="BC524" s="80" t="str">
        <f>VLOOKUP(Scoresheet!AV165,'Caps &amp; Points'!$EC$2:$ED$21,2,FALSE)</f>
        <v>-</v>
      </c>
      <c r="BD524" s="80" t="str">
        <f>VLOOKUP(Scoresheet!AW165,'Caps &amp; Points'!$EC$2:$ED$21,2,FALSE)</f>
        <v>-</v>
      </c>
      <c r="BE524" s="82">
        <f>SUM(AX524:BD524)</f>
        <v>0.5</v>
      </c>
      <c r="BF524" s="80" t="str">
        <f>VLOOKUP(Scoresheet!AI165,'Caps &amp; Points'!$DZ$2:$EA$40,2,FALSE)</f>
        <v>-</v>
      </c>
      <c r="BG524" s="81" t="str">
        <f>VLOOKUP(Scoresheet!AJ165,'Caps &amp; Points'!$DZ$2:$EA$40,2,FALSE)</f>
        <v>-</v>
      </c>
      <c r="BH524" s="81">
        <f>VLOOKUP(Scoresheet!AK165,'Caps &amp; Points'!$DZ$2:$EA$40,2,FALSE)</f>
        <v>0.5</v>
      </c>
      <c r="BI524" s="81" t="str">
        <f>VLOOKUP(Scoresheet!AL165,'Caps &amp; Points'!$DZ$2:$EA$40,2,FALSE)</f>
        <v>-</v>
      </c>
      <c r="BJ524" s="81" t="str">
        <f>VLOOKUP(Scoresheet!AM165,'Caps &amp; Points'!$DZ$2:$EA$40,2,FALSE)</f>
        <v>-</v>
      </c>
      <c r="BK524" s="81" t="str">
        <f>VLOOKUP(Scoresheet!AN165,'Caps &amp; Points'!$DZ$2:$EA$40,2,FALSE)</f>
        <v>-</v>
      </c>
      <c r="BL524" s="222" t="str">
        <f>VLOOKUP(Scoresheet!AO165,'Caps &amp; Points'!$DZ$2:$EA$40,2,FALSE)</f>
        <v>-</v>
      </c>
      <c r="BM524" s="82">
        <f>SUM(BF524:BL524)</f>
        <v>0.5</v>
      </c>
      <c r="BN524" s="82">
        <f t="shared" si="101"/>
        <v>4</v>
      </c>
      <c r="BO524" s="82">
        <f t="shared" si="102"/>
        <v>5</v>
      </c>
      <c r="BP524" s="82"/>
      <c r="BQ524" s="80">
        <f>+Scoresheet!BG165</f>
        <v>3</v>
      </c>
      <c r="BR524" s="80">
        <f>+Scoresheet!BH165</f>
        <v>4</v>
      </c>
      <c r="BS524" s="80">
        <f>+Scoresheet!BI165</f>
        <v>2</v>
      </c>
      <c r="BT524" s="80">
        <f>+Scoresheet!BJ165</f>
        <v>4</v>
      </c>
      <c r="BU524" s="80">
        <f>+Scoresheet!BK165</f>
        <v>4</v>
      </c>
      <c r="BV524" s="80" t="str">
        <f>+Scoresheet!BL165</f>
        <v>-</v>
      </c>
      <c r="BW524" s="80" t="str">
        <f>+Scoresheet!BM165</f>
        <v>-</v>
      </c>
      <c r="BX524" s="80">
        <f>+Scoresheet!BN165</f>
        <v>17</v>
      </c>
      <c r="BY524" s="80">
        <f>+Scoresheet!BO165</f>
        <v>27</v>
      </c>
      <c r="BZ524" s="80">
        <f>+Scoresheet!BP165</f>
        <v>24</v>
      </c>
      <c r="CA524" s="80">
        <f>+Scoresheet!BQ165</f>
        <v>15</v>
      </c>
      <c r="CB524" s="80">
        <f>+Scoresheet!BR165</f>
        <v>23</v>
      </c>
      <c r="CC524" s="80">
        <f>+Scoresheet!BS165</f>
        <v>15</v>
      </c>
      <c r="CD524" s="80" t="str">
        <f>+Scoresheet!BT165</f>
        <v>-</v>
      </c>
      <c r="CE524" s="80" t="str">
        <f>+Scoresheet!BU165</f>
        <v>-</v>
      </c>
      <c r="CF524" s="80">
        <f>+Scoresheet!BV165</f>
        <v>104</v>
      </c>
    </row>
    <row r="525" spans="23:84" hidden="1">
      <c r="W525" s="294">
        <v>2</v>
      </c>
      <c r="X525" s="295" t="str">
        <f>+Scoresheet!B166</f>
        <v>KAMLESH RAVAL [U]</v>
      </c>
      <c r="Y525" s="296">
        <f>VLOOKUP(Scoresheet!C166,'Caps &amp; Points'!$DT$2:$DU$103,2,FALSE)</f>
        <v>0</v>
      </c>
      <c r="Z525" s="309" t="str">
        <f>VLOOKUP(Scoresheet!D166,'Caps &amp; Points'!$DT$2:$DU$103,2,FALSE)</f>
        <v>-</v>
      </c>
      <c r="AA525" s="309" t="str">
        <f>VLOOKUP(Scoresheet!E166,'Caps &amp; Points'!$DT$2:$DU$103,2,FALSE)</f>
        <v>-</v>
      </c>
      <c r="AB525" s="309" t="str">
        <f>VLOOKUP(Scoresheet!F166,'Caps &amp; Points'!$DT$2:$DU$103,2,FALSE)</f>
        <v>-</v>
      </c>
      <c r="AC525" s="309" t="str">
        <f>VLOOKUP(Scoresheet!G166,'Caps &amp; Points'!$DT$2:$DU$103,2,FALSE)</f>
        <v>-</v>
      </c>
      <c r="AD525" s="309" t="str">
        <f>VLOOKUP(Scoresheet!H166,'Caps &amp; Points'!$DT$2:$DU$103,2,FALSE)</f>
        <v>-</v>
      </c>
      <c r="AE525" s="310" t="str">
        <f>VLOOKUP(Scoresheet!I166,'Caps &amp; Points'!$DT$2:$DU$103,2,FALSE)</f>
        <v>-</v>
      </c>
      <c r="AF525" s="90">
        <f t="shared" ref="AF525:AF553" si="108">SUM(Y525:AE525)</f>
        <v>0</v>
      </c>
      <c r="AG525" s="87" t="str">
        <f>VLOOKUP(Scoresheet!AA166,'Caps &amp; Points'!$DW$2:$DX$11,2,FALSE)</f>
        <v>-</v>
      </c>
      <c r="AH525" s="88" t="str">
        <f>VLOOKUP(Scoresheet!AB166,'Caps &amp; Points'!$DW$2:$DX$11,2,FALSE)</f>
        <v>-</v>
      </c>
      <c r="AI525" s="88" t="str">
        <f>VLOOKUP(Scoresheet!AC166,'Caps &amp; Points'!$DW$2:$DX$11,2,FALSE)</f>
        <v>-</v>
      </c>
      <c r="AJ525" s="88" t="str">
        <f>VLOOKUP(Scoresheet!AD166,'Caps &amp; Points'!$DW$2:$DX$11,2,FALSE)</f>
        <v>-</v>
      </c>
      <c r="AK525" s="88" t="str">
        <f>VLOOKUP(Scoresheet!AE166,'Caps &amp; Points'!$DW$2:$DX$11,2,FALSE)</f>
        <v>-</v>
      </c>
      <c r="AL525" s="88" t="str">
        <f>VLOOKUP(Scoresheet!AF166,'Caps &amp; Points'!$DW$2:$DX$11,2,FALSE)</f>
        <v>-</v>
      </c>
      <c r="AM525" s="89" t="str">
        <f>VLOOKUP(Scoresheet!AG166,'Caps &amp; Points'!$DW$2:$DX$11,2,FALSE)</f>
        <v>-</v>
      </c>
      <c r="AN525" s="90">
        <f t="shared" ref="AN525:AN553" si="109">SUM(AG525:AM525)</f>
        <v>0</v>
      </c>
      <c r="AO525" s="87" t="str">
        <f>VLOOKUP(Scoresheet!AY166,'Caps &amp; Points'!$EF$2:$EG$13,2,FALSE)</f>
        <v>-</v>
      </c>
      <c r="AP525" s="88" t="str">
        <f>VLOOKUP(Scoresheet!AZ166,'Caps &amp; Points'!$EF$2:$EG$13,2,FALSE)</f>
        <v>-</v>
      </c>
      <c r="AQ525" s="88" t="str">
        <f>VLOOKUP(Scoresheet!BA166,'Caps &amp; Points'!$EF$2:$EG$13,2,FALSE)</f>
        <v>-</v>
      </c>
      <c r="AR525" s="88" t="str">
        <f>VLOOKUP(Scoresheet!BB166,'Caps &amp; Points'!$EF$2:$EG$13,2,FALSE)</f>
        <v>-</v>
      </c>
      <c r="AS525" s="88" t="str">
        <f>VLOOKUP(Scoresheet!BC166,'Caps &amp; Points'!$EF$2:$EG$13,2,FALSE)</f>
        <v>-</v>
      </c>
      <c r="AT525" s="88" t="str">
        <f>VLOOKUP(Scoresheet!BD166,'Caps &amp; Points'!$EF$2:$EG$13,2,FALSE)</f>
        <v>-</v>
      </c>
      <c r="AU525" s="89" t="str">
        <f>VLOOKUP(Scoresheet!BE166,'Caps &amp; Points'!$EF$2:$EG$13,2,FALSE)</f>
        <v>-</v>
      </c>
      <c r="AV525" s="90">
        <f t="shared" ref="AV525:AV553" si="110">SUM(AO525:AU525)</f>
        <v>0</v>
      </c>
      <c r="AX525" s="80" t="str">
        <f>VLOOKUP(Scoresheet!AQ166,'Caps &amp; Points'!$EC$2:$ED$21,2,FALSE)</f>
        <v>-</v>
      </c>
      <c r="AY525" s="80" t="str">
        <f>VLOOKUP(Scoresheet!AR166,'Caps &amp; Points'!$EC$2:$ED$21,2,FALSE)</f>
        <v>-</v>
      </c>
      <c r="AZ525" s="80" t="str">
        <f>VLOOKUP(Scoresheet!AS166,'Caps &amp; Points'!$EC$2:$ED$21,2,FALSE)</f>
        <v>-</v>
      </c>
      <c r="BA525" s="80" t="str">
        <f>VLOOKUP(Scoresheet!AT166,'Caps &amp; Points'!$EC$2:$ED$21,2,FALSE)</f>
        <v>-</v>
      </c>
      <c r="BB525" s="80" t="str">
        <f>VLOOKUP(Scoresheet!AU166,'Caps &amp; Points'!$EC$2:$ED$21,2,FALSE)</f>
        <v>-</v>
      </c>
      <c r="BC525" s="80" t="str">
        <f>VLOOKUP(Scoresheet!AV166,'Caps &amp; Points'!$EC$2:$ED$21,2,FALSE)</f>
        <v>-</v>
      </c>
      <c r="BD525" s="80" t="str">
        <f>VLOOKUP(Scoresheet!AW166,'Caps &amp; Points'!$EC$2:$ED$21,2,FALSE)</f>
        <v>-</v>
      </c>
      <c r="BE525" s="90">
        <f t="shared" ref="BE525:BE553" si="111">SUM(AX525:BD525)</f>
        <v>0</v>
      </c>
      <c r="BF525" s="87" t="str">
        <f>VLOOKUP(Scoresheet!AI166,'Caps &amp; Points'!$DZ$2:$EA$40,2,FALSE)</f>
        <v>-</v>
      </c>
      <c r="BG525" s="88" t="str">
        <f>VLOOKUP(Scoresheet!AJ166,'Caps &amp; Points'!$DZ$2:$EA$40,2,FALSE)</f>
        <v>-</v>
      </c>
      <c r="BH525" s="88" t="str">
        <f>VLOOKUP(Scoresheet!AK166,'Caps &amp; Points'!$DZ$2:$EA$40,2,FALSE)</f>
        <v>-</v>
      </c>
      <c r="BI525" s="88" t="str">
        <f>VLOOKUP(Scoresheet!AL166,'Caps &amp; Points'!$DZ$2:$EA$40,2,FALSE)</f>
        <v>-</v>
      </c>
      <c r="BJ525" s="88" t="str">
        <f>VLOOKUP(Scoresheet!AM166,'Caps &amp; Points'!$DZ$2:$EA$40,2,FALSE)</f>
        <v>-</v>
      </c>
      <c r="BK525" s="88" t="str">
        <f>VLOOKUP(Scoresheet!AN166,'Caps &amp; Points'!$DZ$2:$EA$40,2,FALSE)</f>
        <v>-</v>
      </c>
      <c r="BL525" s="89" t="str">
        <f>VLOOKUP(Scoresheet!AO166,'Caps &amp; Points'!$DZ$2:$EA$40,2,FALSE)</f>
        <v>-</v>
      </c>
      <c r="BM525" s="90">
        <f t="shared" ref="BM525:BM553" si="112">SUM(BF525:BL525)</f>
        <v>0</v>
      </c>
      <c r="BN525" s="90">
        <f t="shared" si="101"/>
        <v>1</v>
      </c>
      <c r="BO525" s="90">
        <f t="shared" si="102"/>
        <v>0</v>
      </c>
      <c r="BP525" s="90"/>
      <c r="BQ525" s="80" t="str">
        <f>+Scoresheet!BG166</f>
        <v>-</v>
      </c>
      <c r="BR525" s="80" t="str">
        <f>+Scoresheet!BH166</f>
        <v>-</v>
      </c>
      <c r="BS525" s="80" t="str">
        <f>+Scoresheet!BI166</f>
        <v>-</v>
      </c>
      <c r="BT525" s="80" t="str">
        <f>+Scoresheet!BJ166</f>
        <v>-</v>
      </c>
      <c r="BU525" s="80" t="str">
        <f>+Scoresheet!BK166</f>
        <v>-</v>
      </c>
      <c r="BV525" s="80" t="str">
        <f>+Scoresheet!BL166</f>
        <v>-</v>
      </c>
      <c r="BW525" s="80" t="str">
        <f>+Scoresheet!BM166</f>
        <v>-</v>
      </c>
      <c r="BX525" s="80">
        <f>+Scoresheet!BN166</f>
        <v>0</v>
      </c>
      <c r="BY525" s="80" t="str">
        <f>+Scoresheet!BO166</f>
        <v>-</v>
      </c>
      <c r="BZ525" s="80" t="str">
        <f>+Scoresheet!BP166</f>
        <v>-</v>
      </c>
      <c r="CA525" s="80" t="str">
        <f>+Scoresheet!BQ166</f>
        <v>-</v>
      </c>
      <c r="CB525" s="80" t="str">
        <f>+Scoresheet!BR166</f>
        <v>-</v>
      </c>
      <c r="CC525" s="80" t="str">
        <f>+Scoresheet!BS166</f>
        <v>-</v>
      </c>
      <c r="CD525" s="80" t="str">
        <f>+Scoresheet!BT166</f>
        <v>-</v>
      </c>
      <c r="CE525" s="80" t="str">
        <f>+Scoresheet!BU166</f>
        <v>-</v>
      </c>
      <c r="CF525" s="80">
        <f>+Scoresheet!BV166</f>
        <v>0</v>
      </c>
    </row>
    <row r="526" spans="23:84" hidden="1">
      <c r="W526" s="139">
        <v>3</v>
      </c>
      <c r="X526" s="295" t="str">
        <f>+Scoresheet!B167</f>
        <v>DIPESH RAVAL [U]</v>
      </c>
      <c r="Y526" s="296">
        <f>VLOOKUP(Scoresheet!C167,'Caps &amp; Points'!$DT$2:$DU$103,2,FALSE)</f>
        <v>0</v>
      </c>
      <c r="Z526" s="309">
        <f>VLOOKUP(Scoresheet!D167,'Caps &amp; Points'!$DT$2:$DU$103,2,FALSE)</f>
        <v>2.2999999999999998</v>
      </c>
      <c r="AA526" s="309">
        <f>VLOOKUP(Scoresheet!E167,'Caps &amp; Points'!$DT$2:$DU$103,2,FALSE)</f>
        <v>2.6</v>
      </c>
      <c r="AB526" s="309">
        <f>VLOOKUP(Scoresheet!F167,'Caps &amp; Points'!$DT$2:$DU$103,2,FALSE)</f>
        <v>0</v>
      </c>
      <c r="AC526" s="309">
        <f>VLOOKUP(Scoresheet!G167,'Caps &amp; Points'!$DT$2:$DU$103,2,FALSE)</f>
        <v>1</v>
      </c>
      <c r="AD526" s="309" t="str">
        <f>VLOOKUP(Scoresheet!H167,'Caps &amp; Points'!$DT$2:$DU$103,2,FALSE)</f>
        <v>-</v>
      </c>
      <c r="AE526" s="310" t="str">
        <f>VLOOKUP(Scoresheet!I167,'Caps &amp; Points'!$DT$2:$DU$103,2,FALSE)</f>
        <v>-</v>
      </c>
      <c r="AF526" s="90">
        <f t="shared" si="108"/>
        <v>5.9</v>
      </c>
      <c r="AG526" s="87" t="str">
        <f>VLOOKUP(Scoresheet!AA167,'Caps &amp; Points'!$DW$2:$DX$11,2,FALSE)</f>
        <v>-</v>
      </c>
      <c r="AH526" s="88" t="str">
        <f>VLOOKUP(Scoresheet!AB167,'Caps &amp; Points'!$DW$2:$DX$11,2,FALSE)</f>
        <v>-</v>
      </c>
      <c r="AI526" s="88" t="str">
        <f>VLOOKUP(Scoresheet!AC167,'Caps &amp; Points'!$DW$2:$DX$11,2,FALSE)</f>
        <v>-</v>
      </c>
      <c r="AJ526" s="88" t="str">
        <f>VLOOKUP(Scoresheet!AD167,'Caps &amp; Points'!$DW$2:$DX$11,2,FALSE)</f>
        <v>-</v>
      </c>
      <c r="AK526" s="88" t="str">
        <f>VLOOKUP(Scoresheet!AE167,'Caps &amp; Points'!$DW$2:$DX$11,2,FALSE)</f>
        <v>-</v>
      </c>
      <c r="AL526" s="88" t="str">
        <f>VLOOKUP(Scoresheet!AF167,'Caps &amp; Points'!$DW$2:$DX$11,2,FALSE)</f>
        <v>-</v>
      </c>
      <c r="AM526" s="89" t="str">
        <f>VLOOKUP(Scoresheet!AG167,'Caps &amp; Points'!$DW$2:$DX$11,2,FALSE)</f>
        <v>-</v>
      </c>
      <c r="AN526" s="90">
        <f t="shared" si="109"/>
        <v>0</v>
      </c>
      <c r="AO526" s="87" t="str">
        <f>VLOOKUP(Scoresheet!AY167,'Caps &amp; Points'!$EF$2:$EG$13,2,FALSE)</f>
        <v>-</v>
      </c>
      <c r="AP526" s="88" t="str">
        <f>VLOOKUP(Scoresheet!AZ167,'Caps &amp; Points'!$EF$2:$EG$13,2,FALSE)</f>
        <v>-</v>
      </c>
      <c r="AQ526" s="88" t="str">
        <f>VLOOKUP(Scoresheet!BA167,'Caps &amp; Points'!$EF$2:$EG$13,2,FALSE)</f>
        <v>-</v>
      </c>
      <c r="AR526" s="88" t="str">
        <f>VLOOKUP(Scoresheet!BB167,'Caps &amp; Points'!$EF$2:$EG$13,2,FALSE)</f>
        <v>-</v>
      </c>
      <c r="AS526" s="88" t="str">
        <f>VLOOKUP(Scoresheet!BC167,'Caps &amp; Points'!$EF$2:$EG$13,2,FALSE)</f>
        <v>-</v>
      </c>
      <c r="AT526" s="88" t="str">
        <f>VLOOKUP(Scoresheet!BD167,'Caps &amp; Points'!$EF$2:$EG$13,2,FALSE)</f>
        <v>-</v>
      </c>
      <c r="AU526" s="89" t="str">
        <f>VLOOKUP(Scoresheet!BE167,'Caps &amp; Points'!$EF$2:$EG$13,2,FALSE)</f>
        <v>-</v>
      </c>
      <c r="AV526" s="90">
        <f t="shared" si="110"/>
        <v>0</v>
      </c>
      <c r="AX526" s="80" t="str">
        <f>VLOOKUP(Scoresheet!AQ167,'Caps &amp; Points'!$EC$2:$ED$21,2,FALSE)</f>
        <v>-</v>
      </c>
      <c r="AY526" s="80">
        <f>VLOOKUP(Scoresheet!AR167,'Caps &amp; Points'!$EC$2:$ED$21,2,FALSE)</f>
        <v>0.5</v>
      </c>
      <c r="AZ526" s="80" t="str">
        <f>VLOOKUP(Scoresheet!AS167,'Caps &amp; Points'!$EC$2:$ED$21,2,FALSE)</f>
        <v>-</v>
      </c>
      <c r="BA526" s="80" t="str">
        <f>VLOOKUP(Scoresheet!AT167,'Caps &amp; Points'!$EC$2:$ED$21,2,FALSE)</f>
        <v>-</v>
      </c>
      <c r="BB526" s="80" t="str">
        <f>VLOOKUP(Scoresheet!AU167,'Caps &amp; Points'!$EC$2:$ED$21,2,FALSE)</f>
        <v>-</v>
      </c>
      <c r="BC526" s="80" t="str">
        <f>VLOOKUP(Scoresheet!AV167,'Caps &amp; Points'!$EC$2:$ED$21,2,FALSE)</f>
        <v>-</v>
      </c>
      <c r="BD526" s="80" t="str">
        <f>VLOOKUP(Scoresheet!AW167,'Caps &amp; Points'!$EC$2:$ED$21,2,FALSE)</f>
        <v>-</v>
      </c>
      <c r="BE526" s="90">
        <f t="shared" si="111"/>
        <v>0.5</v>
      </c>
      <c r="BF526" s="87" t="str">
        <f>VLOOKUP(Scoresheet!AI167,'Caps &amp; Points'!$DZ$2:$EA$40,2,FALSE)</f>
        <v>-</v>
      </c>
      <c r="BG526" s="88" t="str">
        <f>VLOOKUP(Scoresheet!AJ167,'Caps &amp; Points'!$DZ$2:$EA$40,2,FALSE)</f>
        <v>-</v>
      </c>
      <c r="BH526" s="88" t="str">
        <f>VLOOKUP(Scoresheet!AK167,'Caps &amp; Points'!$DZ$2:$EA$40,2,FALSE)</f>
        <v>-</v>
      </c>
      <c r="BI526" s="88" t="str">
        <f>VLOOKUP(Scoresheet!AL167,'Caps &amp; Points'!$DZ$2:$EA$40,2,FALSE)</f>
        <v>-</v>
      </c>
      <c r="BJ526" s="88" t="str">
        <f>VLOOKUP(Scoresheet!AM167,'Caps &amp; Points'!$DZ$2:$EA$40,2,FALSE)</f>
        <v>-</v>
      </c>
      <c r="BK526" s="88" t="str">
        <f>VLOOKUP(Scoresheet!AN167,'Caps &amp; Points'!$DZ$2:$EA$40,2,FALSE)</f>
        <v>-</v>
      </c>
      <c r="BL526" s="89" t="str">
        <f>VLOOKUP(Scoresheet!AO167,'Caps &amp; Points'!$DZ$2:$EA$40,2,FALSE)</f>
        <v>-</v>
      </c>
      <c r="BM526" s="90">
        <f t="shared" si="112"/>
        <v>0</v>
      </c>
      <c r="BN526" s="90">
        <f t="shared" si="101"/>
        <v>5</v>
      </c>
      <c r="BO526" s="90">
        <f t="shared" si="102"/>
        <v>0</v>
      </c>
      <c r="BP526" s="90"/>
      <c r="BQ526" s="80" t="str">
        <f>+Scoresheet!BG167</f>
        <v>-</v>
      </c>
      <c r="BR526" s="80" t="str">
        <f>+Scoresheet!BH167</f>
        <v>-</v>
      </c>
      <c r="BS526" s="80" t="str">
        <f>+Scoresheet!BI167</f>
        <v>-</v>
      </c>
      <c r="BT526" s="80" t="str">
        <f>+Scoresheet!BJ167</f>
        <v>-</v>
      </c>
      <c r="BU526" s="80" t="str">
        <f>+Scoresheet!BK167</f>
        <v>-</v>
      </c>
      <c r="BV526" s="80" t="str">
        <f>+Scoresheet!BL167</f>
        <v>-</v>
      </c>
      <c r="BW526" s="80" t="str">
        <f>+Scoresheet!BM167</f>
        <v>-</v>
      </c>
      <c r="BX526" s="80">
        <f>+Scoresheet!BN167</f>
        <v>0</v>
      </c>
      <c r="BY526" s="80" t="str">
        <f>+Scoresheet!BO167</f>
        <v>-</v>
      </c>
      <c r="BZ526" s="80" t="str">
        <f>+Scoresheet!BP167</f>
        <v>-</v>
      </c>
      <c r="CA526" s="80" t="str">
        <f>+Scoresheet!BQ167</f>
        <v>-</v>
      </c>
      <c r="CB526" s="80" t="str">
        <f>+Scoresheet!BR167</f>
        <v>-</v>
      </c>
      <c r="CC526" s="80" t="str">
        <f>+Scoresheet!BS167</f>
        <v>-</v>
      </c>
      <c r="CD526" s="80" t="str">
        <f>+Scoresheet!BT167</f>
        <v>-</v>
      </c>
      <c r="CE526" s="80" t="str">
        <f>+Scoresheet!BU167</f>
        <v>-</v>
      </c>
      <c r="CF526" s="80">
        <f>+Scoresheet!BV167</f>
        <v>0</v>
      </c>
    </row>
    <row r="527" spans="23:84" hidden="1">
      <c r="W527" s="294">
        <v>4</v>
      </c>
      <c r="X527" s="295" t="str">
        <f>+Scoresheet!B168</f>
        <v>SANJAY JOSHI [U]</v>
      </c>
      <c r="Y527" s="296">
        <f>VLOOKUP(Scoresheet!C168,'Caps &amp; Points'!$DT$2:$DU$103,2,FALSE)</f>
        <v>0</v>
      </c>
      <c r="Z527" s="309">
        <f>VLOOKUP(Scoresheet!D168,'Caps &amp; Points'!$DT$2:$DU$103,2,FALSE)</f>
        <v>1.4</v>
      </c>
      <c r="AA527" s="309">
        <f>VLOOKUP(Scoresheet!E168,'Caps &amp; Points'!$DT$2:$DU$103,2,FALSE)</f>
        <v>0</v>
      </c>
      <c r="AB527" s="309">
        <f>VLOOKUP(Scoresheet!F168,'Caps &amp; Points'!$DT$2:$DU$103,2,FALSE)</f>
        <v>0</v>
      </c>
      <c r="AC527" s="309">
        <f>VLOOKUP(Scoresheet!G168,'Caps &amp; Points'!$DT$2:$DU$103,2,FALSE)</f>
        <v>3.2</v>
      </c>
      <c r="AD527" s="309" t="str">
        <f>VLOOKUP(Scoresheet!H168,'Caps &amp; Points'!$DT$2:$DU$103,2,FALSE)</f>
        <v>-</v>
      </c>
      <c r="AE527" s="310" t="str">
        <f>VLOOKUP(Scoresheet!I168,'Caps &amp; Points'!$DT$2:$DU$103,2,FALSE)</f>
        <v>-</v>
      </c>
      <c r="AF527" s="90">
        <f t="shared" si="108"/>
        <v>4.5999999999999996</v>
      </c>
      <c r="AG527" s="87" t="str">
        <f>VLOOKUP(Scoresheet!AA168,'Caps &amp; Points'!$DW$2:$DX$11,2,FALSE)</f>
        <v>-</v>
      </c>
      <c r="AH527" s="88" t="str">
        <f>VLOOKUP(Scoresheet!AB168,'Caps &amp; Points'!$DW$2:$DX$11,2,FALSE)</f>
        <v>-</v>
      </c>
      <c r="AI527" s="88" t="str">
        <f>VLOOKUP(Scoresheet!AC168,'Caps &amp; Points'!$DW$2:$DX$11,2,FALSE)</f>
        <v>-</v>
      </c>
      <c r="AJ527" s="88" t="str">
        <f>VLOOKUP(Scoresheet!AD168,'Caps &amp; Points'!$DW$2:$DX$11,2,FALSE)</f>
        <v>-</v>
      </c>
      <c r="AK527" s="88" t="str">
        <f>VLOOKUP(Scoresheet!AE168,'Caps &amp; Points'!$DW$2:$DX$11,2,FALSE)</f>
        <v>-</v>
      </c>
      <c r="AL527" s="88" t="str">
        <f>VLOOKUP(Scoresheet!AF168,'Caps &amp; Points'!$DW$2:$DX$11,2,FALSE)</f>
        <v>-</v>
      </c>
      <c r="AM527" s="89" t="str">
        <f>VLOOKUP(Scoresheet!AG168,'Caps &amp; Points'!$DW$2:$DX$11,2,FALSE)</f>
        <v>-</v>
      </c>
      <c r="AN527" s="90">
        <f t="shared" si="109"/>
        <v>0</v>
      </c>
      <c r="AO527" s="87" t="str">
        <f>VLOOKUP(Scoresheet!AY168,'Caps &amp; Points'!$EF$2:$EG$13,2,FALSE)</f>
        <v>-</v>
      </c>
      <c r="AP527" s="88" t="str">
        <f>VLOOKUP(Scoresheet!AZ168,'Caps &amp; Points'!$EF$2:$EG$13,2,FALSE)</f>
        <v>-</v>
      </c>
      <c r="AQ527" s="88" t="str">
        <f>VLOOKUP(Scoresheet!BA168,'Caps &amp; Points'!$EF$2:$EG$13,2,FALSE)</f>
        <v>-</v>
      </c>
      <c r="AR527" s="88" t="str">
        <f>VLOOKUP(Scoresheet!BB168,'Caps &amp; Points'!$EF$2:$EG$13,2,FALSE)</f>
        <v>-</v>
      </c>
      <c r="AS527" s="88">
        <f>VLOOKUP(Scoresheet!BC168,'Caps &amp; Points'!$EF$2:$EG$13,2,FALSE)</f>
        <v>0.5</v>
      </c>
      <c r="AT527" s="88" t="str">
        <f>VLOOKUP(Scoresheet!BD168,'Caps &amp; Points'!$EF$2:$EG$13,2,FALSE)</f>
        <v>-</v>
      </c>
      <c r="AU527" s="89" t="str">
        <f>VLOOKUP(Scoresheet!BE168,'Caps &amp; Points'!$EF$2:$EG$13,2,FALSE)</f>
        <v>-</v>
      </c>
      <c r="AV527" s="90">
        <f t="shared" si="110"/>
        <v>0.5</v>
      </c>
      <c r="AX527" s="80" t="str">
        <f>VLOOKUP(Scoresheet!AQ168,'Caps &amp; Points'!$EC$2:$ED$21,2,FALSE)</f>
        <v>-</v>
      </c>
      <c r="AY527" s="80" t="str">
        <f>VLOOKUP(Scoresheet!AR168,'Caps &amp; Points'!$EC$2:$ED$21,2,FALSE)</f>
        <v>-</v>
      </c>
      <c r="AZ527" s="80" t="str">
        <f>VLOOKUP(Scoresheet!AS168,'Caps &amp; Points'!$EC$2:$ED$21,2,FALSE)</f>
        <v>-</v>
      </c>
      <c r="BA527" s="80" t="str">
        <f>VLOOKUP(Scoresheet!AT168,'Caps &amp; Points'!$EC$2:$ED$21,2,FALSE)</f>
        <v>-</v>
      </c>
      <c r="BB527" s="80" t="str">
        <f>VLOOKUP(Scoresheet!AU168,'Caps &amp; Points'!$EC$2:$ED$21,2,FALSE)</f>
        <v>-</v>
      </c>
      <c r="BC527" s="80" t="str">
        <f>VLOOKUP(Scoresheet!AV168,'Caps &amp; Points'!$EC$2:$ED$21,2,FALSE)</f>
        <v>-</v>
      </c>
      <c r="BD527" s="80" t="str">
        <f>VLOOKUP(Scoresheet!AW168,'Caps &amp; Points'!$EC$2:$ED$21,2,FALSE)</f>
        <v>-</v>
      </c>
      <c r="BE527" s="90">
        <f t="shared" si="111"/>
        <v>0</v>
      </c>
      <c r="BF527" s="87" t="str">
        <f>VLOOKUP(Scoresheet!AI168,'Caps &amp; Points'!$DZ$2:$EA$40,2,FALSE)</f>
        <v>-</v>
      </c>
      <c r="BG527" s="88" t="str">
        <f>VLOOKUP(Scoresheet!AJ168,'Caps &amp; Points'!$DZ$2:$EA$40,2,FALSE)</f>
        <v>-</v>
      </c>
      <c r="BH527" s="88" t="str">
        <f>VLOOKUP(Scoresheet!AK168,'Caps &amp; Points'!$DZ$2:$EA$40,2,FALSE)</f>
        <v>-</v>
      </c>
      <c r="BI527" s="88" t="str">
        <f>VLOOKUP(Scoresheet!AL168,'Caps &amp; Points'!$DZ$2:$EA$40,2,FALSE)</f>
        <v>-</v>
      </c>
      <c r="BJ527" s="88">
        <f>VLOOKUP(Scoresheet!AM168,'Caps &amp; Points'!$DZ$2:$EA$40,2,FALSE)</f>
        <v>1.5</v>
      </c>
      <c r="BK527" s="88" t="str">
        <f>VLOOKUP(Scoresheet!AN168,'Caps &amp; Points'!$DZ$2:$EA$40,2,FALSE)</f>
        <v>-</v>
      </c>
      <c r="BL527" s="89" t="str">
        <f>VLOOKUP(Scoresheet!AO168,'Caps &amp; Points'!$DZ$2:$EA$40,2,FALSE)</f>
        <v>-</v>
      </c>
      <c r="BM527" s="90">
        <f t="shared" si="112"/>
        <v>1.5</v>
      </c>
      <c r="BN527" s="90">
        <f t="shared" si="101"/>
        <v>5</v>
      </c>
      <c r="BO527" s="90">
        <f t="shared" si="102"/>
        <v>0</v>
      </c>
      <c r="BP527" s="90"/>
      <c r="BQ527" s="80" t="str">
        <f>+Scoresheet!BG168</f>
        <v>-</v>
      </c>
      <c r="BR527" s="80" t="str">
        <f>+Scoresheet!BH168</f>
        <v>-</v>
      </c>
      <c r="BS527" s="80" t="str">
        <f>+Scoresheet!BI168</f>
        <v>-</v>
      </c>
      <c r="BT527" s="80" t="str">
        <f>+Scoresheet!BJ168</f>
        <v>-</v>
      </c>
      <c r="BU527" s="80" t="str">
        <f>+Scoresheet!BK168</f>
        <v>-</v>
      </c>
      <c r="BV527" s="80" t="str">
        <f>+Scoresheet!BL168</f>
        <v>-</v>
      </c>
      <c r="BW527" s="80" t="str">
        <f>+Scoresheet!BM168</f>
        <v>-</v>
      </c>
      <c r="BX527" s="80">
        <f>+Scoresheet!BN168</f>
        <v>0</v>
      </c>
      <c r="BY527" s="80" t="str">
        <f>+Scoresheet!BO168</f>
        <v>-</v>
      </c>
      <c r="BZ527" s="80" t="str">
        <f>+Scoresheet!BP168</f>
        <v>-</v>
      </c>
      <c r="CA527" s="80" t="str">
        <f>+Scoresheet!BQ168</f>
        <v>-</v>
      </c>
      <c r="CB527" s="80" t="str">
        <f>+Scoresheet!BR168</f>
        <v>-</v>
      </c>
      <c r="CC527" s="80" t="str">
        <f>+Scoresheet!BS168</f>
        <v>-</v>
      </c>
      <c r="CD527" s="80" t="str">
        <f>+Scoresheet!BT168</f>
        <v>-</v>
      </c>
      <c r="CE527" s="80" t="str">
        <f>+Scoresheet!BU168</f>
        <v>-</v>
      </c>
      <c r="CF527" s="80">
        <f>+Scoresheet!BV168</f>
        <v>0</v>
      </c>
    </row>
    <row r="528" spans="23:84" hidden="1">
      <c r="W528" s="139">
        <v>5</v>
      </c>
      <c r="X528" s="295" t="str">
        <f>+Scoresheet!B169</f>
        <v>VIMAL UPADHYAY [U]</v>
      </c>
      <c r="Y528" s="296">
        <f>VLOOKUP(Scoresheet!C169,'Caps &amp; Points'!$DT$2:$DU$103,2,FALSE)</f>
        <v>2</v>
      </c>
      <c r="Z528" s="309">
        <f>VLOOKUP(Scoresheet!D169,'Caps &amp; Points'!$DT$2:$DU$103,2,FALSE)</f>
        <v>7.1</v>
      </c>
      <c r="AA528" s="309">
        <f>VLOOKUP(Scoresheet!E169,'Caps &amp; Points'!$DT$2:$DU$103,2,FALSE)</f>
        <v>2.1</v>
      </c>
      <c r="AB528" s="309">
        <f>VLOOKUP(Scoresheet!F169,'Caps &amp; Points'!$DT$2:$DU$103,2,FALSE)</f>
        <v>1.1000000000000001</v>
      </c>
      <c r="AC528" s="309">
        <f>VLOOKUP(Scoresheet!G169,'Caps &amp; Points'!$DT$2:$DU$103,2,FALSE)</f>
        <v>0</v>
      </c>
      <c r="AD528" s="309" t="str">
        <f>VLOOKUP(Scoresheet!H169,'Caps &amp; Points'!$DT$2:$DU$103,2,FALSE)</f>
        <v>-</v>
      </c>
      <c r="AE528" s="310" t="str">
        <f>VLOOKUP(Scoresheet!I169,'Caps &amp; Points'!$DT$2:$DU$103,2,FALSE)</f>
        <v>-</v>
      </c>
      <c r="AF528" s="90">
        <f t="shared" si="108"/>
        <v>12.299999999999999</v>
      </c>
      <c r="AG528" s="87">
        <f>VLOOKUP(Scoresheet!AA169,'Caps &amp; Points'!$DW$2:$DX$11,2,FALSE)</f>
        <v>0</v>
      </c>
      <c r="AH528" s="88">
        <f>VLOOKUP(Scoresheet!AB169,'Caps &amp; Points'!$DW$2:$DX$11,2,FALSE)</f>
        <v>3</v>
      </c>
      <c r="AI528" s="88">
        <f>VLOOKUP(Scoresheet!AC169,'Caps &amp; Points'!$DW$2:$DX$11,2,FALSE)</f>
        <v>3</v>
      </c>
      <c r="AJ528" s="88">
        <f>VLOOKUP(Scoresheet!AD169,'Caps &amp; Points'!$DW$2:$DX$11,2,FALSE)</f>
        <v>1</v>
      </c>
      <c r="AK528" s="88">
        <f>VLOOKUP(Scoresheet!AE169,'Caps &amp; Points'!$DW$2:$DX$11,2,FALSE)</f>
        <v>0</v>
      </c>
      <c r="AL528" s="88" t="str">
        <f>VLOOKUP(Scoresheet!AF169,'Caps &amp; Points'!$DW$2:$DX$11,2,FALSE)</f>
        <v>-</v>
      </c>
      <c r="AM528" s="89" t="str">
        <f>VLOOKUP(Scoresheet!AG169,'Caps &amp; Points'!$DW$2:$DX$11,2,FALSE)</f>
        <v>-</v>
      </c>
      <c r="AN528" s="90">
        <f t="shared" si="109"/>
        <v>7</v>
      </c>
      <c r="AO528" s="87" t="str">
        <f>VLOOKUP(Scoresheet!AY169,'Caps &amp; Points'!$EF$2:$EG$13,2,FALSE)</f>
        <v>-</v>
      </c>
      <c r="AP528" s="88" t="str">
        <f>VLOOKUP(Scoresheet!AZ169,'Caps &amp; Points'!$EF$2:$EG$13,2,FALSE)</f>
        <v>-</v>
      </c>
      <c r="AQ528" s="88" t="str">
        <f>VLOOKUP(Scoresheet!BA169,'Caps &amp; Points'!$EF$2:$EG$13,2,FALSE)</f>
        <v>-</v>
      </c>
      <c r="AR528" s="88" t="str">
        <f>VLOOKUP(Scoresheet!BB169,'Caps &amp; Points'!$EF$2:$EG$13,2,FALSE)</f>
        <v>-</v>
      </c>
      <c r="AS528" s="88" t="str">
        <f>VLOOKUP(Scoresheet!BC169,'Caps &amp; Points'!$EF$2:$EG$13,2,FALSE)</f>
        <v>-</v>
      </c>
      <c r="AT528" s="88" t="str">
        <f>VLOOKUP(Scoresheet!BD169,'Caps &amp; Points'!$EF$2:$EG$13,2,FALSE)</f>
        <v>-</v>
      </c>
      <c r="AU528" s="89" t="str">
        <f>VLOOKUP(Scoresheet!BE169,'Caps &amp; Points'!$EF$2:$EG$13,2,FALSE)</f>
        <v>-</v>
      </c>
      <c r="AV528" s="90">
        <f t="shared" si="110"/>
        <v>0</v>
      </c>
      <c r="AX528" s="80" t="str">
        <f>VLOOKUP(Scoresheet!AQ169,'Caps &amp; Points'!$EC$2:$ED$21,2,FALSE)</f>
        <v>-</v>
      </c>
      <c r="AY528" s="80">
        <f>VLOOKUP(Scoresheet!AR169,'Caps &amp; Points'!$EC$2:$ED$21,2,FALSE)</f>
        <v>0.5</v>
      </c>
      <c r="AZ528" s="80" t="str">
        <f>VLOOKUP(Scoresheet!AS169,'Caps &amp; Points'!$EC$2:$ED$21,2,FALSE)</f>
        <v>-</v>
      </c>
      <c r="BA528" s="80" t="str">
        <f>VLOOKUP(Scoresheet!AT169,'Caps &amp; Points'!$EC$2:$ED$21,2,FALSE)</f>
        <v>-</v>
      </c>
      <c r="BB528" s="80" t="str">
        <f>VLOOKUP(Scoresheet!AU169,'Caps &amp; Points'!$EC$2:$ED$21,2,FALSE)</f>
        <v>-</v>
      </c>
      <c r="BC528" s="80" t="str">
        <f>VLOOKUP(Scoresheet!AV169,'Caps &amp; Points'!$EC$2:$ED$21,2,FALSE)</f>
        <v>-</v>
      </c>
      <c r="BD528" s="80" t="str">
        <f>VLOOKUP(Scoresheet!AW169,'Caps &amp; Points'!$EC$2:$ED$21,2,FALSE)</f>
        <v>-</v>
      </c>
      <c r="BE528" s="90">
        <f t="shared" si="111"/>
        <v>0.5</v>
      </c>
      <c r="BF528" s="87" t="str">
        <f>VLOOKUP(Scoresheet!AI169,'Caps &amp; Points'!$DZ$2:$EA$40,2,FALSE)</f>
        <v>-</v>
      </c>
      <c r="BG528" s="88" t="str">
        <f>VLOOKUP(Scoresheet!AJ169,'Caps &amp; Points'!$DZ$2:$EA$40,2,FALSE)</f>
        <v>-</v>
      </c>
      <c r="BH528" s="88" t="str">
        <f>VLOOKUP(Scoresheet!AK169,'Caps &amp; Points'!$DZ$2:$EA$40,2,FALSE)</f>
        <v>-</v>
      </c>
      <c r="BI528" s="88" t="str">
        <f>VLOOKUP(Scoresheet!AL169,'Caps &amp; Points'!$DZ$2:$EA$40,2,FALSE)</f>
        <v>-</v>
      </c>
      <c r="BJ528" s="88" t="str">
        <f>VLOOKUP(Scoresheet!AM169,'Caps &amp; Points'!$DZ$2:$EA$40,2,FALSE)</f>
        <v>-</v>
      </c>
      <c r="BK528" s="88" t="str">
        <f>VLOOKUP(Scoresheet!AN169,'Caps &amp; Points'!$DZ$2:$EA$40,2,FALSE)</f>
        <v>-</v>
      </c>
      <c r="BL528" s="89" t="str">
        <f>VLOOKUP(Scoresheet!AO169,'Caps &amp; Points'!$DZ$2:$EA$40,2,FALSE)</f>
        <v>-</v>
      </c>
      <c r="BM528" s="90">
        <f t="shared" si="112"/>
        <v>0</v>
      </c>
      <c r="BN528" s="90">
        <f t="shared" si="101"/>
        <v>5</v>
      </c>
      <c r="BO528" s="90">
        <f t="shared" si="102"/>
        <v>5</v>
      </c>
      <c r="BP528" s="90"/>
      <c r="BQ528" s="80">
        <f>+Scoresheet!BG169</f>
        <v>2</v>
      </c>
      <c r="BR528" s="80">
        <f>+Scoresheet!BH169</f>
        <v>4</v>
      </c>
      <c r="BS528" s="80">
        <f>+Scoresheet!BI169</f>
        <v>4</v>
      </c>
      <c r="BT528" s="80">
        <f>+Scoresheet!BJ169</f>
        <v>4</v>
      </c>
      <c r="BU528" s="80">
        <f>+Scoresheet!BK169</f>
        <v>4</v>
      </c>
      <c r="BV528" s="80" t="str">
        <f>+Scoresheet!BL169</f>
        <v>-</v>
      </c>
      <c r="BW528" s="80" t="str">
        <f>+Scoresheet!BM169</f>
        <v>-</v>
      </c>
      <c r="BX528" s="80">
        <f>+Scoresheet!BN169</f>
        <v>18</v>
      </c>
      <c r="BY528" s="80">
        <f>+Scoresheet!BO169</f>
        <v>21</v>
      </c>
      <c r="BZ528" s="80">
        <f>+Scoresheet!BP169</f>
        <v>17</v>
      </c>
      <c r="CA528" s="80">
        <f>+Scoresheet!BQ169</f>
        <v>11</v>
      </c>
      <c r="CB528" s="80">
        <f>+Scoresheet!BR169</f>
        <v>17</v>
      </c>
      <c r="CC528" s="80">
        <f>+Scoresheet!BS169</f>
        <v>28</v>
      </c>
      <c r="CD528" s="80" t="str">
        <f>+Scoresheet!BT169</f>
        <v>-</v>
      </c>
      <c r="CE528" s="80" t="str">
        <f>+Scoresheet!BU169</f>
        <v>-</v>
      </c>
      <c r="CF528" s="80">
        <f>+Scoresheet!BV169</f>
        <v>94</v>
      </c>
    </row>
    <row r="529" spans="23:84" hidden="1">
      <c r="W529" s="294">
        <v>6</v>
      </c>
      <c r="X529" s="295" t="str">
        <f>+Scoresheet!B170</f>
        <v>AJAY RAVAL [U]</v>
      </c>
      <c r="Y529" s="296">
        <f>VLOOKUP(Scoresheet!C170,'Caps &amp; Points'!$DT$2:$DU$103,2,FALSE)</f>
        <v>1</v>
      </c>
      <c r="Z529" s="309">
        <f>VLOOKUP(Scoresheet!D170,'Caps &amp; Points'!$DT$2:$DU$103,2,FALSE)</f>
        <v>0</v>
      </c>
      <c r="AA529" s="309" t="str">
        <f>VLOOKUP(Scoresheet!E170,'Caps &amp; Points'!$DT$2:$DU$103,2,FALSE)</f>
        <v>-</v>
      </c>
      <c r="AB529" s="309">
        <f>VLOOKUP(Scoresheet!F170,'Caps &amp; Points'!$DT$2:$DU$103,2,FALSE)</f>
        <v>0</v>
      </c>
      <c r="AC529" s="309">
        <f>VLOOKUP(Scoresheet!G170,'Caps &amp; Points'!$DT$2:$DU$103,2,FALSE)</f>
        <v>0</v>
      </c>
      <c r="AD529" s="309" t="str">
        <f>VLOOKUP(Scoresheet!H170,'Caps &amp; Points'!$DT$2:$DU$103,2,FALSE)</f>
        <v>-</v>
      </c>
      <c r="AE529" s="310" t="str">
        <f>VLOOKUP(Scoresheet!I170,'Caps &amp; Points'!$DT$2:$DU$103,2,FALSE)</f>
        <v>-</v>
      </c>
      <c r="AF529" s="90">
        <f t="shared" si="108"/>
        <v>1</v>
      </c>
      <c r="AG529" s="87">
        <f>VLOOKUP(Scoresheet!AA170,'Caps &amp; Points'!$DW$2:$DX$11,2,FALSE)</f>
        <v>0</v>
      </c>
      <c r="AH529" s="88">
        <f>VLOOKUP(Scoresheet!AB170,'Caps &amp; Points'!$DW$2:$DX$11,2,FALSE)</f>
        <v>3</v>
      </c>
      <c r="AI529" s="88">
        <f>VLOOKUP(Scoresheet!AC170,'Caps &amp; Points'!$DW$2:$DX$11,2,FALSE)</f>
        <v>1</v>
      </c>
      <c r="AJ529" s="88">
        <f>VLOOKUP(Scoresheet!AD170,'Caps &amp; Points'!$DW$2:$DX$11,2,FALSE)</f>
        <v>1</v>
      </c>
      <c r="AK529" s="88">
        <f>VLOOKUP(Scoresheet!AE170,'Caps &amp; Points'!$DW$2:$DX$11,2,FALSE)</f>
        <v>3</v>
      </c>
      <c r="AL529" s="88" t="str">
        <f>VLOOKUP(Scoresheet!AF170,'Caps &amp; Points'!$DW$2:$DX$11,2,FALSE)</f>
        <v>-</v>
      </c>
      <c r="AM529" s="89" t="str">
        <f>VLOOKUP(Scoresheet!AG170,'Caps &amp; Points'!$DW$2:$DX$11,2,FALSE)</f>
        <v>-</v>
      </c>
      <c r="AN529" s="90">
        <f t="shared" si="109"/>
        <v>8</v>
      </c>
      <c r="AO529" s="87" t="str">
        <f>VLOOKUP(Scoresheet!AY170,'Caps &amp; Points'!$EF$2:$EG$13,2,FALSE)</f>
        <v>-</v>
      </c>
      <c r="AP529" s="88" t="str">
        <f>VLOOKUP(Scoresheet!AZ170,'Caps &amp; Points'!$EF$2:$EG$13,2,FALSE)</f>
        <v>-</v>
      </c>
      <c r="AQ529" s="88" t="str">
        <f>VLOOKUP(Scoresheet!BA170,'Caps &amp; Points'!$EF$2:$EG$13,2,FALSE)</f>
        <v>-</v>
      </c>
      <c r="AR529" s="88" t="str">
        <f>VLOOKUP(Scoresheet!BB170,'Caps &amp; Points'!$EF$2:$EG$13,2,FALSE)</f>
        <v>-</v>
      </c>
      <c r="AS529" s="88" t="str">
        <f>VLOOKUP(Scoresheet!BC170,'Caps &amp; Points'!$EF$2:$EG$13,2,FALSE)</f>
        <v>-</v>
      </c>
      <c r="AT529" s="88" t="str">
        <f>VLOOKUP(Scoresheet!BD170,'Caps &amp; Points'!$EF$2:$EG$13,2,FALSE)</f>
        <v>-</v>
      </c>
      <c r="AU529" s="89" t="str">
        <f>VLOOKUP(Scoresheet!BE170,'Caps &amp; Points'!$EF$2:$EG$13,2,FALSE)</f>
        <v>-</v>
      </c>
      <c r="AV529" s="90">
        <f t="shared" si="110"/>
        <v>0</v>
      </c>
      <c r="AX529" s="80" t="str">
        <f>VLOOKUP(Scoresheet!AQ170,'Caps &amp; Points'!$EC$2:$ED$21,2,FALSE)</f>
        <v>-</v>
      </c>
      <c r="AY529" s="80" t="str">
        <f>VLOOKUP(Scoresheet!AR170,'Caps &amp; Points'!$EC$2:$ED$21,2,FALSE)</f>
        <v>-</v>
      </c>
      <c r="AZ529" s="80" t="str">
        <f>VLOOKUP(Scoresheet!AS170,'Caps &amp; Points'!$EC$2:$ED$21,2,FALSE)</f>
        <v>-</v>
      </c>
      <c r="BA529" s="80" t="str">
        <f>VLOOKUP(Scoresheet!AT170,'Caps &amp; Points'!$EC$2:$ED$21,2,FALSE)</f>
        <v>-</v>
      </c>
      <c r="BB529" s="80" t="str">
        <f>VLOOKUP(Scoresheet!AU170,'Caps &amp; Points'!$EC$2:$ED$21,2,FALSE)</f>
        <v>-</v>
      </c>
      <c r="BC529" s="80" t="str">
        <f>VLOOKUP(Scoresheet!AV170,'Caps &amp; Points'!$EC$2:$ED$21,2,FALSE)</f>
        <v>-</v>
      </c>
      <c r="BD529" s="80" t="str">
        <f>VLOOKUP(Scoresheet!AW170,'Caps &amp; Points'!$EC$2:$ED$21,2,FALSE)</f>
        <v>-</v>
      </c>
      <c r="BE529" s="90">
        <f t="shared" si="111"/>
        <v>0</v>
      </c>
      <c r="BF529" s="87">
        <f>VLOOKUP(Scoresheet!AI170,'Caps &amp; Points'!$DZ$2:$EA$40,2,FALSE)</f>
        <v>0.5</v>
      </c>
      <c r="BG529" s="88" t="str">
        <f>VLOOKUP(Scoresheet!AJ170,'Caps &amp; Points'!$DZ$2:$EA$40,2,FALSE)</f>
        <v>-</v>
      </c>
      <c r="BH529" s="88" t="str">
        <f>VLOOKUP(Scoresheet!AK170,'Caps &amp; Points'!$DZ$2:$EA$40,2,FALSE)</f>
        <v>-</v>
      </c>
      <c r="BI529" s="88">
        <f>VLOOKUP(Scoresheet!AL170,'Caps &amp; Points'!$DZ$2:$EA$40,2,FALSE)</f>
        <v>0.5</v>
      </c>
      <c r="BJ529" s="88" t="str">
        <f>VLOOKUP(Scoresheet!AM170,'Caps &amp; Points'!$DZ$2:$EA$40,2,FALSE)</f>
        <v>-</v>
      </c>
      <c r="BK529" s="88" t="str">
        <f>VLOOKUP(Scoresheet!AN170,'Caps &amp; Points'!$DZ$2:$EA$40,2,FALSE)</f>
        <v>-</v>
      </c>
      <c r="BL529" s="89" t="str">
        <f>VLOOKUP(Scoresheet!AO170,'Caps &amp; Points'!$DZ$2:$EA$40,2,FALSE)</f>
        <v>-</v>
      </c>
      <c r="BM529" s="90">
        <f t="shared" si="112"/>
        <v>1</v>
      </c>
      <c r="BN529" s="90">
        <f t="shared" si="101"/>
        <v>4</v>
      </c>
      <c r="BO529" s="90">
        <f t="shared" si="102"/>
        <v>5</v>
      </c>
      <c r="BP529" s="90"/>
      <c r="BQ529" s="80">
        <f>+Scoresheet!BG170</f>
        <v>2</v>
      </c>
      <c r="BR529" s="80">
        <f>+Scoresheet!BH170</f>
        <v>4</v>
      </c>
      <c r="BS529" s="80">
        <f>+Scoresheet!BI170</f>
        <v>3.4</v>
      </c>
      <c r="BT529" s="80">
        <f>+Scoresheet!BJ170</f>
        <v>4</v>
      </c>
      <c r="BU529" s="80">
        <f>+Scoresheet!BK170</f>
        <v>4</v>
      </c>
      <c r="BV529" s="80" t="str">
        <f>+Scoresheet!BL170</f>
        <v>-</v>
      </c>
      <c r="BW529" s="80" t="str">
        <f>+Scoresheet!BM170</f>
        <v>-</v>
      </c>
      <c r="BX529" s="80">
        <f>+Scoresheet!BN170</f>
        <v>17.399999999999999</v>
      </c>
      <c r="BY529" s="80">
        <f>+Scoresheet!BO170</f>
        <v>12</v>
      </c>
      <c r="BZ529" s="80">
        <f>+Scoresheet!BP170</f>
        <v>26</v>
      </c>
      <c r="CA529" s="80">
        <f>+Scoresheet!BQ170</f>
        <v>18</v>
      </c>
      <c r="CB529" s="80">
        <f>+Scoresheet!BR170</f>
        <v>31</v>
      </c>
      <c r="CC529" s="80">
        <f>+Scoresheet!BS170</f>
        <v>27</v>
      </c>
      <c r="CD529" s="80" t="str">
        <f>+Scoresheet!BT170</f>
        <v>-</v>
      </c>
      <c r="CE529" s="80" t="str">
        <f>+Scoresheet!BU170</f>
        <v>-</v>
      </c>
      <c r="CF529" s="80">
        <f>+Scoresheet!BV170</f>
        <v>114</v>
      </c>
    </row>
    <row r="530" spans="23:84" hidden="1">
      <c r="W530" s="139">
        <v>7</v>
      </c>
      <c r="X530" s="295" t="str">
        <f>+Scoresheet!B171</f>
        <v>HITESH RAVAL [U]</v>
      </c>
      <c r="Y530" s="296">
        <f>VLOOKUP(Scoresheet!C171,'Caps &amp; Points'!$DT$2:$DU$103,2,FALSE)</f>
        <v>2.8</v>
      </c>
      <c r="Z530" s="309">
        <f>VLOOKUP(Scoresheet!D171,'Caps &amp; Points'!$DT$2:$DU$103,2,FALSE)</f>
        <v>0</v>
      </c>
      <c r="AA530" s="309">
        <f>VLOOKUP(Scoresheet!E171,'Caps &amp; Points'!$DT$2:$DU$103,2,FALSE)</f>
        <v>2.2999999999999998</v>
      </c>
      <c r="AB530" s="309">
        <f>VLOOKUP(Scoresheet!F171,'Caps &amp; Points'!$DT$2:$DU$103,2,FALSE)</f>
        <v>3.7</v>
      </c>
      <c r="AC530" s="309">
        <f>VLOOKUP(Scoresheet!G171,'Caps &amp; Points'!$DT$2:$DU$103,2,FALSE)</f>
        <v>0</v>
      </c>
      <c r="AD530" s="309" t="str">
        <f>VLOOKUP(Scoresheet!H171,'Caps &amp; Points'!$DT$2:$DU$103,2,FALSE)</f>
        <v>-</v>
      </c>
      <c r="AE530" s="310" t="str">
        <f>VLOOKUP(Scoresheet!I171,'Caps &amp; Points'!$DT$2:$DU$103,2,FALSE)</f>
        <v>-</v>
      </c>
      <c r="AF530" s="90">
        <f t="shared" si="108"/>
        <v>8.8000000000000007</v>
      </c>
      <c r="AG530" s="87">
        <f>VLOOKUP(Scoresheet!AA171,'Caps &amp; Points'!$DW$2:$DX$11,2,FALSE)</f>
        <v>1</v>
      </c>
      <c r="AH530" s="88">
        <f>VLOOKUP(Scoresheet!AB171,'Caps &amp; Points'!$DW$2:$DX$11,2,FALSE)</f>
        <v>3</v>
      </c>
      <c r="AI530" s="88">
        <f>VLOOKUP(Scoresheet!AC171,'Caps &amp; Points'!$DW$2:$DX$11,2,FALSE)</f>
        <v>1</v>
      </c>
      <c r="AJ530" s="88">
        <f>VLOOKUP(Scoresheet!AD171,'Caps &amp; Points'!$DW$2:$DX$11,2,FALSE)</f>
        <v>1</v>
      </c>
      <c r="AK530" s="88">
        <f>VLOOKUP(Scoresheet!AE171,'Caps &amp; Points'!$DW$2:$DX$11,2,FALSE)</f>
        <v>1</v>
      </c>
      <c r="AL530" s="88" t="str">
        <f>VLOOKUP(Scoresheet!AF171,'Caps &amp; Points'!$DW$2:$DX$11,2,FALSE)</f>
        <v>-</v>
      </c>
      <c r="AM530" s="89" t="str">
        <f>VLOOKUP(Scoresheet!AG171,'Caps &amp; Points'!$DW$2:$DX$11,2,FALSE)</f>
        <v>-</v>
      </c>
      <c r="AN530" s="90">
        <f t="shared" si="109"/>
        <v>7</v>
      </c>
      <c r="AO530" s="87" t="str">
        <f>VLOOKUP(Scoresheet!AY171,'Caps &amp; Points'!$EF$2:$EG$13,2,FALSE)</f>
        <v>-</v>
      </c>
      <c r="AP530" s="88" t="str">
        <f>VLOOKUP(Scoresheet!AZ171,'Caps &amp; Points'!$EF$2:$EG$13,2,FALSE)</f>
        <v>-</v>
      </c>
      <c r="AQ530" s="88" t="str">
        <f>VLOOKUP(Scoresheet!BA171,'Caps &amp; Points'!$EF$2:$EG$13,2,FALSE)</f>
        <v>-</v>
      </c>
      <c r="AR530" s="88" t="str">
        <f>VLOOKUP(Scoresheet!BB171,'Caps &amp; Points'!$EF$2:$EG$13,2,FALSE)</f>
        <v>-</v>
      </c>
      <c r="AS530" s="88" t="str">
        <f>VLOOKUP(Scoresheet!BC171,'Caps &amp; Points'!$EF$2:$EG$13,2,FALSE)</f>
        <v>-</v>
      </c>
      <c r="AT530" s="88" t="str">
        <f>VLOOKUP(Scoresheet!BD171,'Caps &amp; Points'!$EF$2:$EG$13,2,FALSE)</f>
        <v>-</v>
      </c>
      <c r="AU530" s="89" t="str">
        <f>VLOOKUP(Scoresheet!BE171,'Caps &amp; Points'!$EF$2:$EG$13,2,FALSE)</f>
        <v>-</v>
      </c>
      <c r="AV530" s="90">
        <f t="shared" si="110"/>
        <v>0</v>
      </c>
      <c r="AX530" s="80" t="str">
        <f>VLOOKUP(Scoresheet!AQ171,'Caps &amp; Points'!$EC$2:$ED$21,2,FALSE)</f>
        <v>-</v>
      </c>
      <c r="AY530" s="80" t="str">
        <f>VLOOKUP(Scoresheet!AR171,'Caps &amp; Points'!$EC$2:$ED$21,2,FALSE)</f>
        <v>-</v>
      </c>
      <c r="AZ530" s="80" t="str">
        <f>VLOOKUP(Scoresheet!AS171,'Caps &amp; Points'!$EC$2:$ED$21,2,FALSE)</f>
        <v>-</v>
      </c>
      <c r="BA530" s="80" t="str">
        <f>VLOOKUP(Scoresheet!AT171,'Caps &amp; Points'!$EC$2:$ED$21,2,FALSE)</f>
        <v>-</v>
      </c>
      <c r="BB530" s="80" t="str">
        <f>VLOOKUP(Scoresheet!AU171,'Caps &amp; Points'!$EC$2:$ED$21,2,FALSE)</f>
        <v>-</v>
      </c>
      <c r="BC530" s="80" t="str">
        <f>VLOOKUP(Scoresheet!AV171,'Caps &amp; Points'!$EC$2:$ED$21,2,FALSE)</f>
        <v>-</v>
      </c>
      <c r="BD530" s="80" t="str">
        <f>VLOOKUP(Scoresheet!AW171,'Caps &amp; Points'!$EC$2:$ED$21,2,FALSE)</f>
        <v>-</v>
      </c>
      <c r="BE530" s="90">
        <f t="shared" si="111"/>
        <v>0</v>
      </c>
      <c r="BF530" s="87" t="str">
        <f>VLOOKUP(Scoresheet!AI171,'Caps &amp; Points'!$DZ$2:$EA$40,2,FALSE)</f>
        <v>-</v>
      </c>
      <c r="BG530" s="88" t="str">
        <f>VLOOKUP(Scoresheet!AJ171,'Caps &amp; Points'!$DZ$2:$EA$40,2,FALSE)</f>
        <v>-</v>
      </c>
      <c r="BH530" s="88">
        <f>VLOOKUP(Scoresheet!AK171,'Caps &amp; Points'!$DZ$2:$EA$40,2,FALSE)</f>
        <v>0.5</v>
      </c>
      <c r="BI530" s="88" t="str">
        <f>VLOOKUP(Scoresheet!AL171,'Caps &amp; Points'!$DZ$2:$EA$40,2,FALSE)</f>
        <v>-</v>
      </c>
      <c r="BJ530" s="88">
        <f>VLOOKUP(Scoresheet!AM171,'Caps &amp; Points'!$DZ$2:$EA$40,2,FALSE)</f>
        <v>0.5</v>
      </c>
      <c r="BK530" s="88" t="str">
        <f>VLOOKUP(Scoresheet!AN171,'Caps &amp; Points'!$DZ$2:$EA$40,2,FALSE)</f>
        <v>-</v>
      </c>
      <c r="BL530" s="89" t="str">
        <f>VLOOKUP(Scoresheet!AO171,'Caps &amp; Points'!$DZ$2:$EA$40,2,FALSE)</f>
        <v>-</v>
      </c>
      <c r="BM530" s="90">
        <f t="shared" si="112"/>
        <v>1</v>
      </c>
      <c r="BN530" s="90">
        <f t="shared" si="101"/>
        <v>5</v>
      </c>
      <c r="BO530" s="90">
        <f t="shared" si="102"/>
        <v>5</v>
      </c>
      <c r="BP530" s="90"/>
      <c r="BQ530" s="80">
        <f>+Scoresheet!BG171</f>
        <v>3</v>
      </c>
      <c r="BR530" s="80">
        <f>+Scoresheet!BH171</f>
        <v>4</v>
      </c>
      <c r="BS530" s="80">
        <f>+Scoresheet!BI171</f>
        <v>4</v>
      </c>
      <c r="BT530" s="80">
        <f>+Scoresheet!BJ171</f>
        <v>4</v>
      </c>
      <c r="BU530" s="80">
        <f>+Scoresheet!BK171</f>
        <v>4</v>
      </c>
      <c r="BV530" s="80" t="str">
        <f>+Scoresheet!BL171</f>
        <v>-</v>
      </c>
      <c r="BW530" s="80" t="str">
        <f>+Scoresheet!BM171</f>
        <v>-</v>
      </c>
      <c r="BX530" s="80">
        <f>+Scoresheet!BN171</f>
        <v>19</v>
      </c>
      <c r="BY530" s="80">
        <f>+Scoresheet!BO171</f>
        <v>23</v>
      </c>
      <c r="BZ530" s="80">
        <f>+Scoresheet!BP171</f>
        <v>22</v>
      </c>
      <c r="CA530" s="80">
        <f>+Scoresheet!BQ171</f>
        <v>7</v>
      </c>
      <c r="CB530" s="80">
        <f>+Scoresheet!BR171</f>
        <v>28</v>
      </c>
      <c r="CC530" s="80">
        <f>+Scoresheet!BS171</f>
        <v>19</v>
      </c>
      <c r="CD530" s="80" t="str">
        <f>+Scoresheet!BT171</f>
        <v>-</v>
      </c>
      <c r="CE530" s="80" t="str">
        <f>+Scoresheet!BU171</f>
        <v>-</v>
      </c>
      <c r="CF530" s="80">
        <f>+Scoresheet!BV171</f>
        <v>99</v>
      </c>
    </row>
    <row r="531" spans="23:84" hidden="1">
      <c r="W531" s="294">
        <v>8</v>
      </c>
      <c r="X531" s="295" t="str">
        <f>+Scoresheet!B172</f>
        <v>NIKUNJ JOSHI [U]</v>
      </c>
      <c r="Y531" s="296">
        <f>VLOOKUP(Scoresheet!C172,'Caps &amp; Points'!$DT$2:$DU$103,2,FALSE)</f>
        <v>0</v>
      </c>
      <c r="Z531" s="309" t="str">
        <f>VLOOKUP(Scoresheet!D172,'Caps &amp; Points'!$DT$2:$DU$103,2,FALSE)</f>
        <v>-</v>
      </c>
      <c r="AA531" s="309" t="str">
        <f>VLOOKUP(Scoresheet!E172,'Caps &amp; Points'!$DT$2:$DU$103,2,FALSE)</f>
        <v>-</v>
      </c>
      <c r="AB531" s="309" t="str">
        <f>VLOOKUP(Scoresheet!F172,'Caps &amp; Points'!$DT$2:$DU$103,2,FALSE)</f>
        <v>-</v>
      </c>
      <c r="AC531" s="309">
        <f>VLOOKUP(Scoresheet!G172,'Caps &amp; Points'!$DT$2:$DU$103,2,FALSE)</f>
        <v>0</v>
      </c>
      <c r="AD531" s="309" t="str">
        <f>VLOOKUP(Scoresheet!H172,'Caps &amp; Points'!$DT$2:$DU$103,2,FALSE)</f>
        <v>-</v>
      </c>
      <c r="AE531" s="310" t="str">
        <f>VLOOKUP(Scoresheet!I172,'Caps &amp; Points'!$DT$2:$DU$103,2,FALSE)</f>
        <v>-</v>
      </c>
      <c r="AF531" s="90">
        <f t="shared" si="108"/>
        <v>0</v>
      </c>
      <c r="AG531" s="87" t="str">
        <f>VLOOKUP(Scoresheet!AA172,'Caps &amp; Points'!$DW$2:$DX$11,2,FALSE)</f>
        <v>-</v>
      </c>
      <c r="AH531" s="88" t="str">
        <f>VLOOKUP(Scoresheet!AB172,'Caps &amp; Points'!$DW$2:$DX$11,2,FALSE)</f>
        <v>-</v>
      </c>
      <c r="AI531" s="88" t="str">
        <f>VLOOKUP(Scoresheet!AC172,'Caps &amp; Points'!$DW$2:$DX$11,2,FALSE)</f>
        <v>-</v>
      </c>
      <c r="AJ531" s="88" t="str">
        <f>VLOOKUP(Scoresheet!AD172,'Caps &amp; Points'!$DW$2:$DX$11,2,FALSE)</f>
        <v>-</v>
      </c>
      <c r="AK531" s="88" t="str">
        <f>VLOOKUP(Scoresheet!AE172,'Caps &amp; Points'!$DW$2:$DX$11,2,FALSE)</f>
        <v>-</v>
      </c>
      <c r="AL531" s="88" t="str">
        <f>VLOOKUP(Scoresheet!AF172,'Caps &amp; Points'!$DW$2:$DX$11,2,FALSE)</f>
        <v>-</v>
      </c>
      <c r="AM531" s="89" t="str">
        <f>VLOOKUP(Scoresheet!AG172,'Caps &amp; Points'!$DW$2:$DX$11,2,FALSE)</f>
        <v>-</v>
      </c>
      <c r="AN531" s="90">
        <f t="shared" si="109"/>
        <v>0</v>
      </c>
      <c r="AO531" s="87" t="str">
        <f>VLOOKUP(Scoresheet!AY172,'Caps &amp; Points'!$EF$2:$EG$13,2,FALSE)</f>
        <v>-</v>
      </c>
      <c r="AP531" s="88" t="str">
        <f>VLOOKUP(Scoresheet!AZ172,'Caps &amp; Points'!$EF$2:$EG$13,2,FALSE)</f>
        <v>-</v>
      </c>
      <c r="AQ531" s="88" t="str">
        <f>VLOOKUP(Scoresheet!BA172,'Caps &amp; Points'!$EF$2:$EG$13,2,FALSE)</f>
        <v>-</v>
      </c>
      <c r="AR531" s="88" t="str">
        <f>VLOOKUP(Scoresheet!BB172,'Caps &amp; Points'!$EF$2:$EG$13,2,FALSE)</f>
        <v>-</v>
      </c>
      <c r="AS531" s="88" t="str">
        <f>VLOOKUP(Scoresheet!BC172,'Caps &amp; Points'!$EF$2:$EG$13,2,FALSE)</f>
        <v>-</v>
      </c>
      <c r="AT531" s="88" t="str">
        <f>VLOOKUP(Scoresheet!BD172,'Caps &amp; Points'!$EF$2:$EG$13,2,FALSE)</f>
        <v>-</v>
      </c>
      <c r="AU531" s="89" t="str">
        <f>VLOOKUP(Scoresheet!BE172,'Caps &amp; Points'!$EF$2:$EG$13,2,FALSE)</f>
        <v>-</v>
      </c>
      <c r="AV531" s="90">
        <f t="shared" si="110"/>
        <v>0</v>
      </c>
      <c r="AX531" s="80" t="str">
        <f>VLOOKUP(Scoresheet!AQ172,'Caps &amp; Points'!$EC$2:$ED$21,2,FALSE)</f>
        <v>-</v>
      </c>
      <c r="AY531" s="80" t="str">
        <f>VLOOKUP(Scoresheet!AR172,'Caps &amp; Points'!$EC$2:$ED$21,2,FALSE)</f>
        <v>-</v>
      </c>
      <c r="AZ531" s="80" t="str">
        <f>VLOOKUP(Scoresheet!AS172,'Caps &amp; Points'!$EC$2:$ED$21,2,FALSE)</f>
        <v>-</v>
      </c>
      <c r="BA531" s="80">
        <f>VLOOKUP(Scoresheet!AT172,'Caps &amp; Points'!$EC$2:$ED$21,2,FALSE)</f>
        <v>1</v>
      </c>
      <c r="BB531" s="80" t="str">
        <f>VLOOKUP(Scoresheet!AU172,'Caps &amp; Points'!$EC$2:$ED$21,2,FALSE)</f>
        <v>-</v>
      </c>
      <c r="BC531" s="80" t="str">
        <f>VLOOKUP(Scoresheet!AV172,'Caps &amp; Points'!$EC$2:$ED$21,2,FALSE)</f>
        <v>-</v>
      </c>
      <c r="BD531" s="80" t="str">
        <f>VLOOKUP(Scoresheet!AW172,'Caps &amp; Points'!$EC$2:$ED$21,2,FALSE)</f>
        <v>-</v>
      </c>
      <c r="BE531" s="90">
        <f t="shared" si="111"/>
        <v>1</v>
      </c>
      <c r="BF531" s="87" t="str">
        <f>VLOOKUP(Scoresheet!AI172,'Caps &amp; Points'!$DZ$2:$EA$40,2,FALSE)</f>
        <v>-</v>
      </c>
      <c r="BG531" s="88" t="str">
        <f>VLOOKUP(Scoresheet!AJ172,'Caps &amp; Points'!$DZ$2:$EA$40,2,FALSE)</f>
        <v>-</v>
      </c>
      <c r="BH531" s="88" t="str">
        <f>VLOOKUP(Scoresheet!AK172,'Caps &amp; Points'!$DZ$2:$EA$40,2,FALSE)</f>
        <v>-</v>
      </c>
      <c r="BI531" s="88" t="str">
        <f>VLOOKUP(Scoresheet!AL172,'Caps &amp; Points'!$DZ$2:$EA$40,2,FALSE)</f>
        <v>-</v>
      </c>
      <c r="BJ531" s="88" t="str">
        <f>VLOOKUP(Scoresheet!AM172,'Caps &amp; Points'!$DZ$2:$EA$40,2,FALSE)</f>
        <v>-</v>
      </c>
      <c r="BK531" s="88" t="str">
        <f>VLOOKUP(Scoresheet!AN172,'Caps &amp; Points'!$DZ$2:$EA$40,2,FALSE)</f>
        <v>-</v>
      </c>
      <c r="BL531" s="89" t="str">
        <f>VLOOKUP(Scoresheet!AO172,'Caps &amp; Points'!$DZ$2:$EA$40,2,FALSE)</f>
        <v>-</v>
      </c>
      <c r="BM531" s="90">
        <f t="shared" si="112"/>
        <v>0</v>
      </c>
      <c r="BN531" s="90">
        <f t="shared" si="101"/>
        <v>2</v>
      </c>
      <c r="BO531" s="90">
        <f t="shared" si="102"/>
        <v>0</v>
      </c>
      <c r="BP531" s="90"/>
      <c r="BQ531" s="80" t="str">
        <f>+Scoresheet!BG172</f>
        <v>-</v>
      </c>
      <c r="BR531" s="80" t="str">
        <f>+Scoresheet!BH172</f>
        <v>-</v>
      </c>
      <c r="BS531" s="80" t="str">
        <f>+Scoresheet!BI172</f>
        <v>-</v>
      </c>
      <c r="BT531" s="80" t="str">
        <f>+Scoresheet!BJ172</f>
        <v>-</v>
      </c>
      <c r="BU531" s="80" t="str">
        <f>+Scoresheet!BK172</f>
        <v>-</v>
      </c>
      <c r="BV531" s="80" t="str">
        <f>+Scoresheet!BL172</f>
        <v>-</v>
      </c>
      <c r="BW531" s="80" t="str">
        <f>+Scoresheet!BM172</f>
        <v>-</v>
      </c>
      <c r="BX531" s="80">
        <f>+Scoresheet!BN172</f>
        <v>0</v>
      </c>
      <c r="BY531" s="80" t="str">
        <f>+Scoresheet!BO172</f>
        <v>-</v>
      </c>
      <c r="BZ531" s="80" t="str">
        <f>+Scoresheet!BP172</f>
        <v>-</v>
      </c>
      <c r="CA531" s="80" t="str">
        <f>+Scoresheet!BQ172</f>
        <v>-</v>
      </c>
      <c r="CB531" s="80" t="str">
        <f>+Scoresheet!BR172</f>
        <v>-</v>
      </c>
      <c r="CC531" s="80" t="str">
        <f>+Scoresheet!BS172</f>
        <v>-</v>
      </c>
      <c r="CD531" s="80" t="str">
        <f>+Scoresheet!BT172</f>
        <v>-</v>
      </c>
      <c r="CE531" s="80" t="str">
        <f>+Scoresheet!BU172</f>
        <v>-</v>
      </c>
      <c r="CF531" s="80">
        <f>+Scoresheet!BV172</f>
        <v>0</v>
      </c>
    </row>
    <row r="532" spans="23:84" hidden="1">
      <c r="W532" s="139">
        <v>9</v>
      </c>
      <c r="X532" s="295" t="str">
        <f>+Scoresheet!B173</f>
        <v>RUPESH UPADHYAY [U]</v>
      </c>
      <c r="Y532" s="296">
        <f>VLOOKUP(Scoresheet!C173,'Caps &amp; Points'!$DT$2:$DU$103,2,FALSE)</f>
        <v>0</v>
      </c>
      <c r="Z532" s="309" t="str">
        <f>VLOOKUP(Scoresheet!D173,'Caps &amp; Points'!$DT$2:$DU$103,2,FALSE)</f>
        <v>-</v>
      </c>
      <c r="AA532" s="309" t="str">
        <f>VLOOKUP(Scoresheet!E173,'Caps &amp; Points'!$DT$2:$DU$103,2,FALSE)</f>
        <v>-</v>
      </c>
      <c r="AB532" s="309" t="str">
        <f>VLOOKUP(Scoresheet!F173,'Caps &amp; Points'!$DT$2:$DU$103,2,FALSE)</f>
        <v>-</v>
      </c>
      <c r="AC532" s="309">
        <f>VLOOKUP(Scoresheet!G173,'Caps &amp; Points'!$DT$2:$DU$103,2,FALSE)</f>
        <v>0</v>
      </c>
      <c r="AD532" s="309" t="str">
        <f>VLOOKUP(Scoresheet!H173,'Caps &amp; Points'!$DT$2:$DU$103,2,FALSE)</f>
        <v>-</v>
      </c>
      <c r="AE532" s="310" t="str">
        <f>VLOOKUP(Scoresheet!I173,'Caps &amp; Points'!$DT$2:$DU$103,2,FALSE)</f>
        <v>-</v>
      </c>
      <c r="AF532" s="90">
        <f t="shared" si="108"/>
        <v>0</v>
      </c>
      <c r="AG532" s="87" t="str">
        <f>VLOOKUP(Scoresheet!AA173,'Caps &amp; Points'!$DW$2:$DX$11,2,FALSE)</f>
        <v>-</v>
      </c>
      <c r="AH532" s="88" t="str">
        <f>VLOOKUP(Scoresheet!AB173,'Caps &amp; Points'!$DW$2:$DX$11,2,FALSE)</f>
        <v>-</v>
      </c>
      <c r="AI532" s="88" t="str">
        <f>VLOOKUP(Scoresheet!AC173,'Caps &amp; Points'!$DW$2:$DX$11,2,FALSE)</f>
        <v>-</v>
      </c>
      <c r="AJ532" s="88" t="str">
        <f>VLOOKUP(Scoresheet!AD173,'Caps &amp; Points'!$DW$2:$DX$11,2,FALSE)</f>
        <v>-</v>
      </c>
      <c r="AK532" s="88" t="str">
        <f>VLOOKUP(Scoresheet!AE173,'Caps &amp; Points'!$DW$2:$DX$11,2,FALSE)</f>
        <v>-</v>
      </c>
      <c r="AL532" s="88" t="str">
        <f>VLOOKUP(Scoresheet!AF173,'Caps &amp; Points'!$DW$2:$DX$11,2,FALSE)</f>
        <v>-</v>
      </c>
      <c r="AM532" s="89" t="str">
        <f>VLOOKUP(Scoresheet!AG173,'Caps &amp; Points'!$DW$2:$DX$11,2,FALSE)</f>
        <v>-</v>
      </c>
      <c r="AN532" s="90">
        <f t="shared" si="109"/>
        <v>0</v>
      </c>
      <c r="AO532" s="87" t="str">
        <f>VLOOKUP(Scoresheet!AY173,'Caps &amp; Points'!$EF$2:$EG$13,2,FALSE)</f>
        <v>-</v>
      </c>
      <c r="AP532" s="88" t="str">
        <f>VLOOKUP(Scoresheet!AZ173,'Caps &amp; Points'!$EF$2:$EG$13,2,FALSE)</f>
        <v>-</v>
      </c>
      <c r="AQ532" s="88" t="str">
        <f>VLOOKUP(Scoresheet!BA173,'Caps &amp; Points'!$EF$2:$EG$13,2,FALSE)</f>
        <v>-</v>
      </c>
      <c r="AR532" s="88" t="str">
        <f>VLOOKUP(Scoresheet!BB173,'Caps &amp; Points'!$EF$2:$EG$13,2,FALSE)</f>
        <v>-</v>
      </c>
      <c r="AS532" s="88" t="str">
        <f>VLOOKUP(Scoresheet!BC173,'Caps &amp; Points'!$EF$2:$EG$13,2,FALSE)</f>
        <v>-</v>
      </c>
      <c r="AT532" s="88" t="str">
        <f>VLOOKUP(Scoresheet!BD173,'Caps &amp; Points'!$EF$2:$EG$13,2,FALSE)</f>
        <v>-</v>
      </c>
      <c r="AU532" s="89" t="str">
        <f>VLOOKUP(Scoresheet!BE173,'Caps &amp; Points'!$EF$2:$EG$13,2,FALSE)</f>
        <v>-</v>
      </c>
      <c r="AV532" s="90">
        <f t="shared" si="110"/>
        <v>0</v>
      </c>
      <c r="AX532" s="80" t="str">
        <f>VLOOKUP(Scoresheet!AQ173,'Caps &amp; Points'!$EC$2:$ED$21,2,FALSE)</f>
        <v>-</v>
      </c>
      <c r="AY532" s="80" t="str">
        <f>VLOOKUP(Scoresheet!AR173,'Caps &amp; Points'!$EC$2:$ED$21,2,FALSE)</f>
        <v>-</v>
      </c>
      <c r="AZ532" s="80" t="str">
        <f>VLOOKUP(Scoresheet!AS173,'Caps &amp; Points'!$EC$2:$ED$21,2,FALSE)</f>
        <v>-</v>
      </c>
      <c r="BA532" s="80" t="str">
        <f>VLOOKUP(Scoresheet!AT173,'Caps &amp; Points'!$EC$2:$ED$21,2,FALSE)</f>
        <v>-</v>
      </c>
      <c r="BB532" s="80" t="str">
        <f>VLOOKUP(Scoresheet!AU173,'Caps &amp; Points'!$EC$2:$ED$21,2,FALSE)</f>
        <v>-</v>
      </c>
      <c r="BC532" s="80" t="str">
        <f>VLOOKUP(Scoresheet!AV173,'Caps &amp; Points'!$EC$2:$ED$21,2,FALSE)</f>
        <v>-</v>
      </c>
      <c r="BD532" s="80" t="str">
        <f>VLOOKUP(Scoresheet!AW173,'Caps &amp; Points'!$EC$2:$ED$21,2,FALSE)</f>
        <v>-</v>
      </c>
      <c r="BE532" s="90">
        <f t="shared" si="111"/>
        <v>0</v>
      </c>
      <c r="BF532" s="87" t="str">
        <f>VLOOKUP(Scoresheet!AI173,'Caps &amp; Points'!$DZ$2:$EA$40,2,FALSE)</f>
        <v>-</v>
      </c>
      <c r="BG532" s="88" t="str">
        <f>VLOOKUP(Scoresheet!AJ173,'Caps &amp; Points'!$DZ$2:$EA$40,2,FALSE)</f>
        <v>-</v>
      </c>
      <c r="BH532" s="88" t="str">
        <f>VLOOKUP(Scoresheet!AK173,'Caps &amp; Points'!$DZ$2:$EA$40,2,FALSE)</f>
        <v>-</v>
      </c>
      <c r="BI532" s="88" t="str">
        <f>VLOOKUP(Scoresheet!AL173,'Caps &amp; Points'!$DZ$2:$EA$40,2,FALSE)</f>
        <v>-</v>
      </c>
      <c r="BJ532" s="88" t="str">
        <f>VLOOKUP(Scoresheet!AM173,'Caps &amp; Points'!$DZ$2:$EA$40,2,FALSE)</f>
        <v>-</v>
      </c>
      <c r="BK532" s="88" t="str">
        <f>VLOOKUP(Scoresheet!AN173,'Caps &amp; Points'!$DZ$2:$EA$40,2,FALSE)</f>
        <v>-</v>
      </c>
      <c r="BL532" s="89" t="str">
        <f>VLOOKUP(Scoresheet!AO173,'Caps &amp; Points'!$DZ$2:$EA$40,2,FALSE)</f>
        <v>-</v>
      </c>
      <c r="BM532" s="90">
        <f t="shared" si="112"/>
        <v>0</v>
      </c>
      <c r="BN532" s="90">
        <f t="shared" ref="BN532:BN595" si="113">COUNT(Y532:AE532)</f>
        <v>2</v>
      </c>
      <c r="BO532" s="90">
        <f t="shared" si="102"/>
        <v>0</v>
      </c>
      <c r="BP532" s="90"/>
      <c r="BQ532" s="80" t="str">
        <f>+Scoresheet!BG173</f>
        <v>-</v>
      </c>
      <c r="BR532" s="80" t="str">
        <f>+Scoresheet!BH173</f>
        <v>-</v>
      </c>
      <c r="BS532" s="80" t="str">
        <f>+Scoresheet!BI173</f>
        <v>-</v>
      </c>
      <c r="BT532" s="80" t="str">
        <f>+Scoresheet!BJ173</f>
        <v>-</v>
      </c>
      <c r="BU532" s="80" t="str">
        <f>+Scoresheet!BK173</f>
        <v>-</v>
      </c>
      <c r="BV532" s="80" t="str">
        <f>+Scoresheet!BL173</f>
        <v>-</v>
      </c>
      <c r="BW532" s="80" t="str">
        <f>+Scoresheet!BM173</f>
        <v>-</v>
      </c>
      <c r="BX532" s="80">
        <f>+Scoresheet!BN173</f>
        <v>0</v>
      </c>
      <c r="BY532" s="80" t="str">
        <f>+Scoresheet!BO173</f>
        <v>-</v>
      </c>
      <c r="BZ532" s="80" t="str">
        <f>+Scoresheet!BP173</f>
        <v>-</v>
      </c>
      <c r="CA532" s="80" t="str">
        <f>+Scoresheet!BQ173</f>
        <v>-</v>
      </c>
      <c r="CB532" s="80" t="str">
        <f>+Scoresheet!BR173</f>
        <v>-</v>
      </c>
      <c r="CC532" s="80" t="str">
        <f>+Scoresheet!BS173</f>
        <v>-</v>
      </c>
      <c r="CD532" s="80" t="str">
        <f>+Scoresheet!BT173</f>
        <v>-</v>
      </c>
      <c r="CE532" s="80" t="str">
        <f>+Scoresheet!BU173</f>
        <v>-</v>
      </c>
      <c r="CF532" s="80">
        <f>+Scoresheet!BV173</f>
        <v>0</v>
      </c>
    </row>
    <row r="533" spans="23:84" hidden="1">
      <c r="W533" s="294">
        <v>10</v>
      </c>
      <c r="X533" s="295" t="str">
        <f>+Scoresheet!B174</f>
        <v>MAHESH JOSHI [U]</v>
      </c>
      <c r="Y533" s="296" t="str">
        <f>VLOOKUP(Scoresheet!C174,'Caps &amp; Points'!$DT$2:$DU$103,2,FALSE)</f>
        <v>-</v>
      </c>
      <c r="Z533" s="309">
        <f>VLOOKUP(Scoresheet!D174,'Caps &amp; Points'!$DT$2:$DU$103,2,FALSE)</f>
        <v>0</v>
      </c>
      <c r="AA533" s="309">
        <f>VLOOKUP(Scoresheet!E174,'Caps &amp; Points'!$DT$2:$DU$103,2,FALSE)</f>
        <v>0</v>
      </c>
      <c r="AB533" s="309" t="str">
        <f>VLOOKUP(Scoresheet!F174,'Caps &amp; Points'!$DT$2:$DU$103,2,FALSE)</f>
        <v>-</v>
      </c>
      <c r="AC533" s="309">
        <f>VLOOKUP(Scoresheet!G174,'Caps &amp; Points'!$DT$2:$DU$103,2,FALSE)</f>
        <v>0</v>
      </c>
      <c r="AD533" s="309" t="str">
        <f>VLOOKUP(Scoresheet!H174,'Caps &amp; Points'!$DT$2:$DU$103,2,FALSE)</f>
        <v>-</v>
      </c>
      <c r="AE533" s="310" t="str">
        <f>VLOOKUP(Scoresheet!I174,'Caps &amp; Points'!$DT$2:$DU$103,2,FALSE)</f>
        <v>-</v>
      </c>
      <c r="AF533" s="90">
        <f t="shared" si="108"/>
        <v>0</v>
      </c>
      <c r="AG533" s="87">
        <f>VLOOKUP(Scoresheet!AA174,'Caps &amp; Points'!$DW$2:$DX$11,2,FALSE)</f>
        <v>0</v>
      </c>
      <c r="AH533" s="88">
        <f>VLOOKUP(Scoresheet!AB174,'Caps &amp; Points'!$DW$2:$DX$11,2,FALSE)</f>
        <v>0</v>
      </c>
      <c r="AI533" s="88">
        <f>VLOOKUP(Scoresheet!AC174,'Caps &amp; Points'!$DW$2:$DX$11,2,FALSE)</f>
        <v>10</v>
      </c>
      <c r="AJ533" s="88">
        <f>VLOOKUP(Scoresheet!AD174,'Caps &amp; Points'!$DW$2:$DX$11,2,FALSE)</f>
        <v>0</v>
      </c>
      <c r="AK533" s="88">
        <f>VLOOKUP(Scoresheet!AE174,'Caps &amp; Points'!$DW$2:$DX$11,2,FALSE)</f>
        <v>7</v>
      </c>
      <c r="AL533" s="88" t="str">
        <f>VLOOKUP(Scoresheet!AF174,'Caps &amp; Points'!$DW$2:$DX$11,2,FALSE)</f>
        <v>-</v>
      </c>
      <c r="AM533" s="89" t="str">
        <f>VLOOKUP(Scoresheet!AG174,'Caps &amp; Points'!$DW$2:$DX$11,2,FALSE)</f>
        <v>-</v>
      </c>
      <c r="AN533" s="90">
        <f t="shared" si="109"/>
        <v>17</v>
      </c>
      <c r="AO533" s="87" t="str">
        <f>VLOOKUP(Scoresheet!AY174,'Caps &amp; Points'!$EF$2:$EG$13,2,FALSE)</f>
        <v>-</v>
      </c>
      <c r="AP533" s="88" t="str">
        <f>VLOOKUP(Scoresheet!AZ174,'Caps &amp; Points'!$EF$2:$EG$13,2,FALSE)</f>
        <v>-</v>
      </c>
      <c r="AQ533" s="88" t="str">
        <f>VLOOKUP(Scoresheet!BA174,'Caps &amp; Points'!$EF$2:$EG$13,2,FALSE)</f>
        <v>-</v>
      </c>
      <c r="AR533" s="88" t="str">
        <f>VLOOKUP(Scoresheet!BB174,'Caps &amp; Points'!$EF$2:$EG$13,2,FALSE)</f>
        <v>-</v>
      </c>
      <c r="AS533" s="88" t="str">
        <f>VLOOKUP(Scoresheet!BC174,'Caps &amp; Points'!$EF$2:$EG$13,2,FALSE)</f>
        <v>-</v>
      </c>
      <c r="AT533" s="88" t="str">
        <f>VLOOKUP(Scoresheet!BD174,'Caps &amp; Points'!$EF$2:$EG$13,2,FALSE)</f>
        <v>-</v>
      </c>
      <c r="AU533" s="89" t="str">
        <f>VLOOKUP(Scoresheet!BE174,'Caps &amp; Points'!$EF$2:$EG$13,2,FALSE)</f>
        <v>-</v>
      </c>
      <c r="AV533" s="90">
        <f t="shared" si="110"/>
        <v>0</v>
      </c>
      <c r="AX533" s="80" t="str">
        <f>VLOOKUP(Scoresheet!AQ174,'Caps &amp; Points'!$EC$2:$ED$21,2,FALSE)</f>
        <v>-</v>
      </c>
      <c r="AY533" s="80" t="str">
        <f>VLOOKUP(Scoresheet!AR174,'Caps &amp; Points'!$EC$2:$ED$21,2,FALSE)</f>
        <v>-</v>
      </c>
      <c r="AZ533" s="80" t="str">
        <f>VLOOKUP(Scoresheet!AS174,'Caps &amp; Points'!$EC$2:$ED$21,2,FALSE)</f>
        <v>-</v>
      </c>
      <c r="BA533" s="80" t="str">
        <f>VLOOKUP(Scoresheet!AT174,'Caps &amp; Points'!$EC$2:$ED$21,2,FALSE)</f>
        <v>-</v>
      </c>
      <c r="BB533" s="80" t="str">
        <f>VLOOKUP(Scoresheet!AU174,'Caps &amp; Points'!$EC$2:$ED$21,2,FALSE)</f>
        <v>-</v>
      </c>
      <c r="BC533" s="80" t="str">
        <f>VLOOKUP(Scoresheet!AV174,'Caps &amp; Points'!$EC$2:$ED$21,2,FALSE)</f>
        <v>-</v>
      </c>
      <c r="BD533" s="80" t="str">
        <f>VLOOKUP(Scoresheet!AW174,'Caps &amp; Points'!$EC$2:$ED$21,2,FALSE)</f>
        <v>-</v>
      </c>
      <c r="BE533" s="90">
        <f t="shared" si="111"/>
        <v>0</v>
      </c>
      <c r="BF533" s="87" t="str">
        <f>VLOOKUP(Scoresheet!AI174,'Caps &amp; Points'!$DZ$2:$EA$40,2,FALSE)</f>
        <v>-</v>
      </c>
      <c r="BG533" s="88" t="str">
        <f>VLOOKUP(Scoresheet!AJ174,'Caps &amp; Points'!$DZ$2:$EA$40,2,FALSE)</f>
        <v>-</v>
      </c>
      <c r="BH533" s="88" t="str">
        <f>VLOOKUP(Scoresheet!AK174,'Caps &amp; Points'!$DZ$2:$EA$40,2,FALSE)</f>
        <v>-</v>
      </c>
      <c r="BI533" s="88" t="str">
        <f>VLOOKUP(Scoresheet!AL174,'Caps &amp; Points'!$DZ$2:$EA$40,2,FALSE)</f>
        <v>-</v>
      </c>
      <c r="BJ533" s="88" t="str">
        <f>VLOOKUP(Scoresheet!AM174,'Caps &amp; Points'!$DZ$2:$EA$40,2,FALSE)</f>
        <v>-</v>
      </c>
      <c r="BK533" s="88" t="str">
        <f>VLOOKUP(Scoresheet!AN174,'Caps &amp; Points'!$DZ$2:$EA$40,2,FALSE)</f>
        <v>-</v>
      </c>
      <c r="BL533" s="89" t="str">
        <f>VLOOKUP(Scoresheet!AO174,'Caps &amp; Points'!$DZ$2:$EA$40,2,FALSE)</f>
        <v>-</v>
      </c>
      <c r="BM533" s="90">
        <f t="shared" si="112"/>
        <v>0</v>
      </c>
      <c r="BN533" s="90">
        <f t="shared" si="113"/>
        <v>3</v>
      </c>
      <c r="BO533" s="90">
        <f t="shared" ref="BO533:BO596" si="114">COUNT(AG533:AM533)</f>
        <v>5</v>
      </c>
      <c r="BP533" s="90"/>
      <c r="BQ533" s="80">
        <f>+Scoresheet!BG174</f>
        <v>1</v>
      </c>
      <c r="BR533" s="80">
        <f>+Scoresheet!BH174</f>
        <v>4</v>
      </c>
      <c r="BS533" s="80">
        <f>+Scoresheet!BI174</f>
        <v>4</v>
      </c>
      <c r="BT533" s="80">
        <f>+Scoresheet!BJ174</f>
        <v>4</v>
      </c>
      <c r="BU533" s="80">
        <f>+Scoresheet!BK174</f>
        <v>4</v>
      </c>
      <c r="BV533" s="80" t="str">
        <f>+Scoresheet!BL174</f>
        <v>-</v>
      </c>
      <c r="BW533" s="80" t="str">
        <f>+Scoresheet!BM174</f>
        <v>-</v>
      </c>
      <c r="BX533" s="80">
        <f>+Scoresheet!BN174</f>
        <v>17</v>
      </c>
      <c r="BY533" s="80">
        <f>+Scoresheet!BO174</f>
        <v>10</v>
      </c>
      <c r="BZ533" s="80">
        <f>+Scoresheet!BP174</f>
        <v>16</v>
      </c>
      <c r="CA533" s="80">
        <f>+Scoresheet!BQ174</f>
        <v>10</v>
      </c>
      <c r="CB533" s="80">
        <f>+Scoresheet!BR174</f>
        <v>15</v>
      </c>
      <c r="CC533" s="80">
        <f>+Scoresheet!BS174</f>
        <v>23</v>
      </c>
      <c r="CD533" s="80" t="str">
        <f>+Scoresheet!BT174</f>
        <v>-</v>
      </c>
      <c r="CE533" s="80" t="str">
        <f>+Scoresheet!BU174</f>
        <v>-</v>
      </c>
      <c r="CF533" s="80">
        <f>+Scoresheet!BV174</f>
        <v>74</v>
      </c>
    </row>
    <row r="534" spans="23:84" hidden="1">
      <c r="W534" s="139">
        <v>11</v>
      </c>
      <c r="X534" s="295" t="str">
        <f>+Scoresheet!B175</f>
        <v>AMIT [U]</v>
      </c>
      <c r="Y534" s="296" t="str">
        <f>VLOOKUP(Scoresheet!C175,'Caps &amp; Points'!$DT$2:$DU$103,2,FALSE)</f>
        <v>-</v>
      </c>
      <c r="Z534" s="309" t="str">
        <f>VLOOKUP(Scoresheet!D175,'Caps &amp; Points'!$DT$2:$DU$103,2,FALSE)</f>
        <v>-</v>
      </c>
      <c r="AA534" s="309" t="str">
        <f>VLOOKUP(Scoresheet!E175,'Caps &amp; Points'!$DT$2:$DU$103,2,FALSE)</f>
        <v>-</v>
      </c>
      <c r="AB534" s="309" t="str">
        <f>VLOOKUP(Scoresheet!F175,'Caps &amp; Points'!$DT$2:$DU$103,2,FALSE)</f>
        <v>-</v>
      </c>
      <c r="AC534" s="309" t="str">
        <f>VLOOKUP(Scoresheet!G175,'Caps &amp; Points'!$DT$2:$DU$103,2,FALSE)</f>
        <v>-</v>
      </c>
      <c r="AD534" s="309" t="str">
        <f>VLOOKUP(Scoresheet!H175,'Caps &amp; Points'!$DT$2:$DU$103,2,FALSE)</f>
        <v>-</v>
      </c>
      <c r="AE534" s="310" t="str">
        <f>VLOOKUP(Scoresheet!I175,'Caps &amp; Points'!$DT$2:$DU$103,2,FALSE)</f>
        <v>-</v>
      </c>
      <c r="AF534" s="90">
        <f t="shared" si="108"/>
        <v>0</v>
      </c>
      <c r="AG534" s="87">
        <f>VLOOKUP(Scoresheet!AA175,'Caps &amp; Points'!$DW$2:$DX$11,2,FALSE)</f>
        <v>1</v>
      </c>
      <c r="AH534" s="88" t="str">
        <f>VLOOKUP(Scoresheet!AB175,'Caps &amp; Points'!$DW$2:$DX$11,2,FALSE)</f>
        <v>-</v>
      </c>
      <c r="AI534" s="88" t="str">
        <f>VLOOKUP(Scoresheet!AC175,'Caps &amp; Points'!$DW$2:$DX$11,2,FALSE)</f>
        <v>-</v>
      </c>
      <c r="AJ534" s="88" t="str">
        <f>VLOOKUP(Scoresheet!AD175,'Caps &amp; Points'!$DW$2:$DX$11,2,FALSE)</f>
        <v>-</v>
      </c>
      <c r="AK534" s="88" t="str">
        <f>VLOOKUP(Scoresheet!AE175,'Caps &amp; Points'!$DW$2:$DX$11,2,FALSE)</f>
        <v>-</v>
      </c>
      <c r="AL534" s="88" t="str">
        <f>VLOOKUP(Scoresheet!AF175,'Caps &amp; Points'!$DW$2:$DX$11,2,FALSE)</f>
        <v>-</v>
      </c>
      <c r="AM534" s="89" t="str">
        <f>VLOOKUP(Scoresheet!AG175,'Caps &amp; Points'!$DW$2:$DX$11,2,FALSE)</f>
        <v>-</v>
      </c>
      <c r="AN534" s="90">
        <f t="shared" si="109"/>
        <v>1</v>
      </c>
      <c r="AO534" s="87" t="str">
        <f>VLOOKUP(Scoresheet!AY175,'Caps &amp; Points'!$EF$2:$EG$13,2,FALSE)</f>
        <v>-</v>
      </c>
      <c r="AP534" s="88" t="str">
        <f>VLOOKUP(Scoresheet!AZ175,'Caps &amp; Points'!$EF$2:$EG$13,2,FALSE)</f>
        <v>-</v>
      </c>
      <c r="AQ534" s="88" t="str">
        <f>VLOOKUP(Scoresheet!BA175,'Caps &amp; Points'!$EF$2:$EG$13,2,FALSE)</f>
        <v>-</v>
      </c>
      <c r="AR534" s="88" t="str">
        <f>VLOOKUP(Scoresheet!BB175,'Caps &amp; Points'!$EF$2:$EG$13,2,FALSE)</f>
        <v>-</v>
      </c>
      <c r="AS534" s="88" t="str">
        <f>VLOOKUP(Scoresheet!BC175,'Caps &amp; Points'!$EF$2:$EG$13,2,FALSE)</f>
        <v>-</v>
      </c>
      <c r="AT534" s="88" t="str">
        <f>VLOOKUP(Scoresheet!BD175,'Caps &amp; Points'!$EF$2:$EG$13,2,FALSE)</f>
        <v>-</v>
      </c>
      <c r="AU534" s="89" t="str">
        <f>VLOOKUP(Scoresheet!BE175,'Caps &amp; Points'!$EF$2:$EG$13,2,FALSE)</f>
        <v>-</v>
      </c>
      <c r="AV534" s="90">
        <f t="shared" si="110"/>
        <v>0</v>
      </c>
      <c r="AX534" s="80">
        <f>VLOOKUP(Scoresheet!AQ175,'Caps &amp; Points'!$EC$2:$ED$21,2,FALSE)</f>
        <v>0.5</v>
      </c>
      <c r="AY534" s="80" t="str">
        <f>VLOOKUP(Scoresheet!AR175,'Caps &amp; Points'!$EC$2:$ED$21,2,FALSE)</f>
        <v>-</v>
      </c>
      <c r="AZ534" s="80" t="str">
        <f>VLOOKUP(Scoresheet!AS175,'Caps &amp; Points'!$EC$2:$ED$21,2,FALSE)</f>
        <v>-</v>
      </c>
      <c r="BA534" s="80" t="str">
        <f>VLOOKUP(Scoresheet!AT175,'Caps &amp; Points'!$EC$2:$ED$21,2,FALSE)</f>
        <v>-</v>
      </c>
      <c r="BB534" s="80" t="str">
        <f>VLOOKUP(Scoresheet!AU175,'Caps &amp; Points'!$EC$2:$ED$21,2,FALSE)</f>
        <v>-</v>
      </c>
      <c r="BC534" s="80" t="str">
        <f>VLOOKUP(Scoresheet!AV175,'Caps &amp; Points'!$EC$2:$ED$21,2,FALSE)</f>
        <v>-</v>
      </c>
      <c r="BD534" s="80" t="str">
        <f>VLOOKUP(Scoresheet!AW175,'Caps &amp; Points'!$EC$2:$ED$21,2,FALSE)</f>
        <v>-</v>
      </c>
      <c r="BE534" s="90">
        <f t="shared" si="111"/>
        <v>0.5</v>
      </c>
      <c r="BF534" s="87" t="str">
        <f>VLOOKUP(Scoresheet!AI175,'Caps &amp; Points'!$DZ$2:$EA$40,2,FALSE)</f>
        <v>-</v>
      </c>
      <c r="BG534" s="88" t="str">
        <f>VLOOKUP(Scoresheet!AJ175,'Caps &amp; Points'!$DZ$2:$EA$40,2,FALSE)</f>
        <v>-</v>
      </c>
      <c r="BH534" s="88" t="str">
        <f>VLOOKUP(Scoresheet!AK175,'Caps &amp; Points'!$DZ$2:$EA$40,2,FALSE)</f>
        <v>-</v>
      </c>
      <c r="BI534" s="88" t="str">
        <f>VLOOKUP(Scoresheet!AL175,'Caps &amp; Points'!$DZ$2:$EA$40,2,FALSE)</f>
        <v>-</v>
      </c>
      <c r="BJ534" s="88" t="str">
        <f>VLOOKUP(Scoresheet!AM175,'Caps &amp; Points'!$DZ$2:$EA$40,2,FALSE)</f>
        <v>-</v>
      </c>
      <c r="BK534" s="88" t="str">
        <f>VLOOKUP(Scoresheet!AN175,'Caps &amp; Points'!$DZ$2:$EA$40,2,FALSE)</f>
        <v>-</v>
      </c>
      <c r="BL534" s="89" t="str">
        <f>VLOOKUP(Scoresheet!AO175,'Caps &amp; Points'!$DZ$2:$EA$40,2,FALSE)</f>
        <v>-</v>
      </c>
      <c r="BM534" s="90">
        <f t="shared" si="112"/>
        <v>0</v>
      </c>
      <c r="BN534" s="90">
        <f t="shared" si="113"/>
        <v>0</v>
      </c>
      <c r="BO534" s="90">
        <f t="shared" si="114"/>
        <v>1</v>
      </c>
      <c r="BP534" s="90"/>
      <c r="BQ534" s="80">
        <f>+Scoresheet!BG175</f>
        <v>1.2</v>
      </c>
      <c r="BR534" s="80" t="str">
        <f>+Scoresheet!BH175</f>
        <v>-</v>
      </c>
      <c r="BS534" s="80" t="str">
        <f>+Scoresheet!BI175</f>
        <v>-</v>
      </c>
      <c r="BT534" s="80" t="str">
        <f>+Scoresheet!BJ175</f>
        <v>-</v>
      </c>
      <c r="BU534" s="80" t="str">
        <f>+Scoresheet!BK175</f>
        <v>-</v>
      </c>
      <c r="BV534" s="80" t="str">
        <f>+Scoresheet!BL175</f>
        <v>-</v>
      </c>
      <c r="BW534" s="80" t="str">
        <f>+Scoresheet!BM175</f>
        <v>-</v>
      </c>
      <c r="BX534" s="80">
        <f>+Scoresheet!BN175</f>
        <v>1.2</v>
      </c>
      <c r="BY534" s="80">
        <f>+Scoresheet!BO175</f>
        <v>19</v>
      </c>
      <c r="BZ534" s="80" t="str">
        <f>+Scoresheet!BP175</f>
        <v>-</v>
      </c>
      <c r="CA534" s="80" t="str">
        <f>+Scoresheet!BQ175</f>
        <v>-</v>
      </c>
      <c r="CB534" s="80" t="str">
        <f>+Scoresheet!BR175</f>
        <v>-</v>
      </c>
      <c r="CC534" s="80" t="str">
        <f>+Scoresheet!BS175</f>
        <v>-</v>
      </c>
      <c r="CD534" s="80" t="str">
        <f>+Scoresheet!BT175</f>
        <v>-</v>
      </c>
      <c r="CE534" s="80" t="str">
        <f>+Scoresheet!BU175</f>
        <v>-</v>
      </c>
      <c r="CF534" s="80">
        <f>+Scoresheet!BV175</f>
        <v>19</v>
      </c>
    </row>
    <row r="535" spans="23:84" hidden="1">
      <c r="W535" s="294">
        <v>12</v>
      </c>
      <c r="X535" s="295" t="str">
        <f>+Scoresheet!B176</f>
        <v>NIRMAL JOSHI [U]</v>
      </c>
      <c r="Y535" s="296" t="str">
        <f>VLOOKUP(Scoresheet!C176,'Caps &amp; Points'!$DT$2:$DU$103,2,FALSE)</f>
        <v>-</v>
      </c>
      <c r="Z535" s="309" t="str">
        <f>VLOOKUP(Scoresheet!D176,'Caps &amp; Points'!$DT$2:$DU$103,2,FALSE)</f>
        <v>-</v>
      </c>
      <c r="AA535" s="309" t="str">
        <f>VLOOKUP(Scoresheet!E176,'Caps &amp; Points'!$DT$2:$DU$103,2,FALSE)</f>
        <v>-</v>
      </c>
      <c r="AB535" s="309" t="str">
        <f>VLOOKUP(Scoresheet!F176,'Caps &amp; Points'!$DT$2:$DU$103,2,FALSE)</f>
        <v>-</v>
      </c>
      <c r="AC535" s="309" t="str">
        <f>VLOOKUP(Scoresheet!G176,'Caps &amp; Points'!$DT$2:$DU$103,2,FALSE)</f>
        <v>-</v>
      </c>
      <c r="AD535" s="309" t="str">
        <f>VLOOKUP(Scoresheet!H176,'Caps &amp; Points'!$DT$2:$DU$103,2,FALSE)</f>
        <v>-</v>
      </c>
      <c r="AE535" s="310" t="str">
        <f>VLOOKUP(Scoresheet!I176,'Caps &amp; Points'!$DT$2:$DU$103,2,FALSE)</f>
        <v>-</v>
      </c>
      <c r="AF535" s="90">
        <f t="shared" si="108"/>
        <v>0</v>
      </c>
      <c r="AG535" s="87" t="str">
        <f>VLOOKUP(Scoresheet!AA176,'Caps &amp; Points'!$DW$2:$DX$11,2,FALSE)</f>
        <v>-</v>
      </c>
      <c r="AH535" s="88" t="str">
        <f>VLOOKUP(Scoresheet!AB176,'Caps &amp; Points'!$DW$2:$DX$11,2,FALSE)</f>
        <v>-</v>
      </c>
      <c r="AI535" s="88">
        <f>VLOOKUP(Scoresheet!AC176,'Caps &amp; Points'!$DW$2:$DX$11,2,FALSE)</f>
        <v>0</v>
      </c>
      <c r="AJ535" s="88" t="str">
        <f>VLOOKUP(Scoresheet!AD176,'Caps &amp; Points'!$DW$2:$DX$11,2,FALSE)</f>
        <v>-</v>
      </c>
      <c r="AK535" s="88" t="str">
        <f>VLOOKUP(Scoresheet!AE176,'Caps &amp; Points'!$DW$2:$DX$11,2,FALSE)</f>
        <v>-</v>
      </c>
      <c r="AL535" s="88" t="str">
        <f>VLOOKUP(Scoresheet!AF176,'Caps &amp; Points'!$DW$2:$DX$11,2,FALSE)</f>
        <v>-</v>
      </c>
      <c r="AM535" s="89" t="str">
        <f>VLOOKUP(Scoresheet!AG176,'Caps &amp; Points'!$DW$2:$DX$11,2,FALSE)</f>
        <v>-</v>
      </c>
      <c r="AN535" s="90">
        <f t="shared" si="109"/>
        <v>0</v>
      </c>
      <c r="AO535" s="87" t="str">
        <f>VLOOKUP(Scoresheet!AY176,'Caps &amp; Points'!$EF$2:$EG$13,2,FALSE)</f>
        <v>-</v>
      </c>
      <c r="AP535" s="88" t="str">
        <f>VLOOKUP(Scoresheet!AZ176,'Caps &amp; Points'!$EF$2:$EG$13,2,FALSE)</f>
        <v>-</v>
      </c>
      <c r="AQ535" s="88" t="str">
        <f>VLOOKUP(Scoresheet!BA176,'Caps &amp; Points'!$EF$2:$EG$13,2,FALSE)</f>
        <v>-</v>
      </c>
      <c r="AR535" s="88" t="str">
        <f>VLOOKUP(Scoresheet!BB176,'Caps &amp; Points'!$EF$2:$EG$13,2,FALSE)</f>
        <v>-</v>
      </c>
      <c r="AS535" s="88" t="str">
        <f>VLOOKUP(Scoresheet!BC176,'Caps &amp; Points'!$EF$2:$EG$13,2,FALSE)</f>
        <v>-</v>
      </c>
      <c r="AT535" s="88" t="str">
        <f>VLOOKUP(Scoresheet!BD176,'Caps &amp; Points'!$EF$2:$EG$13,2,FALSE)</f>
        <v>-</v>
      </c>
      <c r="AU535" s="89" t="str">
        <f>VLOOKUP(Scoresheet!BE176,'Caps &amp; Points'!$EF$2:$EG$13,2,FALSE)</f>
        <v>-</v>
      </c>
      <c r="AV535" s="90">
        <f t="shared" si="110"/>
        <v>0</v>
      </c>
      <c r="AX535" s="80" t="str">
        <f>VLOOKUP(Scoresheet!AQ176,'Caps &amp; Points'!$EC$2:$ED$21,2,FALSE)</f>
        <v>-</v>
      </c>
      <c r="AY535" s="80">
        <f>VLOOKUP(Scoresheet!AR176,'Caps &amp; Points'!$EC$2:$ED$21,2,FALSE)</f>
        <v>0.5</v>
      </c>
      <c r="AZ535" s="80" t="str">
        <f>VLOOKUP(Scoresheet!AS176,'Caps &amp; Points'!$EC$2:$ED$21,2,FALSE)</f>
        <v>-</v>
      </c>
      <c r="BA535" s="80" t="str">
        <f>VLOOKUP(Scoresheet!AT176,'Caps &amp; Points'!$EC$2:$ED$21,2,FALSE)</f>
        <v>-</v>
      </c>
      <c r="BB535" s="80" t="str">
        <f>VLOOKUP(Scoresheet!AU176,'Caps &amp; Points'!$EC$2:$ED$21,2,FALSE)</f>
        <v>-</v>
      </c>
      <c r="BC535" s="80" t="str">
        <f>VLOOKUP(Scoresheet!AV176,'Caps &amp; Points'!$EC$2:$ED$21,2,FALSE)</f>
        <v>-</v>
      </c>
      <c r="BD535" s="80" t="str">
        <f>VLOOKUP(Scoresheet!AW176,'Caps &amp; Points'!$EC$2:$ED$21,2,FALSE)</f>
        <v>-</v>
      </c>
      <c r="BE535" s="90">
        <f t="shared" si="111"/>
        <v>0.5</v>
      </c>
      <c r="BF535" s="87" t="str">
        <f>VLOOKUP(Scoresheet!AI176,'Caps &amp; Points'!$DZ$2:$EA$40,2,FALSE)</f>
        <v>-</v>
      </c>
      <c r="BG535" s="88" t="str">
        <f>VLOOKUP(Scoresheet!AJ176,'Caps &amp; Points'!$DZ$2:$EA$40,2,FALSE)</f>
        <v>-</v>
      </c>
      <c r="BH535" s="88" t="str">
        <f>VLOOKUP(Scoresheet!AK176,'Caps &amp; Points'!$DZ$2:$EA$40,2,FALSE)</f>
        <v>-</v>
      </c>
      <c r="BI535" s="88" t="str">
        <f>VLOOKUP(Scoresheet!AL176,'Caps &amp; Points'!$DZ$2:$EA$40,2,FALSE)</f>
        <v>-</v>
      </c>
      <c r="BJ535" s="88" t="str">
        <f>VLOOKUP(Scoresheet!AM176,'Caps &amp; Points'!$DZ$2:$EA$40,2,FALSE)</f>
        <v>-</v>
      </c>
      <c r="BK535" s="88" t="str">
        <f>VLOOKUP(Scoresheet!AN176,'Caps &amp; Points'!$DZ$2:$EA$40,2,FALSE)</f>
        <v>-</v>
      </c>
      <c r="BL535" s="89" t="str">
        <f>VLOOKUP(Scoresheet!AO176,'Caps &amp; Points'!$DZ$2:$EA$40,2,FALSE)</f>
        <v>-</v>
      </c>
      <c r="BM535" s="90">
        <f t="shared" si="112"/>
        <v>0</v>
      </c>
      <c r="BN535" s="90">
        <f t="shared" si="113"/>
        <v>0</v>
      </c>
      <c r="BO535" s="90">
        <f t="shared" si="114"/>
        <v>1</v>
      </c>
      <c r="BP535" s="90"/>
      <c r="BQ535" s="80" t="str">
        <f>+Scoresheet!BG176</f>
        <v>-</v>
      </c>
      <c r="BR535" s="80" t="str">
        <f>+Scoresheet!BH176</f>
        <v>-</v>
      </c>
      <c r="BS535" s="80">
        <f>+Scoresheet!BI176</f>
        <v>1</v>
      </c>
      <c r="BT535" s="80" t="str">
        <f>+Scoresheet!BJ176</f>
        <v>-</v>
      </c>
      <c r="BU535" s="80" t="str">
        <f>+Scoresheet!BK176</f>
        <v>-</v>
      </c>
      <c r="BV535" s="80" t="str">
        <f>+Scoresheet!BL176</f>
        <v>-</v>
      </c>
      <c r="BW535" s="80" t="str">
        <f>+Scoresheet!BM176</f>
        <v>-</v>
      </c>
      <c r="BX535" s="80">
        <f>+Scoresheet!BN176</f>
        <v>1</v>
      </c>
      <c r="BY535" s="80" t="str">
        <f>+Scoresheet!BO176</f>
        <v>-</v>
      </c>
      <c r="BZ535" s="80" t="str">
        <f>+Scoresheet!BP176</f>
        <v>-</v>
      </c>
      <c r="CA535" s="80">
        <f>+Scoresheet!BQ176</f>
        <v>9</v>
      </c>
      <c r="CB535" s="80" t="str">
        <f>+Scoresheet!BR176</f>
        <v>-</v>
      </c>
      <c r="CC535" s="80" t="str">
        <f>+Scoresheet!BS176</f>
        <v>-</v>
      </c>
      <c r="CD535" s="80" t="str">
        <f>+Scoresheet!BT176</f>
        <v>-</v>
      </c>
      <c r="CE535" s="80" t="str">
        <f>+Scoresheet!BU176</f>
        <v>-</v>
      </c>
      <c r="CF535" s="80">
        <f>+Scoresheet!BV176</f>
        <v>9</v>
      </c>
    </row>
    <row r="536" spans="23:84" hidden="1">
      <c r="W536" s="139">
        <v>13</v>
      </c>
      <c r="X536" s="295" t="str">
        <f>+Scoresheet!B177</f>
        <v>JESAL UPADHYAY [U]</v>
      </c>
      <c r="Y536" s="296" t="str">
        <f>VLOOKUP(Scoresheet!C177,'Caps &amp; Points'!$DT$2:$DU$103,2,FALSE)</f>
        <v>-</v>
      </c>
      <c r="Z536" s="309" t="str">
        <f>VLOOKUP(Scoresheet!D177,'Caps &amp; Points'!$DT$2:$DU$103,2,FALSE)</f>
        <v>-</v>
      </c>
      <c r="AA536" s="309" t="str">
        <f>VLOOKUP(Scoresheet!E177,'Caps &amp; Points'!$DT$2:$DU$103,2,FALSE)</f>
        <v>-</v>
      </c>
      <c r="AB536" s="309" t="str">
        <f>VLOOKUP(Scoresheet!F177,'Caps &amp; Points'!$DT$2:$DU$103,2,FALSE)</f>
        <v>-</v>
      </c>
      <c r="AC536" s="309" t="str">
        <f>VLOOKUP(Scoresheet!G177,'Caps &amp; Points'!$DT$2:$DU$103,2,FALSE)</f>
        <v>-</v>
      </c>
      <c r="AD536" s="309" t="str">
        <f>VLOOKUP(Scoresheet!H177,'Caps &amp; Points'!$DT$2:$DU$103,2,FALSE)</f>
        <v>-</v>
      </c>
      <c r="AE536" s="310" t="str">
        <f>VLOOKUP(Scoresheet!I177,'Caps &amp; Points'!$DT$2:$DU$103,2,FALSE)</f>
        <v>-</v>
      </c>
      <c r="AF536" s="90">
        <f t="shared" si="108"/>
        <v>0</v>
      </c>
      <c r="AG536" s="87" t="str">
        <f>VLOOKUP(Scoresheet!AA177,'Caps &amp; Points'!$DW$2:$DX$11,2,FALSE)</f>
        <v>-</v>
      </c>
      <c r="AH536" s="88" t="str">
        <f>VLOOKUP(Scoresheet!AB177,'Caps &amp; Points'!$DW$2:$DX$11,2,FALSE)</f>
        <v>-</v>
      </c>
      <c r="AI536" s="88" t="str">
        <f>VLOOKUP(Scoresheet!AC177,'Caps &amp; Points'!$DW$2:$DX$11,2,FALSE)</f>
        <v>-</v>
      </c>
      <c r="AJ536" s="88" t="str">
        <f>VLOOKUP(Scoresheet!AD177,'Caps &amp; Points'!$DW$2:$DX$11,2,FALSE)</f>
        <v>-</v>
      </c>
      <c r="AK536" s="88" t="str">
        <f>VLOOKUP(Scoresheet!AE177,'Caps &amp; Points'!$DW$2:$DX$11,2,FALSE)</f>
        <v>-</v>
      </c>
      <c r="AL536" s="88" t="str">
        <f>VLOOKUP(Scoresheet!AF177,'Caps &amp; Points'!$DW$2:$DX$11,2,FALSE)</f>
        <v>-</v>
      </c>
      <c r="AM536" s="89" t="str">
        <f>VLOOKUP(Scoresheet!AG177,'Caps &amp; Points'!$DW$2:$DX$11,2,FALSE)</f>
        <v>-</v>
      </c>
      <c r="AN536" s="90">
        <f t="shared" si="109"/>
        <v>0</v>
      </c>
      <c r="AO536" s="87" t="str">
        <f>VLOOKUP(Scoresheet!AY177,'Caps &amp; Points'!$EF$2:$EG$13,2,FALSE)</f>
        <v>-</v>
      </c>
      <c r="AP536" s="88" t="str">
        <f>VLOOKUP(Scoresheet!AZ177,'Caps &amp; Points'!$EF$2:$EG$13,2,FALSE)</f>
        <v>-</v>
      </c>
      <c r="AQ536" s="88" t="str">
        <f>VLOOKUP(Scoresheet!BA177,'Caps &amp; Points'!$EF$2:$EG$13,2,FALSE)</f>
        <v>-</v>
      </c>
      <c r="AR536" s="88" t="str">
        <f>VLOOKUP(Scoresheet!BB177,'Caps &amp; Points'!$EF$2:$EG$13,2,FALSE)</f>
        <v>-</v>
      </c>
      <c r="AS536" s="88" t="str">
        <f>VLOOKUP(Scoresheet!BC177,'Caps &amp; Points'!$EF$2:$EG$13,2,FALSE)</f>
        <v>-</v>
      </c>
      <c r="AT536" s="88" t="str">
        <f>VLOOKUP(Scoresheet!BD177,'Caps &amp; Points'!$EF$2:$EG$13,2,FALSE)</f>
        <v>-</v>
      </c>
      <c r="AU536" s="89" t="str">
        <f>VLOOKUP(Scoresheet!BE177,'Caps &amp; Points'!$EF$2:$EG$13,2,FALSE)</f>
        <v>-</v>
      </c>
      <c r="AV536" s="90">
        <f t="shared" si="110"/>
        <v>0</v>
      </c>
      <c r="AX536" s="80" t="str">
        <f>VLOOKUP(Scoresheet!AQ177,'Caps &amp; Points'!$EC$2:$ED$21,2,FALSE)</f>
        <v>-</v>
      </c>
      <c r="AY536" s="80" t="str">
        <f>VLOOKUP(Scoresheet!AR177,'Caps &amp; Points'!$EC$2:$ED$21,2,FALSE)</f>
        <v>-</v>
      </c>
      <c r="AZ536" s="80">
        <f>VLOOKUP(Scoresheet!AS177,'Caps &amp; Points'!$EC$2:$ED$21,2,FALSE)</f>
        <v>0.5</v>
      </c>
      <c r="BA536" s="80" t="str">
        <f>VLOOKUP(Scoresheet!AT177,'Caps &amp; Points'!$EC$2:$ED$21,2,FALSE)</f>
        <v>-</v>
      </c>
      <c r="BB536" s="80" t="str">
        <f>VLOOKUP(Scoresheet!AU177,'Caps &amp; Points'!$EC$2:$ED$21,2,FALSE)</f>
        <v>-</v>
      </c>
      <c r="BC536" s="80" t="str">
        <f>VLOOKUP(Scoresheet!AV177,'Caps &amp; Points'!$EC$2:$ED$21,2,FALSE)</f>
        <v>-</v>
      </c>
      <c r="BD536" s="80" t="str">
        <f>VLOOKUP(Scoresheet!AW177,'Caps &amp; Points'!$EC$2:$ED$21,2,FALSE)</f>
        <v>-</v>
      </c>
      <c r="BE536" s="90">
        <f t="shared" si="111"/>
        <v>0.5</v>
      </c>
      <c r="BF536" s="87" t="str">
        <f>VLOOKUP(Scoresheet!AI177,'Caps &amp; Points'!$DZ$2:$EA$40,2,FALSE)</f>
        <v>-</v>
      </c>
      <c r="BG536" s="88" t="str">
        <f>VLOOKUP(Scoresheet!AJ177,'Caps &amp; Points'!$DZ$2:$EA$40,2,FALSE)</f>
        <v>-</v>
      </c>
      <c r="BH536" s="88" t="str">
        <f>VLOOKUP(Scoresheet!AK177,'Caps &amp; Points'!$DZ$2:$EA$40,2,FALSE)</f>
        <v>-</v>
      </c>
      <c r="BI536" s="88" t="str">
        <f>VLOOKUP(Scoresheet!AL177,'Caps &amp; Points'!$DZ$2:$EA$40,2,FALSE)</f>
        <v>-</v>
      </c>
      <c r="BJ536" s="88" t="str">
        <f>VLOOKUP(Scoresheet!AM177,'Caps &amp; Points'!$DZ$2:$EA$40,2,FALSE)</f>
        <v>-</v>
      </c>
      <c r="BK536" s="88" t="str">
        <f>VLOOKUP(Scoresheet!AN177,'Caps &amp; Points'!$DZ$2:$EA$40,2,FALSE)</f>
        <v>-</v>
      </c>
      <c r="BL536" s="89" t="str">
        <f>VLOOKUP(Scoresheet!AO177,'Caps &amp; Points'!$DZ$2:$EA$40,2,FALSE)</f>
        <v>-</v>
      </c>
      <c r="BM536" s="90">
        <f t="shared" si="112"/>
        <v>0</v>
      </c>
      <c r="BN536" s="90">
        <f t="shared" si="113"/>
        <v>0</v>
      </c>
      <c r="BO536" s="90">
        <f t="shared" si="114"/>
        <v>0</v>
      </c>
      <c r="BP536" s="90"/>
      <c r="BQ536" s="80" t="str">
        <f>+Scoresheet!BG177</f>
        <v>-</v>
      </c>
      <c r="BR536" s="80" t="str">
        <f>+Scoresheet!BH177</f>
        <v>-</v>
      </c>
      <c r="BS536" s="80" t="str">
        <f>+Scoresheet!BI177</f>
        <v>-</v>
      </c>
      <c r="BT536" s="80" t="str">
        <f>+Scoresheet!BJ177</f>
        <v>-</v>
      </c>
      <c r="BU536" s="80" t="str">
        <f>+Scoresheet!BK177</f>
        <v>-</v>
      </c>
      <c r="BV536" s="80" t="str">
        <f>+Scoresheet!BL177</f>
        <v>-</v>
      </c>
      <c r="BW536" s="80" t="str">
        <f>+Scoresheet!BM177</f>
        <v>-</v>
      </c>
      <c r="BX536" s="80">
        <f>+Scoresheet!BN177</f>
        <v>0</v>
      </c>
      <c r="BY536" s="80" t="str">
        <f>+Scoresheet!BO177</f>
        <v>-</v>
      </c>
      <c r="BZ536" s="80" t="str">
        <f>+Scoresheet!BP177</f>
        <v>-</v>
      </c>
      <c r="CA536" s="80" t="str">
        <f>+Scoresheet!BQ177</f>
        <v>-</v>
      </c>
      <c r="CB536" s="80" t="str">
        <f>+Scoresheet!BR177</f>
        <v>-</v>
      </c>
      <c r="CC536" s="80" t="str">
        <f>+Scoresheet!BS177</f>
        <v>-</v>
      </c>
      <c r="CD536" s="80" t="str">
        <f>+Scoresheet!BT177</f>
        <v>-</v>
      </c>
      <c r="CE536" s="80" t="str">
        <f>+Scoresheet!BU177</f>
        <v>-</v>
      </c>
      <c r="CF536" s="80">
        <f>+Scoresheet!BV177</f>
        <v>0</v>
      </c>
    </row>
    <row r="537" spans="23:84" hidden="1">
      <c r="W537" s="294">
        <v>14</v>
      </c>
      <c r="X537" s="295" t="str">
        <f>+Scoresheet!B178</f>
        <v>NEEL RAVAL [U]</v>
      </c>
      <c r="Y537" s="296" t="str">
        <f>VLOOKUP(Scoresheet!C178,'Caps &amp; Points'!$DT$2:$DU$103,2,FALSE)</f>
        <v>-</v>
      </c>
      <c r="Z537" s="309" t="str">
        <f>VLOOKUP(Scoresheet!D178,'Caps &amp; Points'!$DT$2:$DU$103,2,FALSE)</f>
        <v>-</v>
      </c>
      <c r="AA537" s="309" t="str">
        <f>VLOOKUP(Scoresheet!E178,'Caps &amp; Points'!$DT$2:$DU$103,2,FALSE)</f>
        <v>-</v>
      </c>
      <c r="AB537" s="309">
        <f>VLOOKUP(Scoresheet!F178,'Caps &amp; Points'!$DT$2:$DU$103,2,FALSE)</f>
        <v>0</v>
      </c>
      <c r="AC537" s="309">
        <f>VLOOKUP(Scoresheet!G178,'Caps &amp; Points'!$DT$2:$DU$103,2,FALSE)</f>
        <v>0</v>
      </c>
      <c r="AD537" s="309" t="str">
        <f>VLOOKUP(Scoresheet!H178,'Caps &amp; Points'!$DT$2:$DU$103,2,FALSE)</f>
        <v>-</v>
      </c>
      <c r="AE537" s="310" t="str">
        <f>VLOOKUP(Scoresheet!I178,'Caps &amp; Points'!$DT$2:$DU$103,2,FALSE)</f>
        <v>-</v>
      </c>
      <c r="AF537" s="90">
        <f t="shared" si="108"/>
        <v>0</v>
      </c>
      <c r="AG537" s="87" t="str">
        <f>VLOOKUP(Scoresheet!AA178,'Caps &amp; Points'!$DW$2:$DX$11,2,FALSE)</f>
        <v>-</v>
      </c>
      <c r="AH537" s="88" t="str">
        <f>VLOOKUP(Scoresheet!AB178,'Caps &amp; Points'!$DW$2:$DX$11,2,FALSE)</f>
        <v>-</v>
      </c>
      <c r="AI537" s="88" t="str">
        <f>VLOOKUP(Scoresheet!AC178,'Caps &amp; Points'!$DW$2:$DX$11,2,FALSE)</f>
        <v>-</v>
      </c>
      <c r="AJ537" s="88" t="str">
        <f>VLOOKUP(Scoresheet!AD178,'Caps &amp; Points'!$DW$2:$DX$11,2,FALSE)</f>
        <v>-</v>
      </c>
      <c r="AK537" s="88" t="str">
        <f>VLOOKUP(Scoresheet!AE178,'Caps &amp; Points'!$DW$2:$DX$11,2,FALSE)</f>
        <v>-</v>
      </c>
      <c r="AL537" s="88" t="str">
        <f>VLOOKUP(Scoresheet!AF178,'Caps &amp; Points'!$DW$2:$DX$11,2,FALSE)</f>
        <v>-</v>
      </c>
      <c r="AM537" s="89" t="str">
        <f>VLOOKUP(Scoresheet!AG178,'Caps &amp; Points'!$DW$2:$DX$11,2,FALSE)</f>
        <v>-</v>
      </c>
      <c r="AN537" s="90">
        <f t="shared" si="109"/>
        <v>0</v>
      </c>
      <c r="AO537" s="87" t="str">
        <f>VLOOKUP(Scoresheet!AY178,'Caps &amp; Points'!$EF$2:$EG$13,2,FALSE)</f>
        <v>-</v>
      </c>
      <c r="AP537" s="88" t="str">
        <f>VLOOKUP(Scoresheet!AZ178,'Caps &amp; Points'!$EF$2:$EG$13,2,FALSE)</f>
        <v>-</v>
      </c>
      <c r="AQ537" s="88" t="str">
        <f>VLOOKUP(Scoresheet!BA178,'Caps &amp; Points'!$EF$2:$EG$13,2,FALSE)</f>
        <v>-</v>
      </c>
      <c r="AR537" s="88" t="str">
        <f>VLOOKUP(Scoresheet!BB178,'Caps &amp; Points'!$EF$2:$EG$13,2,FALSE)</f>
        <v>-</v>
      </c>
      <c r="AS537" s="88" t="str">
        <f>VLOOKUP(Scoresheet!BC178,'Caps &amp; Points'!$EF$2:$EG$13,2,FALSE)</f>
        <v>-</v>
      </c>
      <c r="AT537" s="88" t="str">
        <f>VLOOKUP(Scoresheet!BD178,'Caps &amp; Points'!$EF$2:$EG$13,2,FALSE)</f>
        <v>-</v>
      </c>
      <c r="AU537" s="89" t="str">
        <f>VLOOKUP(Scoresheet!BE178,'Caps &amp; Points'!$EF$2:$EG$13,2,FALSE)</f>
        <v>-</v>
      </c>
      <c r="AV537" s="90">
        <f t="shared" si="110"/>
        <v>0</v>
      </c>
      <c r="AX537" s="80" t="str">
        <f>VLOOKUP(Scoresheet!AQ178,'Caps &amp; Points'!$EC$2:$ED$21,2,FALSE)</f>
        <v>-</v>
      </c>
      <c r="AY537" s="80" t="str">
        <f>VLOOKUP(Scoresheet!AR178,'Caps &amp; Points'!$EC$2:$ED$21,2,FALSE)</f>
        <v>-</v>
      </c>
      <c r="AZ537" s="80" t="str">
        <f>VLOOKUP(Scoresheet!AS178,'Caps &amp; Points'!$EC$2:$ED$21,2,FALSE)</f>
        <v>-</v>
      </c>
      <c r="BA537" s="80">
        <f>VLOOKUP(Scoresheet!AT178,'Caps &amp; Points'!$EC$2:$ED$21,2,FALSE)</f>
        <v>0.5</v>
      </c>
      <c r="BB537" s="80" t="str">
        <f>VLOOKUP(Scoresheet!AU178,'Caps &amp; Points'!$EC$2:$ED$21,2,FALSE)</f>
        <v>-</v>
      </c>
      <c r="BC537" s="80" t="str">
        <f>VLOOKUP(Scoresheet!AV178,'Caps &amp; Points'!$EC$2:$ED$21,2,FALSE)</f>
        <v>-</v>
      </c>
      <c r="BD537" s="80" t="str">
        <f>VLOOKUP(Scoresheet!AW178,'Caps &amp; Points'!$EC$2:$ED$21,2,FALSE)</f>
        <v>-</v>
      </c>
      <c r="BE537" s="90">
        <f t="shared" si="111"/>
        <v>0.5</v>
      </c>
      <c r="BF537" s="87" t="str">
        <f>VLOOKUP(Scoresheet!AI178,'Caps &amp; Points'!$DZ$2:$EA$40,2,FALSE)</f>
        <v>-</v>
      </c>
      <c r="BG537" s="88" t="str">
        <f>VLOOKUP(Scoresheet!AJ178,'Caps &amp; Points'!$DZ$2:$EA$40,2,FALSE)</f>
        <v>-</v>
      </c>
      <c r="BH537" s="88" t="str">
        <f>VLOOKUP(Scoresheet!AK178,'Caps &amp; Points'!$DZ$2:$EA$40,2,FALSE)</f>
        <v>-</v>
      </c>
      <c r="BI537" s="88">
        <f>VLOOKUP(Scoresheet!AL178,'Caps &amp; Points'!$DZ$2:$EA$40,2,FALSE)</f>
        <v>0.5</v>
      </c>
      <c r="BJ537" s="88" t="str">
        <f>VLOOKUP(Scoresheet!AM178,'Caps &amp; Points'!$DZ$2:$EA$40,2,FALSE)</f>
        <v>-</v>
      </c>
      <c r="BK537" s="88" t="str">
        <f>VLOOKUP(Scoresheet!AN178,'Caps &amp; Points'!$DZ$2:$EA$40,2,FALSE)</f>
        <v>-</v>
      </c>
      <c r="BL537" s="89" t="str">
        <f>VLOOKUP(Scoresheet!AO178,'Caps &amp; Points'!$DZ$2:$EA$40,2,FALSE)</f>
        <v>-</v>
      </c>
      <c r="BM537" s="90">
        <f t="shared" si="112"/>
        <v>0.5</v>
      </c>
      <c r="BN537" s="90">
        <f t="shared" si="113"/>
        <v>2</v>
      </c>
      <c r="BO537" s="90">
        <f t="shared" si="114"/>
        <v>0</v>
      </c>
      <c r="BP537" s="90"/>
      <c r="BQ537" s="80" t="str">
        <f>+Scoresheet!BG178</f>
        <v>-</v>
      </c>
      <c r="BR537" s="80" t="str">
        <f>+Scoresheet!BH178</f>
        <v>-</v>
      </c>
      <c r="BS537" s="80" t="str">
        <f>+Scoresheet!BI178</f>
        <v>-</v>
      </c>
      <c r="BT537" s="80" t="str">
        <f>+Scoresheet!BJ178</f>
        <v>-</v>
      </c>
      <c r="BU537" s="80" t="str">
        <f>+Scoresheet!BK178</f>
        <v>-</v>
      </c>
      <c r="BV537" s="80" t="str">
        <f>+Scoresheet!BL178</f>
        <v>-</v>
      </c>
      <c r="BW537" s="80" t="str">
        <f>+Scoresheet!BM178</f>
        <v>-</v>
      </c>
      <c r="BX537" s="80">
        <f>+Scoresheet!BN178</f>
        <v>0</v>
      </c>
      <c r="BY537" s="80" t="str">
        <f>+Scoresheet!BO178</f>
        <v>-</v>
      </c>
      <c r="BZ537" s="80" t="str">
        <f>+Scoresheet!BP178</f>
        <v>-</v>
      </c>
      <c r="CA537" s="80" t="str">
        <f>+Scoresheet!BQ178</f>
        <v>-</v>
      </c>
      <c r="CB537" s="80" t="str">
        <f>+Scoresheet!BR178</f>
        <v>-</v>
      </c>
      <c r="CC537" s="80" t="str">
        <f>+Scoresheet!BS178</f>
        <v>-</v>
      </c>
      <c r="CD537" s="80" t="str">
        <f>+Scoresheet!BT178</f>
        <v>-</v>
      </c>
      <c r="CE537" s="80" t="str">
        <f>+Scoresheet!BU178</f>
        <v>-</v>
      </c>
      <c r="CF537" s="80">
        <f>+Scoresheet!BV178</f>
        <v>0</v>
      </c>
    </row>
    <row r="538" spans="23:84" hidden="1">
      <c r="W538" s="139">
        <v>15</v>
      </c>
      <c r="X538" s="295" t="str">
        <f>+Scoresheet!B179</f>
        <v>MAHARSHI UPADHYAY [U]</v>
      </c>
      <c r="Y538" s="296" t="str">
        <f>VLOOKUP(Scoresheet!C179,'Caps &amp; Points'!$DT$2:$DU$103,2,FALSE)</f>
        <v>-</v>
      </c>
      <c r="Z538" s="309" t="str">
        <f>VLOOKUP(Scoresheet!D179,'Caps &amp; Points'!$DT$2:$DU$103,2,FALSE)</f>
        <v>-</v>
      </c>
      <c r="AA538" s="309" t="str">
        <f>VLOOKUP(Scoresheet!E179,'Caps &amp; Points'!$DT$2:$DU$103,2,FALSE)</f>
        <v>-</v>
      </c>
      <c r="AB538" s="309" t="str">
        <f>VLOOKUP(Scoresheet!F179,'Caps &amp; Points'!$DT$2:$DU$103,2,FALSE)</f>
        <v>-</v>
      </c>
      <c r="AC538" s="309">
        <f>VLOOKUP(Scoresheet!G179,'Caps &amp; Points'!$DT$2:$DU$103,2,FALSE)</f>
        <v>0</v>
      </c>
      <c r="AD538" s="309" t="str">
        <f>VLOOKUP(Scoresheet!H179,'Caps &amp; Points'!$DT$2:$DU$103,2,FALSE)</f>
        <v>-</v>
      </c>
      <c r="AE538" s="310" t="str">
        <f>VLOOKUP(Scoresheet!I179,'Caps &amp; Points'!$DT$2:$DU$103,2,FALSE)</f>
        <v>-</v>
      </c>
      <c r="AF538" s="90">
        <f t="shared" si="108"/>
        <v>0</v>
      </c>
      <c r="AG538" s="87" t="str">
        <f>VLOOKUP(Scoresheet!AA179,'Caps &amp; Points'!$DW$2:$DX$11,2,FALSE)</f>
        <v>-</v>
      </c>
      <c r="AH538" s="88" t="str">
        <f>VLOOKUP(Scoresheet!AB179,'Caps &amp; Points'!$DW$2:$DX$11,2,FALSE)</f>
        <v>-</v>
      </c>
      <c r="AI538" s="88" t="str">
        <f>VLOOKUP(Scoresheet!AC179,'Caps &amp; Points'!$DW$2:$DX$11,2,FALSE)</f>
        <v>-</v>
      </c>
      <c r="AJ538" s="88" t="str">
        <f>VLOOKUP(Scoresheet!AD179,'Caps &amp; Points'!$DW$2:$DX$11,2,FALSE)</f>
        <v>-</v>
      </c>
      <c r="AK538" s="88" t="str">
        <f>VLOOKUP(Scoresheet!AE179,'Caps &amp; Points'!$DW$2:$DX$11,2,FALSE)</f>
        <v>-</v>
      </c>
      <c r="AL538" s="88" t="str">
        <f>VLOOKUP(Scoresheet!AF179,'Caps &amp; Points'!$DW$2:$DX$11,2,FALSE)</f>
        <v>-</v>
      </c>
      <c r="AM538" s="89" t="str">
        <f>VLOOKUP(Scoresheet!AG179,'Caps &amp; Points'!$DW$2:$DX$11,2,FALSE)</f>
        <v>-</v>
      </c>
      <c r="AN538" s="90">
        <f t="shared" si="109"/>
        <v>0</v>
      </c>
      <c r="AO538" s="87" t="str">
        <f>VLOOKUP(Scoresheet!AY179,'Caps &amp; Points'!$EF$2:$EG$13,2,FALSE)</f>
        <v>-</v>
      </c>
      <c r="AP538" s="88" t="str">
        <f>VLOOKUP(Scoresheet!AZ179,'Caps &amp; Points'!$EF$2:$EG$13,2,FALSE)</f>
        <v>-</v>
      </c>
      <c r="AQ538" s="88" t="str">
        <f>VLOOKUP(Scoresheet!BA179,'Caps &amp; Points'!$EF$2:$EG$13,2,FALSE)</f>
        <v>-</v>
      </c>
      <c r="AR538" s="88" t="str">
        <f>VLOOKUP(Scoresheet!BB179,'Caps &amp; Points'!$EF$2:$EG$13,2,FALSE)</f>
        <v>-</v>
      </c>
      <c r="AS538" s="88" t="str">
        <f>VLOOKUP(Scoresheet!BC179,'Caps &amp; Points'!$EF$2:$EG$13,2,FALSE)</f>
        <v>-</v>
      </c>
      <c r="AT538" s="88" t="str">
        <f>VLOOKUP(Scoresheet!BD179,'Caps &amp; Points'!$EF$2:$EG$13,2,FALSE)</f>
        <v>-</v>
      </c>
      <c r="AU538" s="89" t="str">
        <f>VLOOKUP(Scoresheet!BE179,'Caps &amp; Points'!$EF$2:$EG$13,2,FALSE)</f>
        <v>-</v>
      </c>
      <c r="AV538" s="90">
        <f t="shared" si="110"/>
        <v>0</v>
      </c>
      <c r="AX538" s="80" t="str">
        <f>VLOOKUP(Scoresheet!AQ179,'Caps &amp; Points'!$EC$2:$ED$21,2,FALSE)</f>
        <v>-</v>
      </c>
      <c r="AY538" s="80" t="str">
        <f>VLOOKUP(Scoresheet!AR179,'Caps &amp; Points'!$EC$2:$ED$21,2,FALSE)</f>
        <v>-</v>
      </c>
      <c r="AZ538" s="80" t="str">
        <f>VLOOKUP(Scoresheet!AS179,'Caps &amp; Points'!$EC$2:$ED$21,2,FALSE)</f>
        <v>-</v>
      </c>
      <c r="BA538" s="80" t="str">
        <f>VLOOKUP(Scoresheet!AT179,'Caps &amp; Points'!$EC$2:$ED$21,2,FALSE)</f>
        <v>-</v>
      </c>
      <c r="BB538" s="80" t="str">
        <f>VLOOKUP(Scoresheet!AU179,'Caps &amp; Points'!$EC$2:$ED$21,2,FALSE)</f>
        <v>-</v>
      </c>
      <c r="BC538" s="80" t="str">
        <f>VLOOKUP(Scoresheet!AV179,'Caps &amp; Points'!$EC$2:$ED$21,2,FALSE)</f>
        <v>-</v>
      </c>
      <c r="BD538" s="80" t="str">
        <f>VLOOKUP(Scoresheet!AW179,'Caps &amp; Points'!$EC$2:$ED$21,2,FALSE)</f>
        <v>-</v>
      </c>
      <c r="BE538" s="90">
        <f t="shared" si="111"/>
        <v>0</v>
      </c>
      <c r="BF538" s="87" t="str">
        <f>VLOOKUP(Scoresheet!AI179,'Caps &amp; Points'!$DZ$2:$EA$40,2,FALSE)</f>
        <v>-</v>
      </c>
      <c r="BG538" s="88" t="str">
        <f>VLOOKUP(Scoresheet!AJ179,'Caps &amp; Points'!$DZ$2:$EA$40,2,FALSE)</f>
        <v>-</v>
      </c>
      <c r="BH538" s="88" t="str">
        <f>VLOOKUP(Scoresheet!AK179,'Caps &amp; Points'!$DZ$2:$EA$40,2,FALSE)</f>
        <v>-</v>
      </c>
      <c r="BI538" s="88" t="str">
        <f>VLOOKUP(Scoresheet!AL179,'Caps &amp; Points'!$DZ$2:$EA$40,2,FALSE)</f>
        <v>-</v>
      </c>
      <c r="BJ538" s="88" t="str">
        <f>VLOOKUP(Scoresheet!AM179,'Caps &amp; Points'!$DZ$2:$EA$40,2,FALSE)</f>
        <v>-</v>
      </c>
      <c r="BK538" s="88" t="str">
        <f>VLOOKUP(Scoresheet!AN179,'Caps &amp; Points'!$DZ$2:$EA$40,2,FALSE)</f>
        <v>-</v>
      </c>
      <c r="BL538" s="89" t="str">
        <f>VLOOKUP(Scoresheet!AO179,'Caps &amp; Points'!$DZ$2:$EA$40,2,FALSE)</f>
        <v>-</v>
      </c>
      <c r="BM538" s="90">
        <f t="shared" si="112"/>
        <v>0</v>
      </c>
      <c r="BN538" s="90">
        <f t="shared" si="113"/>
        <v>1</v>
      </c>
      <c r="BO538" s="90">
        <f t="shared" si="114"/>
        <v>0</v>
      </c>
      <c r="BP538" s="90"/>
      <c r="BQ538" s="80" t="str">
        <f>+Scoresheet!BG179</f>
        <v>-</v>
      </c>
      <c r="BR538" s="80" t="str">
        <f>+Scoresheet!BH179</f>
        <v>-</v>
      </c>
      <c r="BS538" s="80" t="str">
        <f>+Scoresheet!BI179</f>
        <v>-</v>
      </c>
      <c r="BT538" s="80" t="str">
        <f>+Scoresheet!BJ179</f>
        <v>-</v>
      </c>
      <c r="BU538" s="80" t="str">
        <f>+Scoresheet!BK179</f>
        <v>-</v>
      </c>
      <c r="BV538" s="80" t="str">
        <f>+Scoresheet!BL179</f>
        <v>-</v>
      </c>
      <c r="BW538" s="80" t="str">
        <f>+Scoresheet!BM179</f>
        <v>-</v>
      </c>
      <c r="BX538" s="80">
        <f>+Scoresheet!BN179</f>
        <v>0</v>
      </c>
      <c r="BY538" s="80" t="str">
        <f>+Scoresheet!BO179</f>
        <v>-</v>
      </c>
      <c r="BZ538" s="80" t="str">
        <f>+Scoresheet!BP179</f>
        <v>-</v>
      </c>
      <c r="CA538" s="80" t="str">
        <f>+Scoresheet!BQ179</f>
        <v>-</v>
      </c>
      <c r="CB538" s="80" t="str">
        <f>+Scoresheet!BR179</f>
        <v>-</v>
      </c>
      <c r="CC538" s="80" t="str">
        <f>+Scoresheet!BS179</f>
        <v>-</v>
      </c>
      <c r="CD538" s="80" t="str">
        <f>+Scoresheet!BT179</f>
        <v>-</v>
      </c>
      <c r="CE538" s="80" t="str">
        <f>+Scoresheet!BU179</f>
        <v>-</v>
      </c>
      <c r="CF538" s="80">
        <f>+Scoresheet!BV179</f>
        <v>0</v>
      </c>
    </row>
    <row r="539" spans="23:84" hidden="1">
      <c r="W539" s="294">
        <v>16</v>
      </c>
      <c r="X539" s="295" t="str">
        <f>+Scoresheet!B180</f>
        <v>-</v>
      </c>
      <c r="Y539" s="296" t="str">
        <f>VLOOKUP(Scoresheet!C180,'Caps &amp; Points'!$DT$2:$DU$103,2,FALSE)</f>
        <v>-</v>
      </c>
      <c r="Z539" s="309" t="str">
        <f>VLOOKUP(Scoresheet!D180,'Caps &amp; Points'!$DT$2:$DU$103,2,FALSE)</f>
        <v>-</v>
      </c>
      <c r="AA539" s="309" t="str">
        <f>VLOOKUP(Scoresheet!E180,'Caps &amp; Points'!$DT$2:$DU$103,2,FALSE)</f>
        <v>-</v>
      </c>
      <c r="AB539" s="309" t="str">
        <f>VLOOKUP(Scoresheet!F180,'Caps &amp; Points'!$DT$2:$DU$103,2,FALSE)</f>
        <v>-</v>
      </c>
      <c r="AC539" s="309" t="str">
        <f>VLOOKUP(Scoresheet!G180,'Caps &amp; Points'!$DT$2:$DU$103,2,FALSE)</f>
        <v>-</v>
      </c>
      <c r="AD539" s="309" t="str">
        <f>VLOOKUP(Scoresheet!H180,'Caps &amp; Points'!$DT$2:$DU$103,2,FALSE)</f>
        <v>-</v>
      </c>
      <c r="AE539" s="310" t="str">
        <f>VLOOKUP(Scoresheet!I180,'Caps &amp; Points'!$DT$2:$DU$103,2,FALSE)</f>
        <v>-</v>
      </c>
      <c r="AF539" s="90">
        <f t="shared" si="108"/>
        <v>0</v>
      </c>
      <c r="AG539" s="87" t="str">
        <f>VLOOKUP(Scoresheet!AA180,'Caps &amp; Points'!$DW$2:$DX$11,2,FALSE)</f>
        <v>-</v>
      </c>
      <c r="AH539" s="88" t="str">
        <f>VLOOKUP(Scoresheet!AB180,'Caps &amp; Points'!$DW$2:$DX$11,2,FALSE)</f>
        <v>-</v>
      </c>
      <c r="AI539" s="88" t="str">
        <f>VLOOKUP(Scoresheet!AC180,'Caps &amp; Points'!$DW$2:$DX$11,2,FALSE)</f>
        <v>-</v>
      </c>
      <c r="AJ539" s="88" t="str">
        <f>VLOOKUP(Scoresheet!AD180,'Caps &amp; Points'!$DW$2:$DX$11,2,FALSE)</f>
        <v>-</v>
      </c>
      <c r="AK539" s="88" t="str">
        <f>VLOOKUP(Scoresheet!AE180,'Caps &amp; Points'!$DW$2:$DX$11,2,FALSE)</f>
        <v>-</v>
      </c>
      <c r="AL539" s="88" t="str">
        <f>VLOOKUP(Scoresheet!AF180,'Caps &amp; Points'!$DW$2:$DX$11,2,FALSE)</f>
        <v>-</v>
      </c>
      <c r="AM539" s="89" t="str">
        <f>VLOOKUP(Scoresheet!AG180,'Caps &amp; Points'!$DW$2:$DX$11,2,FALSE)</f>
        <v>-</v>
      </c>
      <c r="AN539" s="90">
        <f t="shared" si="109"/>
        <v>0</v>
      </c>
      <c r="AO539" s="87" t="str">
        <f>VLOOKUP(Scoresheet!AY180,'Caps &amp; Points'!$EF$2:$EG$13,2,FALSE)</f>
        <v>-</v>
      </c>
      <c r="AP539" s="88" t="str">
        <f>VLOOKUP(Scoresheet!AZ180,'Caps &amp; Points'!$EF$2:$EG$13,2,FALSE)</f>
        <v>-</v>
      </c>
      <c r="AQ539" s="88" t="str">
        <f>VLOOKUP(Scoresheet!BA180,'Caps &amp; Points'!$EF$2:$EG$13,2,FALSE)</f>
        <v>-</v>
      </c>
      <c r="AR539" s="88" t="str">
        <f>VLOOKUP(Scoresheet!BB180,'Caps &amp; Points'!$EF$2:$EG$13,2,FALSE)</f>
        <v>-</v>
      </c>
      <c r="AS539" s="88" t="str">
        <f>VLOOKUP(Scoresheet!BC180,'Caps &amp; Points'!$EF$2:$EG$13,2,FALSE)</f>
        <v>-</v>
      </c>
      <c r="AT539" s="88" t="str">
        <f>VLOOKUP(Scoresheet!BD180,'Caps &amp; Points'!$EF$2:$EG$13,2,FALSE)</f>
        <v>-</v>
      </c>
      <c r="AU539" s="89" t="str">
        <f>VLOOKUP(Scoresheet!BE180,'Caps &amp; Points'!$EF$2:$EG$13,2,FALSE)</f>
        <v>-</v>
      </c>
      <c r="AV539" s="90">
        <f t="shared" si="110"/>
        <v>0</v>
      </c>
      <c r="AX539" s="80" t="str">
        <f>VLOOKUP(Scoresheet!AQ180,'Caps &amp; Points'!$EC$2:$ED$21,2,FALSE)</f>
        <v>-</v>
      </c>
      <c r="AY539" s="80" t="str">
        <f>VLOOKUP(Scoresheet!AR180,'Caps &amp; Points'!$EC$2:$ED$21,2,FALSE)</f>
        <v>-</v>
      </c>
      <c r="AZ539" s="80" t="str">
        <f>VLOOKUP(Scoresheet!AS180,'Caps &amp; Points'!$EC$2:$ED$21,2,FALSE)</f>
        <v>-</v>
      </c>
      <c r="BA539" s="80" t="str">
        <f>VLOOKUP(Scoresheet!AT180,'Caps &amp; Points'!$EC$2:$ED$21,2,FALSE)</f>
        <v>-</v>
      </c>
      <c r="BB539" s="80" t="str">
        <f>VLOOKUP(Scoresheet!AU180,'Caps &amp; Points'!$EC$2:$ED$21,2,FALSE)</f>
        <v>-</v>
      </c>
      <c r="BC539" s="80" t="str">
        <f>VLOOKUP(Scoresheet!AV180,'Caps &amp; Points'!$EC$2:$ED$21,2,FALSE)</f>
        <v>-</v>
      </c>
      <c r="BD539" s="80" t="str">
        <f>VLOOKUP(Scoresheet!AW180,'Caps &amp; Points'!$EC$2:$ED$21,2,FALSE)</f>
        <v>-</v>
      </c>
      <c r="BE539" s="90">
        <f t="shared" si="111"/>
        <v>0</v>
      </c>
      <c r="BF539" s="87" t="str">
        <f>VLOOKUP(Scoresheet!AI180,'Caps &amp; Points'!$DZ$2:$EA$40,2,FALSE)</f>
        <v>-</v>
      </c>
      <c r="BG539" s="88" t="str">
        <f>VLOOKUP(Scoresheet!AJ180,'Caps &amp; Points'!$DZ$2:$EA$40,2,FALSE)</f>
        <v>-</v>
      </c>
      <c r="BH539" s="88" t="str">
        <f>VLOOKUP(Scoresheet!AK180,'Caps &amp; Points'!$DZ$2:$EA$40,2,FALSE)</f>
        <v>-</v>
      </c>
      <c r="BI539" s="88" t="str">
        <f>VLOOKUP(Scoresheet!AL180,'Caps &amp; Points'!$DZ$2:$EA$40,2,FALSE)</f>
        <v>-</v>
      </c>
      <c r="BJ539" s="88" t="str">
        <f>VLOOKUP(Scoresheet!AM180,'Caps &amp; Points'!$DZ$2:$EA$40,2,FALSE)</f>
        <v>-</v>
      </c>
      <c r="BK539" s="88" t="str">
        <f>VLOOKUP(Scoresheet!AN180,'Caps &amp; Points'!$DZ$2:$EA$40,2,FALSE)</f>
        <v>-</v>
      </c>
      <c r="BL539" s="89" t="str">
        <f>VLOOKUP(Scoresheet!AO180,'Caps &amp; Points'!$DZ$2:$EA$40,2,FALSE)</f>
        <v>-</v>
      </c>
      <c r="BM539" s="90">
        <f t="shared" si="112"/>
        <v>0</v>
      </c>
      <c r="BN539" s="90">
        <f t="shared" si="113"/>
        <v>0</v>
      </c>
      <c r="BO539" s="90">
        <f t="shared" si="114"/>
        <v>0</v>
      </c>
      <c r="BP539" s="90"/>
      <c r="BQ539" s="80" t="str">
        <f>+Scoresheet!BG180</f>
        <v>-</v>
      </c>
      <c r="BR539" s="80" t="str">
        <f>+Scoresheet!BH180</f>
        <v>-</v>
      </c>
      <c r="BS539" s="80" t="str">
        <f>+Scoresheet!BI180</f>
        <v>-</v>
      </c>
      <c r="BT539" s="80" t="str">
        <f>+Scoresheet!BJ180</f>
        <v>-</v>
      </c>
      <c r="BU539" s="80" t="str">
        <f>+Scoresheet!BK180</f>
        <v>-</v>
      </c>
      <c r="BV539" s="80" t="str">
        <f>+Scoresheet!BL180</f>
        <v>-</v>
      </c>
      <c r="BW539" s="80" t="str">
        <f>+Scoresheet!BM180</f>
        <v>-</v>
      </c>
      <c r="BX539" s="80">
        <f>+Scoresheet!BN180</f>
        <v>0</v>
      </c>
      <c r="BY539" s="80" t="str">
        <f>+Scoresheet!BO180</f>
        <v>-</v>
      </c>
      <c r="BZ539" s="80" t="str">
        <f>+Scoresheet!BP180</f>
        <v>-</v>
      </c>
      <c r="CA539" s="80" t="str">
        <f>+Scoresheet!BQ180</f>
        <v>-</v>
      </c>
      <c r="CB539" s="80" t="str">
        <f>+Scoresheet!BR180</f>
        <v>-</v>
      </c>
      <c r="CC539" s="80" t="str">
        <f>+Scoresheet!BS180</f>
        <v>-</v>
      </c>
      <c r="CD539" s="80" t="str">
        <f>+Scoresheet!BT180</f>
        <v>-</v>
      </c>
      <c r="CE539" s="80" t="str">
        <f>+Scoresheet!BU180</f>
        <v>-</v>
      </c>
      <c r="CF539" s="80">
        <f>+Scoresheet!BV180</f>
        <v>0</v>
      </c>
    </row>
    <row r="540" spans="23:84" hidden="1">
      <c r="W540" s="139">
        <v>17</v>
      </c>
      <c r="X540" s="295" t="str">
        <f>+Scoresheet!B181</f>
        <v>-</v>
      </c>
      <c r="Y540" s="296" t="str">
        <f>VLOOKUP(Scoresheet!C181,'Caps &amp; Points'!$DT$2:$DU$103,2,FALSE)</f>
        <v>-</v>
      </c>
      <c r="Z540" s="309" t="str">
        <f>VLOOKUP(Scoresheet!D181,'Caps &amp; Points'!$DT$2:$DU$103,2,FALSE)</f>
        <v>-</v>
      </c>
      <c r="AA540" s="309" t="str">
        <f>VLOOKUP(Scoresheet!E181,'Caps &amp; Points'!$DT$2:$DU$103,2,FALSE)</f>
        <v>-</v>
      </c>
      <c r="AB540" s="309" t="str">
        <f>VLOOKUP(Scoresheet!F181,'Caps &amp; Points'!$DT$2:$DU$103,2,FALSE)</f>
        <v>-</v>
      </c>
      <c r="AC540" s="309" t="str">
        <f>VLOOKUP(Scoresheet!G181,'Caps &amp; Points'!$DT$2:$DU$103,2,FALSE)</f>
        <v>-</v>
      </c>
      <c r="AD540" s="309" t="str">
        <f>VLOOKUP(Scoresheet!H181,'Caps &amp; Points'!$DT$2:$DU$103,2,FALSE)</f>
        <v>-</v>
      </c>
      <c r="AE540" s="310" t="str">
        <f>VLOOKUP(Scoresheet!I181,'Caps &amp; Points'!$DT$2:$DU$103,2,FALSE)</f>
        <v>-</v>
      </c>
      <c r="AF540" s="90">
        <f t="shared" si="108"/>
        <v>0</v>
      </c>
      <c r="AG540" s="87" t="str">
        <f>VLOOKUP(Scoresheet!AA181,'Caps &amp; Points'!$DW$2:$DX$11,2,FALSE)</f>
        <v>-</v>
      </c>
      <c r="AH540" s="88" t="str">
        <f>VLOOKUP(Scoresheet!AB181,'Caps &amp; Points'!$DW$2:$DX$11,2,FALSE)</f>
        <v>-</v>
      </c>
      <c r="AI540" s="88" t="str">
        <f>VLOOKUP(Scoresheet!AC181,'Caps &amp; Points'!$DW$2:$DX$11,2,FALSE)</f>
        <v>-</v>
      </c>
      <c r="AJ540" s="88" t="str">
        <f>VLOOKUP(Scoresheet!AD181,'Caps &amp; Points'!$DW$2:$DX$11,2,FALSE)</f>
        <v>-</v>
      </c>
      <c r="AK540" s="88" t="str">
        <f>VLOOKUP(Scoresheet!AE181,'Caps &amp; Points'!$DW$2:$DX$11,2,FALSE)</f>
        <v>-</v>
      </c>
      <c r="AL540" s="88" t="str">
        <f>VLOOKUP(Scoresheet!AF181,'Caps &amp; Points'!$DW$2:$DX$11,2,FALSE)</f>
        <v>-</v>
      </c>
      <c r="AM540" s="89" t="str">
        <f>VLOOKUP(Scoresheet!AG181,'Caps &amp; Points'!$DW$2:$DX$11,2,FALSE)</f>
        <v>-</v>
      </c>
      <c r="AN540" s="90">
        <f t="shared" si="109"/>
        <v>0</v>
      </c>
      <c r="AO540" s="87" t="str">
        <f>VLOOKUP(Scoresheet!AY181,'Caps &amp; Points'!$EF$2:$EG$13,2,FALSE)</f>
        <v>-</v>
      </c>
      <c r="AP540" s="88" t="str">
        <f>VLOOKUP(Scoresheet!AZ181,'Caps &amp; Points'!$EF$2:$EG$13,2,FALSE)</f>
        <v>-</v>
      </c>
      <c r="AQ540" s="88" t="str">
        <f>VLOOKUP(Scoresheet!BA181,'Caps &amp; Points'!$EF$2:$EG$13,2,FALSE)</f>
        <v>-</v>
      </c>
      <c r="AR540" s="88" t="str">
        <f>VLOOKUP(Scoresheet!BB181,'Caps &amp; Points'!$EF$2:$EG$13,2,FALSE)</f>
        <v>-</v>
      </c>
      <c r="AS540" s="88" t="str">
        <f>VLOOKUP(Scoresheet!BC181,'Caps &amp; Points'!$EF$2:$EG$13,2,FALSE)</f>
        <v>-</v>
      </c>
      <c r="AT540" s="88" t="str">
        <f>VLOOKUP(Scoresheet!BD181,'Caps &amp; Points'!$EF$2:$EG$13,2,FALSE)</f>
        <v>-</v>
      </c>
      <c r="AU540" s="89" t="str">
        <f>VLOOKUP(Scoresheet!BE181,'Caps &amp; Points'!$EF$2:$EG$13,2,FALSE)</f>
        <v>-</v>
      </c>
      <c r="AV540" s="90">
        <f t="shared" si="110"/>
        <v>0</v>
      </c>
      <c r="AX540" s="80" t="str">
        <f>VLOOKUP(Scoresheet!AQ181,'Caps &amp; Points'!$EC$2:$ED$21,2,FALSE)</f>
        <v>-</v>
      </c>
      <c r="AY540" s="80" t="str">
        <f>VLOOKUP(Scoresheet!AR181,'Caps &amp; Points'!$EC$2:$ED$21,2,FALSE)</f>
        <v>-</v>
      </c>
      <c r="AZ540" s="80" t="str">
        <f>VLOOKUP(Scoresheet!AS181,'Caps &amp; Points'!$EC$2:$ED$21,2,FALSE)</f>
        <v>-</v>
      </c>
      <c r="BA540" s="80" t="str">
        <f>VLOOKUP(Scoresheet!AT181,'Caps &amp; Points'!$EC$2:$ED$21,2,FALSE)</f>
        <v>-</v>
      </c>
      <c r="BB540" s="80" t="str">
        <f>VLOOKUP(Scoresheet!AU181,'Caps &amp; Points'!$EC$2:$ED$21,2,FALSE)</f>
        <v>-</v>
      </c>
      <c r="BC540" s="80" t="str">
        <f>VLOOKUP(Scoresheet!AV181,'Caps &amp; Points'!$EC$2:$ED$21,2,FALSE)</f>
        <v>-</v>
      </c>
      <c r="BD540" s="80" t="str">
        <f>VLOOKUP(Scoresheet!AW181,'Caps &amp; Points'!$EC$2:$ED$21,2,FALSE)</f>
        <v>-</v>
      </c>
      <c r="BE540" s="90">
        <f t="shared" si="111"/>
        <v>0</v>
      </c>
      <c r="BF540" s="87" t="str">
        <f>VLOOKUP(Scoresheet!AI181,'Caps &amp; Points'!$DZ$2:$EA$40,2,FALSE)</f>
        <v>-</v>
      </c>
      <c r="BG540" s="88" t="str">
        <f>VLOOKUP(Scoresheet!AJ181,'Caps &amp; Points'!$DZ$2:$EA$40,2,FALSE)</f>
        <v>-</v>
      </c>
      <c r="BH540" s="88" t="str">
        <f>VLOOKUP(Scoresheet!AK181,'Caps &amp; Points'!$DZ$2:$EA$40,2,FALSE)</f>
        <v>-</v>
      </c>
      <c r="BI540" s="88" t="str">
        <f>VLOOKUP(Scoresheet!AL181,'Caps &amp; Points'!$DZ$2:$EA$40,2,FALSE)</f>
        <v>-</v>
      </c>
      <c r="BJ540" s="88" t="str">
        <f>VLOOKUP(Scoresheet!AM181,'Caps &amp; Points'!$DZ$2:$EA$40,2,FALSE)</f>
        <v>-</v>
      </c>
      <c r="BK540" s="88" t="str">
        <f>VLOOKUP(Scoresheet!AN181,'Caps &amp; Points'!$DZ$2:$EA$40,2,FALSE)</f>
        <v>-</v>
      </c>
      <c r="BL540" s="89" t="str">
        <f>VLOOKUP(Scoresheet!AO181,'Caps &amp; Points'!$DZ$2:$EA$40,2,FALSE)</f>
        <v>-</v>
      </c>
      <c r="BM540" s="90">
        <f t="shared" si="112"/>
        <v>0</v>
      </c>
      <c r="BN540" s="90">
        <f t="shared" si="113"/>
        <v>0</v>
      </c>
      <c r="BO540" s="90">
        <f t="shared" si="114"/>
        <v>0</v>
      </c>
      <c r="BP540" s="90"/>
      <c r="BQ540" s="80" t="str">
        <f>+Scoresheet!BG181</f>
        <v>-</v>
      </c>
      <c r="BR540" s="80" t="str">
        <f>+Scoresheet!BH181</f>
        <v>-</v>
      </c>
      <c r="BS540" s="80" t="str">
        <f>+Scoresheet!BI181</f>
        <v>-</v>
      </c>
      <c r="BT540" s="80" t="str">
        <f>+Scoresheet!BJ181</f>
        <v>-</v>
      </c>
      <c r="BU540" s="80" t="str">
        <f>+Scoresheet!BK181</f>
        <v>-</v>
      </c>
      <c r="BV540" s="80" t="str">
        <f>+Scoresheet!BL181</f>
        <v>-</v>
      </c>
      <c r="BW540" s="80" t="str">
        <f>+Scoresheet!BM181</f>
        <v>-</v>
      </c>
      <c r="BX540" s="80">
        <f>+Scoresheet!BN181</f>
        <v>0</v>
      </c>
      <c r="BY540" s="80" t="str">
        <f>+Scoresheet!BO181</f>
        <v>-</v>
      </c>
      <c r="BZ540" s="80" t="str">
        <f>+Scoresheet!BP181</f>
        <v>-</v>
      </c>
      <c r="CA540" s="80" t="str">
        <f>+Scoresheet!BQ181</f>
        <v>-</v>
      </c>
      <c r="CB540" s="80" t="str">
        <f>+Scoresheet!BR181</f>
        <v>-</v>
      </c>
      <c r="CC540" s="80" t="str">
        <f>+Scoresheet!BS181</f>
        <v>-</v>
      </c>
      <c r="CD540" s="80" t="str">
        <f>+Scoresheet!BT181</f>
        <v>-</v>
      </c>
      <c r="CE540" s="80" t="str">
        <f>+Scoresheet!BU181</f>
        <v>-</v>
      </c>
      <c r="CF540" s="80">
        <f>+Scoresheet!BV181</f>
        <v>0</v>
      </c>
    </row>
    <row r="541" spans="23:84" hidden="1">
      <c r="W541" s="294">
        <v>18</v>
      </c>
      <c r="X541" s="295" t="str">
        <f>+Scoresheet!B182</f>
        <v>-</v>
      </c>
      <c r="Y541" s="296" t="str">
        <f>VLOOKUP(Scoresheet!C182,'Caps &amp; Points'!$DT$2:$DU$103,2,FALSE)</f>
        <v>-</v>
      </c>
      <c r="Z541" s="309" t="str">
        <f>VLOOKUP(Scoresheet!D182,'Caps &amp; Points'!$DT$2:$DU$103,2,FALSE)</f>
        <v>-</v>
      </c>
      <c r="AA541" s="309" t="str">
        <f>VLOOKUP(Scoresheet!E182,'Caps &amp; Points'!$DT$2:$DU$103,2,FALSE)</f>
        <v>-</v>
      </c>
      <c r="AB541" s="309" t="str">
        <f>VLOOKUP(Scoresheet!F182,'Caps &amp; Points'!$DT$2:$DU$103,2,FALSE)</f>
        <v>-</v>
      </c>
      <c r="AC541" s="309" t="str">
        <f>VLOOKUP(Scoresheet!G182,'Caps &amp; Points'!$DT$2:$DU$103,2,FALSE)</f>
        <v>-</v>
      </c>
      <c r="AD541" s="309" t="str">
        <f>VLOOKUP(Scoresheet!H182,'Caps &amp; Points'!$DT$2:$DU$103,2,FALSE)</f>
        <v>-</v>
      </c>
      <c r="AE541" s="310" t="str">
        <f>VLOOKUP(Scoresheet!I182,'Caps &amp; Points'!$DT$2:$DU$103,2,FALSE)</f>
        <v>-</v>
      </c>
      <c r="AF541" s="90">
        <f t="shared" si="108"/>
        <v>0</v>
      </c>
      <c r="AG541" s="87" t="str">
        <f>VLOOKUP(Scoresheet!AA182,'Caps &amp; Points'!$DW$2:$DX$11,2,FALSE)</f>
        <v>-</v>
      </c>
      <c r="AH541" s="88" t="str">
        <f>VLOOKUP(Scoresheet!AB182,'Caps &amp; Points'!$DW$2:$DX$11,2,FALSE)</f>
        <v>-</v>
      </c>
      <c r="AI541" s="88" t="str">
        <f>VLOOKUP(Scoresheet!AC182,'Caps &amp; Points'!$DW$2:$DX$11,2,FALSE)</f>
        <v>-</v>
      </c>
      <c r="AJ541" s="88" t="str">
        <f>VLOOKUP(Scoresheet!AD182,'Caps &amp; Points'!$DW$2:$DX$11,2,FALSE)</f>
        <v>-</v>
      </c>
      <c r="AK541" s="88" t="str">
        <f>VLOOKUP(Scoresheet!AE182,'Caps &amp; Points'!$DW$2:$DX$11,2,FALSE)</f>
        <v>-</v>
      </c>
      <c r="AL541" s="88" t="str">
        <f>VLOOKUP(Scoresheet!AF182,'Caps &amp; Points'!$DW$2:$DX$11,2,FALSE)</f>
        <v>-</v>
      </c>
      <c r="AM541" s="89" t="str">
        <f>VLOOKUP(Scoresheet!AG182,'Caps &amp; Points'!$DW$2:$DX$11,2,FALSE)</f>
        <v>-</v>
      </c>
      <c r="AN541" s="90">
        <f t="shared" si="109"/>
        <v>0</v>
      </c>
      <c r="AO541" s="87" t="str">
        <f>VLOOKUP(Scoresheet!AY182,'Caps &amp; Points'!$EF$2:$EG$13,2,FALSE)</f>
        <v>-</v>
      </c>
      <c r="AP541" s="88" t="str">
        <f>VLOOKUP(Scoresheet!AZ182,'Caps &amp; Points'!$EF$2:$EG$13,2,FALSE)</f>
        <v>-</v>
      </c>
      <c r="AQ541" s="88" t="str">
        <f>VLOOKUP(Scoresheet!BA182,'Caps &amp; Points'!$EF$2:$EG$13,2,FALSE)</f>
        <v>-</v>
      </c>
      <c r="AR541" s="88" t="str">
        <f>VLOOKUP(Scoresheet!BB182,'Caps &amp; Points'!$EF$2:$EG$13,2,FALSE)</f>
        <v>-</v>
      </c>
      <c r="AS541" s="88" t="str">
        <f>VLOOKUP(Scoresheet!BC182,'Caps &amp; Points'!$EF$2:$EG$13,2,FALSE)</f>
        <v>-</v>
      </c>
      <c r="AT541" s="88" t="str">
        <f>VLOOKUP(Scoresheet!BD182,'Caps &amp; Points'!$EF$2:$EG$13,2,FALSE)</f>
        <v>-</v>
      </c>
      <c r="AU541" s="89" t="str">
        <f>VLOOKUP(Scoresheet!BE182,'Caps &amp; Points'!$EF$2:$EG$13,2,FALSE)</f>
        <v>-</v>
      </c>
      <c r="AV541" s="90">
        <f t="shared" si="110"/>
        <v>0</v>
      </c>
      <c r="AX541" s="80" t="str">
        <f>VLOOKUP(Scoresheet!AQ182,'Caps &amp; Points'!$EC$2:$ED$21,2,FALSE)</f>
        <v>-</v>
      </c>
      <c r="AY541" s="80" t="str">
        <f>VLOOKUP(Scoresheet!AR182,'Caps &amp; Points'!$EC$2:$ED$21,2,FALSE)</f>
        <v>-</v>
      </c>
      <c r="AZ541" s="80" t="str">
        <f>VLOOKUP(Scoresheet!AS182,'Caps &amp; Points'!$EC$2:$ED$21,2,FALSE)</f>
        <v>-</v>
      </c>
      <c r="BA541" s="80" t="str">
        <f>VLOOKUP(Scoresheet!AT182,'Caps &amp; Points'!$EC$2:$ED$21,2,FALSE)</f>
        <v>-</v>
      </c>
      <c r="BB541" s="80" t="str">
        <f>VLOOKUP(Scoresheet!AU182,'Caps &amp; Points'!$EC$2:$ED$21,2,FALSE)</f>
        <v>-</v>
      </c>
      <c r="BC541" s="80" t="str">
        <f>VLOOKUP(Scoresheet!AV182,'Caps &amp; Points'!$EC$2:$ED$21,2,FALSE)</f>
        <v>-</v>
      </c>
      <c r="BD541" s="80" t="str">
        <f>VLOOKUP(Scoresheet!AW182,'Caps &amp; Points'!$EC$2:$ED$21,2,FALSE)</f>
        <v>-</v>
      </c>
      <c r="BE541" s="90">
        <f t="shared" si="111"/>
        <v>0</v>
      </c>
      <c r="BF541" s="87" t="str">
        <f>VLOOKUP(Scoresheet!AI182,'Caps &amp; Points'!$DZ$2:$EA$40,2,FALSE)</f>
        <v>-</v>
      </c>
      <c r="BG541" s="88" t="str">
        <f>VLOOKUP(Scoresheet!AJ182,'Caps &amp; Points'!$DZ$2:$EA$40,2,FALSE)</f>
        <v>-</v>
      </c>
      <c r="BH541" s="88" t="str">
        <f>VLOOKUP(Scoresheet!AK182,'Caps &amp; Points'!$DZ$2:$EA$40,2,FALSE)</f>
        <v>-</v>
      </c>
      <c r="BI541" s="88" t="str">
        <f>VLOOKUP(Scoresheet!AL182,'Caps &amp; Points'!$DZ$2:$EA$40,2,FALSE)</f>
        <v>-</v>
      </c>
      <c r="BJ541" s="88" t="str">
        <f>VLOOKUP(Scoresheet!AM182,'Caps &amp; Points'!$DZ$2:$EA$40,2,FALSE)</f>
        <v>-</v>
      </c>
      <c r="BK541" s="88" t="str">
        <f>VLOOKUP(Scoresheet!AN182,'Caps &amp; Points'!$DZ$2:$EA$40,2,FALSE)</f>
        <v>-</v>
      </c>
      <c r="BL541" s="89" t="str">
        <f>VLOOKUP(Scoresheet!AO182,'Caps &amp; Points'!$DZ$2:$EA$40,2,FALSE)</f>
        <v>-</v>
      </c>
      <c r="BM541" s="90">
        <f t="shared" si="112"/>
        <v>0</v>
      </c>
      <c r="BN541" s="90">
        <f t="shared" si="113"/>
        <v>0</v>
      </c>
      <c r="BO541" s="90">
        <f t="shared" si="114"/>
        <v>0</v>
      </c>
      <c r="BP541" s="90"/>
      <c r="BQ541" s="80" t="str">
        <f>+Scoresheet!BG182</f>
        <v>-</v>
      </c>
      <c r="BR541" s="80" t="str">
        <f>+Scoresheet!BH182</f>
        <v>-</v>
      </c>
      <c r="BS541" s="80" t="str">
        <f>+Scoresheet!BI182</f>
        <v>-</v>
      </c>
      <c r="BT541" s="80" t="str">
        <f>+Scoresheet!BJ182</f>
        <v>-</v>
      </c>
      <c r="BU541" s="80" t="str">
        <f>+Scoresheet!BK182</f>
        <v>-</v>
      </c>
      <c r="BV541" s="80" t="str">
        <f>+Scoresheet!BL182</f>
        <v>-</v>
      </c>
      <c r="BW541" s="80" t="str">
        <f>+Scoresheet!BM182</f>
        <v>-</v>
      </c>
      <c r="BX541" s="80">
        <f>+Scoresheet!BN182</f>
        <v>0</v>
      </c>
      <c r="BY541" s="80" t="str">
        <f>+Scoresheet!BO182</f>
        <v>-</v>
      </c>
      <c r="BZ541" s="80" t="str">
        <f>+Scoresheet!BP182</f>
        <v>-</v>
      </c>
      <c r="CA541" s="80" t="str">
        <f>+Scoresheet!BQ182</f>
        <v>-</v>
      </c>
      <c r="CB541" s="80" t="str">
        <f>+Scoresheet!BR182</f>
        <v>-</v>
      </c>
      <c r="CC541" s="80" t="str">
        <f>+Scoresheet!BS182</f>
        <v>-</v>
      </c>
      <c r="CD541" s="80" t="str">
        <f>+Scoresheet!BT182</f>
        <v>-</v>
      </c>
      <c r="CE541" s="80" t="str">
        <f>+Scoresheet!BU182</f>
        <v>-</v>
      </c>
      <c r="CF541" s="80">
        <f>+Scoresheet!BV182</f>
        <v>0</v>
      </c>
    </row>
    <row r="542" spans="23:84" hidden="1">
      <c r="W542" s="139">
        <v>19</v>
      </c>
      <c r="X542" s="295" t="str">
        <f>+Scoresheet!B183</f>
        <v>-</v>
      </c>
      <c r="Y542" s="296" t="str">
        <f>VLOOKUP(Scoresheet!C183,'Caps &amp; Points'!$DT$2:$DU$103,2,FALSE)</f>
        <v>-</v>
      </c>
      <c r="Z542" s="309" t="str">
        <f>VLOOKUP(Scoresheet!D183,'Caps &amp; Points'!$DT$2:$DU$103,2,FALSE)</f>
        <v>-</v>
      </c>
      <c r="AA542" s="309" t="str">
        <f>VLOOKUP(Scoresheet!E183,'Caps &amp; Points'!$DT$2:$DU$103,2,FALSE)</f>
        <v>-</v>
      </c>
      <c r="AB542" s="309" t="str">
        <f>VLOOKUP(Scoresheet!F183,'Caps &amp; Points'!$DT$2:$DU$103,2,FALSE)</f>
        <v>-</v>
      </c>
      <c r="AC542" s="309" t="str">
        <f>VLOOKUP(Scoresheet!G183,'Caps &amp; Points'!$DT$2:$DU$103,2,FALSE)</f>
        <v>-</v>
      </c>
      <c r="AD542" s="309" t="str">
        <f>VLOOKUP(Scoresheet!H183,'Caps &amp; Points'!$DT$2:$DU$103,2,FALSE)</f>
        <v>-</v>
      </c>
      <c r="AE542" s="310" t="str">
        <f>VLOOKUP(Scoresheet!I183,'Caps &amp; Points'!$DT$2:$DU$103,2,FALSE)</f>
        <v>-</v>
      </c>
      <c r="AF542" s="90">
        <f t="shared" si="108"/>
        <v>0</v>
      </c>
      <c r="AG542" s="87" t="str">
        <f>VLOOKUP(Scoresheet!AA183,'Caps &amp; Points'!$DW$2:$DX$11,2,FALSE)</f>
        <v>-</v>
      </c>
      <c r="AH542" s="88" t="str">
        <f>VLOOKUP(Scoresheet!AB183,'Caps &amp; Points'!$DW$2:$DX$11,2,FALSE)</f>
        <v>-</v>
      </c>
      <c r="AI542" s="88" t="str">
        <f>VLOOKUP(Scoresheet!AC183,'Caps &amp; Points'!$DW$2:$DX$11,2,FALSE)</f>
        <v>-</v>
      </c>
      <c r="AJ542" s="88" t="str">
        <f>VLOOKUP(Scoresheet!AD183,'Caps &amp; Points'!$DW$2:$DX$11,2,FALSE)</f>
        <v>-</v>
      </c>
      <c r="AK542" s="88" t="str">
        <f>VLOOKUP(Scoresheet!AE183,'Caps &amp; Points'!$DW$2:$DX$11,2,FALSE)</f>
        <v>-</v>
      </c>
      <c r="AL542" s="88" t="str">
        <f>VLOOKUP(Scoresheet!AF183,'Caps &amp; Points'!$DW$2:$DX$11,2,FALSE)</f>
        <v>-</v>
      </c>
      <c r="AM542" s="89" t="str">
        <f>VLOOKUP(Scoresheet!AG183,'Caps &amp; Points'!$DW$2:$DX$11,2,FALSE)</f>
        <v>-</v>
      </c>
      <c r="AN542" s="90">
        <f t="shared" si="109"/>
        <v>0</v>
      </c>
      <c r="AO542" s="87" t="str">
        <f>VLOOKUP(Scoresheet!AY183,'Caps &amp; Points'!$EF$2:$EG$13,2,FALSE)</f>
        <v>-</v>
      </c>
      <c r="AP542" s="88" t="str">
        <f>VLOOKUP(Scoresheet!AZ183,'Caps &amp; Points'!$EF$2:$EG$13,2,FALSE)</f>
        <v>-</v>
      </c>
      <c r="AQ542" s="88" t="str">
        <f>VLOOKUP(Scoresheet!BA183,'Caps &amp; Points'!$EF$2:$EG$13,2,FALSE)</f>
        <v>-</v>
      </c>
      <c r="AR542" s="88" t="str">
        <f>VLOOKUP(Scoresheet!BB183,'Caps &amp; Points'!$EF$2:$EG$13,2,FALSE)</f>
        <v>-</v>
      </c>
      <c r="AS542" s="88" t="str">
        <f>VLOOKUP(Scoresheet!BC183,'Caps &amp; Points'!$EF$2:$EG$13,2,FALSE)</f>
        <v>-</v>
      </c>
      <c r="AT542" s="88" t="str">
        <f>VLOOKUP(Scoresheet!BD183,'Caps &amp; Points'!$EF$2:$EG$13,2,FALSE)</f>
        <v>-</v>
      </c>
      <c r="AU542" s="89" t="str">
        <f>VLOOKUP(Scoresheet!BE183,'Caps &amp; Points'!$EF$2:$EG$13,2,FALSE)</f>
        <v>-</v>
      </c>
      <c r="AV542" s="90">
        <f t="shared" si="110"/>
        <v>0</v>
      </c>
      <c r="AX542" s="80" t="str">
        <f>VLOOKUP(Scoresheet!AQ183,'Caps &amp; Points'!$EC$2:$ED$21,2,FALSE)</f>
        <v>-</v>
      </c>
      <c r="AY542" s="80" t="str">
        <f>VLOOKUP(Scoresheet!AR183,'Caps &amp; Points'!$EC$2:$ED$21,2,FALSE)</f>
        <v>-</v>
      </c>
      <c r="AZ542" s="80" t="str">
        <f>VLOOKUP(Scoresheet!AS183,'Caps &amp; Points'!$EC$2:$ED$21,2,FALSE)</f>
        <v>-</v>
      </c>
      <c r="BA542" s="80" t="str">
        <f>VLOOKUP(Scoresheet!AT183,'Caps &amp; Points'!$EC$2:$ED$21,2,FALSE)</f>
        <v>-</v>
      </c>
      <c r="BB542" s="80" t="str">
        <f>VLOOKUP(Scoresheet!AU183,'Caps &amp; Points'!$EC$2:$ED$21,2,FALSE)</f>
        <v>-</v>
      </c>
      <c r="BC542" s="80" t="str">
        <f>VLOOKUP(Scoresheet!AV183,'Caps &amp; Points'!$EC$2:$ED$21,2,FALSE)</f>
        <v>-</v>
      </c>
      <c r="BD542" s="80" t="str">
        <f>VLOOKUP(Scoresheet!AW183,'Caps &amp; Points'!$EC$2:$ED$21,2,FALSE)</f>
        <v>-</v>
      </c>
      <c r="BE542" s="90">
        <f t="shared" si="111"/>
        <v>0</v>
      </c>
      <c r="BF542" s="87" t="str">
        <f>VLOOKUP(Scoresheet!AI183,'Caps &amp; Points'!$DZ$2:$EA$40,2,FALSE)</f>
        <v>-</v>
      </c>
      <c r="BG542" s="88" t="str">
        <f>VLOOKUP(Scoresheet!AJ183,'Caps &amp; Points'!$DZ$2:$EA$40,2,FALSE)</f>
        <v>-</v>
      </c>
      <c r="BH542" s="88" t="str">
        <f>VLOOKUP(Scoresheet!AK183,'Caps &amp; Points'!$DZ$2:$EA$40,2,FALSE)</f>
        <v>-</v>
      </c>
      <c r="BI542" s="88" t="str">
        <f>VLOOKUP(Scoresheet!AL183,'Caps &amp; Points'!$DZ$2:$EA$40,2,FALSE)</f>
        <v>-</v>
      </c>
      <c r="BJ542" s="88" t="str">
        <f>VLOOKUP(Scoresheet!AM183,'Caps &amp; Points'!$DZ$2:$EA$40,2,FALSE)</f>
        <v>-</v>
      </c>
      <c r="BK542" s="88" t="str">
        <f>VLOOKUP(Scoresheet!AN183,'Caps &amp; Points'!$DZ$2:$EA$40,2,FALSE)</f>
        <v>-</v>
      </c>
      <c r="BL542" s="89" t="str">
        <f>VLOOKUP(Scoresheet!AO183,'Caps &amp; Points'!$DZ$2:$EA$40,2,FALSE)</f>
        <v>-</v>
      </c>
      <c r="BM542" s="90">
        <f t="shared" si="112"/>
        <v>0</v>
      </c>
      <c r="BN542" s="90">
        <f t="shared" si="113"/>
        <v>0</v>
      </c>
      <c r="BO542" s="90">
        <f t="shared" si="114"/>
        <v>0</v>
      </c>
      <c r="BP542" s="90"/>
      <c r="BQ542" s="80" t="str">
        <f>+Scoresheet!BG183</f>
        <v>-</v>
      </c>
      <c r="BR542" s="80" t="str">
        <f>+Scoresheet!BH183</f>
        <v>-</v>
      </c>
      <c r="BS542" s="80" t="str">
        <f>+Scoresheet!BI183</f>
        <v>-</v>
      </c>
      <c r="BT542" s="80" t="str">
        <f>+Scoresheet!BJ183</f>
        <v>-</v>
      </c>
      <c r="BU542" s="80" t="str">
        <f>+Scoresheet!BK183</f>
        <v>-</v>
      </c>
      <c r="BV542" s="80" t="str">
        <f>+Scoresheet!BL183</f>
        <v>-</v>
      </c>
      <c r="BW542" s="80" t="str">
        <f>+Scoresheet!BM183</f>
        <v>-</v>
      </c>
      <c r="BX542" s="80">
        <f>+Scoresheet!BN183</f>
        <v>0</v>
      </c>
      <c r="BY542" s="80" t="str">
        <f>+Scoresheet!BO183</f>
        <v>-</v>
      </c>
      <c r="BZ542" s="80" t="str">
        <f>+Scoresheet!BP183</f>
        <v>-</v>
      </c>
      <c r="CA542" s="80" t="str">
        <f>+Scoresheet!BQ183</f>
        <v>-</v>
      </c>
      <c r="CB542" s="80" t="str">
        <f>+Scoresheet!BR183</f>
        <v>-</v>
      </c>
      <c r="CC542" s="80" t="str">
        <f>+Scoresheet!BS183</f>
        <v>-</v>
      </c>
      <c r="CD542" s="80" t="str">
        <f>+Scoresheet!BT183</f>
        <v>-</v>
      </c>
      <c r="CE542" s="80" t="str">
        <f>+Scoresheet!BU183</f>
        <v>-</v>
      </c>
      <c r="CF542" s="80">
        <f>+Scoresheet!BV183</f>
        <v>0</v>
      </c>
    </row>
    <row r="543" spans="23:84" hidden="1">
      <c r="W543" s="294">
        <v>20</v>
      </c>
      <c r="X543" s="295" t="str">
        <f>+Scoresheet!B184</f>
        <v>-</v>
      </c>
      <c r="Y543" s="296" t="str">
        <f>VLOOKUP(Scoresheet!C184,'Caps &amp; Points'!$DT$2:$DU$103,2,FALSE)</f>
        <v>-</v>
      </c>
      <c r="Z543" s="309" t="str">
        <f>VLOOKUP(Scoresheet!D184,'Caps &amp; Points'!$DT$2:$DU$103,2,FALSE)</f>
        <v>-</v>
      </c>
      <c r="AA543" s="309" t="str">
        <f>VLOOKUP(Scoresheet!E184,'Caps &amp; Points'!$DT$2:$DU$103,2,FALSE)</f>
        <v>-</v>
      </c>
      <c r="AB543" s="309" t="str">
        <f>VLOOKUP(Scoresheet!F184,'Caps &amp; Points'!$DT$2:$DU$103,2,FALSE)</f>
        <v>-</v>
      </c>
      <c r="AC543" s="309" t="str">
        <f>VLOOKUP(Scoresheet!G184,'Caps &amp; Points'!$DT$2:$DU$103,2,FALSE)</f>
        <v>-</v>
      </c>
      <c r="AD543" s="309" t="str">
        <f>VLOOKUP(Scoresheet!H184,'Caps &amp; Points'!$DT$2:$DU$103,2,FALSE)</f>
        <v>-</v>
      </c>
      <c r="AE543" s="310" t="str">
        <f>VLOOKUP(Scoresheet!I184,'Caps &amp; Points'!$DT$2:$DU$103,2,FALSE)</f>
        <v>-</v>
      </c>
      <c r="AF543" s="90">
        <f t="shared" si="108"/>
        <v>0</v>
      </c>
      <c r="AG543" s="87" t="str">
        <f>VLOOKUP(Scoresheet!AA184,'Caps &amp; Points'!$DW$2:$DX$11,2,FALSE)</f>
        <v>-</v>
      </c>
      <c r="AH543" s="88" t="str">
        <f>VLOOKUP(Scoresheet!AB184,'Caps &amp; Points'!$DW$2:$DX$11,2,FALSE)</f>
        <v>-</v>
      </c>
      <c r="AI543" s="88" t="str">
        <f>VLOOKUP(Scoresheet!AC184,'Caps &amp; Points'!$DW$2:$DX$11,2,FALSE)</f>
        <v>-</v>
      </c>
      <c r="AJ543" s="88" t="str">
        <f>VLOOKUP(Scoresheet!AD184,'Caps &amp; Points'!$DW$2:$DX$11,2,FALSE)</f>
        <v>-</v>
      </c>
      <c r="AK543" s="88" t="str">
        <f>VLOOKUP(Scoresheet!AE184,'Caps &amp; Points'!$DW$2:$DX$11,2,FALSE)</f>
        <v>-</v>
      </c>
      <c r="AL543" s="88" t="str">
        <f>VLOOKUP(Scoresheet!AF184,'Caps &amp; Points'!$DW$2:$DX$11,2,FALSE)</f>
        <v>-</v>
      </c>
      <c r="AM543" s="89" t="str">
        <f>VLOOKUP(Scoresheet!AG184,'Caps &amp; Points'!$DW$2:$DX$11,2,FALSE)</f>
        <v>-</v>
      </c>
      <c r="AN543" s="90">
        <f t="shared" si="109"/>
        <v>0</v>
      </c>
      <c r="AO543" s="87" t="str">
        <f>VLOOKUP(Scoresheet!AY184,'Caps &amp; Points'!$EF$2:$EG$13,2,FALSE)</f>
        <v>-</v>
      </c>
      <c r="AP543" s="88" t="str">
        <f>VLOOKUP(Scoresheet!AZ184,'Caps &amp; Points'!$EF$2:$EG$13,2,FALSE)</f>
        <v>-</v>
      </c>
      <c r="AQ543" s="88" t="str">
        <f>VLOOKUP(Scoresheet!BA184,'Caps &amp; Points'!$EF$2:$EG$13,2,FALSE)</f>
        <v>-</v>
      </c>
      <c r="AR543" s="88" t="str">
        <f>VLOOKUP(Scoresheet!BB184,'Caps &amp; Points'!$EF$2:$EG$13,2,FALSE)</f>
        <v>-</v>
      </c>
      <c r="AS543" s="88" t="str">
        <f>VLOOKUP(Scoresheet!BC184,'Caps &amp; Points'!$EF$2:$EG$13,2,FALSE)</f>
        <v>-</v>
      </c>
      <c r="AT543" s="88" t="str">
        <f>VLOOKUP(Scoresheet!BD184,'Caps &amp; Points'!$EF$2:$EG$13,2,FALSE)</f>
        <v>-</v>
      </c>
      <c r="AU543" s="89" t="str">
        <f>VLOOKUP(Scoresheet!BE184,'Caps &amp; Points'!$EF$2:$EG$13,2,FALSE)</f>
        <v>-</v>
      </c>
      <c r="AV543" s="90">
        <f t="shared" si="110"/>
        <v>0</v>
      </c>
      <c r="AX543" s="80" t="str">
        <f>VLOOKUP(Scoresheet!AQ184,'Caps &amp; Points'!$EC$2:$ED$21,2,FALSE)</f>
        <v>-</v>
      </c>
      <c r="AY543" s="80" t="str">
        <f>VLOOKUP(Scoresheet!AR184,'Caps &amp; Points'!$EC$2:$ED$21,2,FALSE)</f>
        <v>-</v>
      </c>
      <c r="AZ543" s="80" t="str">
        <f>VLOOKUP(Scoresheet!AS184,'Caps &amp; Points'!$EC$2:$ED$21,2,FALSE)</f>
        <v>-</v>
      </c>
      <c r="BA543" s="80" t="str">
        <f>VLOOKUP(Scoresheet!AT184,'Caps &amp; Points'!$EC$2:$ED$21,2,FALSE)</f>
        <v>-</v>
      </c>
      <c r="BB543" s="80" t="str">
        <f>VLOOKUP(Scoresheet!AU184,'Caps &amp; Points'!$EC$2:$ED$21,2,FALSE)</f>
        <v>-</v>
      </c>
      <c r="BC543" s="80" t="str">
        <f>VLOOKUP(Scoresheet!AV184,'Caps &amp; Points'!$EC$2:$ED$21,2,FALSE)</f>
        <v>-</v>
      </c>
      <c r="BD543" s="80" t="str">
        <f>VLOOKUP(Scoresheet!AW184,'Caps &amp; Points'!$EC$2:$ED$21,2,FALSE)</f>
        <v>-</v>
      </c>
      <c r="BE543" s="90">
        <f t="shared" si="111"/>
        <v>0</v>
      </c>
      <c r="BF543" s="87" t="str">
        <f>VLOOKUP(Scoresheet!AI184,'Caps &amp; Points'!$DZ$2:$EA$40,2,FALSE)</f>
        <v>-</v>
      </c>
      <c r="BG543" s="88" t="str">
        <f>VLOOKUP(Scoresheet!AJ184,'Caps &amp; Points'!$DZ$2:$EA$40,2,FALSE)</f>
        <v>-</v>
      </c>
      <c r="BH543" s="88" t="str">
        <f>VLOOKUP(Scoresheet!AK184,'Caps &amp; Points'!$DZ$2:$EA$40,2,FALSE)</f>
        <v>-</v>
      </c>
      <c r="BI543" s="88" t="str">
        <f>VLOOKUP(Scoresheet!AL184,'Caps &amp; Points'!$DZ$2:$EA$40,2,FALSE)</f>
        <v>-</v>
      </c>
      <c r="BJ543" s="88" t="str">
        <f>VLOOKUP(Scoresheet!AM184,'Caps &amp; Points'!$DZ$2:$EA$40,2,FALSE)</f>
        <v>-</v>
      </c>
      <c r="BK543" s="88" t="str">
        <f>VLOOKUP(Scoresheet!AN184,'Caps &amp; Points'!$DZ$2:$EA$40,2,FALSE)</f>
        <v>-</v>
      </c>
      <c r="BL543" s="89" t="str">
        <f>VLOOKUP(Scoresheet!AO184,'Caps &amp; Points'!$DZ$2:$EA$40,2,FALSE)</f>
        <v>-</v>
      </c>
      <c r="BM543" s="90">
        <f t="shared" si="112"/>
        <v>0</v>
      </c>
      <c r="BN543" s="90">
        <f t="shared" si="113"/>
        <v>0</v>
      </c>
      <c r="BO543" s="90">
        <f t="shared" si="114"/>
        <v>0</v>
      </c>
      <c r="BP543" s="90"/>
      <c r="BQ543" s="80" t="str">
        <f>+Scoresheet!BG184</f>
        <v>-</v>
      </c>
      <c r="BR543" s="80" t="str">
        <f>+Scoresheet!BH184</f>
        <v>-</v>
      </c>
      <c r="BS543" s="80" t="str">
        <f>+Scoresheet!BI184</f>
        <v>-</v>
      </c>
      <c r="BT543" s="80" t="str">
        <f>+Scoresheet!BJ184</f>
        <v>-</v>
      </c>
      <c r="BU543" s="80" t="str">
        <f>+Scoresheet!BK184</f>
        <v>-</v>
      </c>
      <c r="BV543" s="80" t="str">
        <f>+Scoresheet!BL184</f>
        <v>-</v>
      </c>
      <c r="BW543" s="80" t="str">
        <f>+Scoresheet!BM184</f>
        <v>-</v>
      </c>
      <c r="BX543" s="80">
        <f>+Scoresheet!BN184</f>
        <v>0</v>
      </c>
      <c r="BY543" s="80" t="str">
        <f>+Scoresheet!BO184</f>
        <v>-</v>
      </c>
      <c r="BZ543" s="80" t="str">
        <f>+Scoresheet!BP184</f>
        <v>-</v>
      </c>
      <c r="CA543" s="80" t="str">
        <f>+Scoresheet!BQ184</f>
        <v>-</v>
      </c>
      <c r="CB543" s="80" t="str">
        <f>+Scoresheet!BR184</f>
        <v>-</v>
      </c>
      <c r="CC543" s="80" t="str">
        <f>+Scoresheet!BS184</f>
        <v>-</v>
      </c>
      <c r="CD543" s="80" t="str">
        <f>+Scoresheet!BT184</f>
        <v>-</v>
      </c>
      <c r="CE543" s="80" t="str">
        <f>+Scoresheet!BU184</f>
        <v>-</v>
      </c>
      <c r="CF543" s="80">
        <f>+Scoresheet!BV184</f>
        <v>0</v>
      </c>
    </row>
    <row r="544" spans="23:84" hidden="1">
      <c r="W544" s="139">
        <v>21</v>
      </c>
      <c r="X544" s="295" t="str">
        <f>+Scoresheet!B185</f>
        <v>-</v>
      </c>
      <c r="Y544" s="296" t="str">
        <f>VLOOKUP(Scoresheet!C185,'Caps &amp; Points'!$DT$2:$DU$103,2,FALSE)</f>
        <v>-</v>
      </c>
      <c r="Z544" s="309" t="str">
        <f>VLOOKUP(Scoresheet!D185,'Caps &amp; Points'!$DT$2:$DU$103,2,FALSE)</f>
        <v>-</v>
      </c>
      <c r="AA544" s="309" t="str">
        <f>VLOOKUP(Scoresheet!E185,'Caps &amp; Points'!$DT$2:$DU$103,2,FALSE)</f>
        <v>-</v>
      </c>
      <c r="AB544" s="309" t="str">
        <f>VLOOKUP(Scoresheet!F185,'Caps &amp; Points'!$DT$2:$DU$103,2,FALSE)</f>
        <v>-</v>
      </c>
      <c r="AC544" s="309" t="str">
        <f>VLOOKUP(Scoresheet!G185,'Caps &amp; Points'!$DT$2:$DU$103,2,FALSE)</f>
        <v>-</v>
      </c>
      <c r="AD544" s="309" t="str">
        <f>VLOOKUP(Scoresheet!H185,'Caps &amp; Points'!$DT$2:$DU$103,2,FALSE)</f>
        <v>-</v>
      </c>
      <c r="AE544" s="310" t="str">
        <f>VLOOKUP(Scoresheet!I185,'Caps &amp; Points'!$DT$2:$DU$103,2,FALSE)</f>
        <v>-</v>
      </c>
      <c r="AF544" s="90">
        <f t="shared" si="108"/>
        <v>0</v>
      </c>
      <c r="AG544" s="87" t="str">
        <f>VLOOKUP(Scoresheet!AA185,'Caps &amp; Points'!$DW$2:$DX$11,2,FALSE)</f>
        <v>-</v>
      </c>
      <c r="AH544" s="88" t="str">
        <f>VLOOKUP(Scoresheet!AB185,'Caps &amp; Points'!$DW$2:$DX$11,2,FALSE)</f>
        <v>-</v>
      </c>
      <c r="AI544" s="88" t="str">
        <f>VLOOKUP(Scoresheet!AC185,'Caps &amp; Points'!$DW$2:$DX$11,2,FALSE)</f>
        <v>-</v>
      </c>
      <c r="AJ544" s="88" t="str">
        <f>VLOOKUP(Scoresheet!AD185,'Caps &amp; Points'!$DW$2:$DX$11,2,FALSE)</f>
        <v>-</v>
      </c>
      <c r="AK544" s="88" t="str">
        <f>VLOOKUP(Scoresheet!AE185,'Caps &amp; Points'!$DW$2:$DX$11,2,FALSE)</f>
        <v>-</v>
      </c>
      <c r="AL544" s="88" t="str">
        <f>VLOOKUP(Scoresheet!AF185,'Caps &amp; Points'!$DW$2:$DX$11,2,FALSE)</f>
        <v>-</v>
      </c>
      <c r="AM544" s="89" t="str">
        <f>VLOOKUP(Scoresheet!AG185,'Caps &amp; Points'!$DW$2:$DX$11,2,FALSE)</f>
        <v>-</v>
      </c>
      <c r="AN544" s="90">
        <f t="shared" si="109"/>
        <v>0</v>
      </c>
      <c r="AO544" s="87" t="str">
        <f>VLOOKUP(Scoresheet!AY185,'Caps &amp; Points'!$EF$2:$EG$13,2,FALSE)</f>
        <v>-</v>
      </c>
      <c r="AP544" s="88" t="str">
        <f>VLOOKUP(Scoresheet!AZ185,'Caps &amp; Points'!$EF$2:$EG$13,2,FALSE)</f>
        <v>-</v>
      </c>
      <c r="AQ544" s="88" t="str">
        <f>VLOOKUP(Scoresheet!BA185,'Caps &amp; Points'!$EF$2:$EG$13,2,FALSE)</f>
        <v>-</v>
      </c>
      <c r="AR544" s="88" t="str">
        <f>VLOOKUP(Scoresheet!BB185,'Caps &amp; Points'!$EF$2:$EG$13,2,FALSE)</f>
        <v>-</v>
      </c>
      <c r="AS544" s="88" t="str">
        <f>VLOOKUP(Scoresheet!BC185,'Caps &amp; Points'!$EF$2:$EG$13,2,FALSE)</f>
        <v>-</v>
      </c>
      <c r="AT544" s="88" t="str">
        <f>VLOOKUP(Scoresheet!BD185,'Caps &amp; Points'!$EF$2:$EG$13,2,FALSE)</f>
        <v>-</v>
      </c>
      <c r="AU544" s="89" t="str">
        <f>VLOOKUP(Scoresheet!BE185,'Caps &amp; Points'!$EF$2:$EG$13,2,FALSE)</f>
        <v>-</v>
      </c>
      <c r="AV544" s="90">
        <f t="shared" si="110"/>
        <v>0</v>
      </c>
      <c r="AX544" s="80" t="str">
        <f>VLOOKUP(Scoresheet!AQ185,'Caps &amp; Points'!$EC$2:$ED$21,2,FALSE)</f>
        <v>-</v>
      </c>
      <c r="AY544" s="80" t="str">
        <f>VLOOKUP(Scoresheet!AR185,'Caps &amp; Points'!$EC$2:$ED$21,2,FALSE)</f>
        <v>-</v>
      </c>
      <c r="AZ544" s="80" t="str">
        <f>VLOOKUP(Scoresheet!AS185,'Caps &amp; Points'!$EC$2:$ED$21,2,FALSE)</f>
        <v>-</v>
      </c>
      <c r="BA544" s="80" t="str">
        <f>VLOOKUP(Scoresheet!AT185,'Caps &amp; Points'!$EC$2:$ED$21,2,FALSE)</f>
        <v>-</v>
      </c>
      <c r="BB544" s="80" t="str">
        <f>VLOOKUP(Scoresheet!AU185,'Caps &amp; Points'!$EC$2:$ED$21,2,FALSE)</f>
        <v>-</v>
      </c>
      <c r="BC544" s="80" t="str">
        <f>VLOOKUP(Scoresheet!AV185,'Caps &amp; Points'!$EC$2:$ED$21,2,FALSE)</f>
        <v>-</v>
      </c>
      <c r="BD544" s="80" t="str">
        <f>VLOOKUP(Scoresheet!AW185,'Caps &amp; Points'!$EC$2:$ED$21,2,FALSE)</f>
        <v>-</v>
      </c>
      <c r="BE544" s="90">
        <f t="shared" si="111"/>
        <v>0</v>
      </c>
      <c r="BF544" s="87" t="str">
        <f>VLOOKUP(Scoresheet!AI185,'Caps &amp; Points'!$DZ$2:$EA$40,2,FALSE)</f>
        <v>-</v>
      </c>
      <c r="BG544" s="88" t="str">
        <f>VLOOKUP(Scoresheet!AJ185,'Caps &amp; Points'!$DZ$2:$EA$40,2,FALSE)</f>
        <v>-</v>
      </c>
      <c r="BH544" s="88" t="str">
        <f>VLOOKUP(Scoresheet!AK185,'Caps &amp; Points'!$DZ$2:$EA$40,2,FALSE)</f>
        <v>-</v>
      </c>
      <c r="BI544" s="88" t="str">
        <f>VLOOKUP(Scoresheet!AL185,'Caps &amp; Points'!$DZ$2:$EA$40,2,FALSE)</f>
        <v>-</v>
      </c>
      <c r="BJ544" s="88" t="str">
        <f>VLOOKUP(Scoresheet!AM185,'Caps &amp; Points'!$DZ$2:$EA$40,2,FALSE)</f>
        <v>-</v>
      </c>
      <c r="BK544" s="88" t="str">
        <f>VLOOKUP(Scoresheet!AN185,'Caps &amp; Points'!$DZ$2:$EA$40,2,FALSE)</f>
        <v>-</v>
      </c>
      <c r="BL544" s="89" t="str">
        <f>VLOOKUP(Scoresheet!AO185,'Caps &amp; Points'!$DZ$2:$EA$40,2,FALSE)</f>
        <v>-</v>
      </c>
      <c r="BM544" s="90">
        <f t="shared" si="112"/>
        <v>0</v>
      </c>
      <c r="BN544" s="90">
        <f t="shared" si="113"/>
        <v>0</v>
      </c>
      <c r="BO544" s="90">
        <f t="shared" si="114"/>
        <v>0</v>
      </c>
      <c r="BP544" s="90"/>
      <c r="BQ544" s="80" t="str">
        <f>+Scoresheet!BG185</f>
        <v>-</v>
      </c>
      <c r="BR544" s="80" t="str">
        <f>+Scoresheet!BH185</f>
        <v>-</v>
      </c>
      <c r="BS544" s="80" t="str">
        <f>+Scoresheet!BI185</f>
        <v>-</v>
      </c>
      <c r="BT544" s="80" t="str">
        <f>+Scoresheet!BJ185</f>
        <v>-</v>
      </c>
      <c r="BU544" s="80" t="str">
        <f>+Scoresheet!BK185</f>
        <v>-</v>
      </c>
      <c r="BV544" s="80" t="str">
        <f>+Scoresheet!BL185</f>
        <v>-</v>
      </c>
      <c r="BW544" s="80" t="str">
        <f>+Scoresheet!BM185</f>
        <v>-</v>
      </c>
      <c r="BX544" s="80">
        <f>+Scoresheet!BN185</f>
        <v>0</v>
      </c>
      <c r="BY544" s="80" t="str">
        <f>+Scoresheet!BO185</f>
        <v>-</v>
      </c>
      <c r="BZ544" s="80" t="str">
        <f>+Scoresheet!BP185</f>
        <v>-</v>
      </c>
      <c r="CA544" s="80" t="str">
        <f>+Scoresheet!BQ185</f>
        <v>-</v>
      </c>
      <c r="CB544" s="80" t="str">
        <f>+Scoresheet!BR185</f>
        <v>-</v>
      </c>
      <c r="CC544" s="80" t="str">
        <f>+Scoresheet!BS185</f>
        <v>-</v>
      </c>
      <c r="CD544" s="80" t="str">
        <f>+Scoresheet!BT185</f>
        <v>-</v>
      </c>
      <c r="CE544" s="80" t="str">
        <f>+Scoresheet!BU185</f>
        <v>-</v>
      </c>
      <c r="CF544" s="80">
        <f>+Scoresheet!BV185</f>
        <v>0</v>
      </c>
    </row>
    <row r="545" spans="23:84" hidden="1">
      <c r="W545" s="294">
        <v>22</v>
      </c>
      <c r="X545" s="295" t="str">
        <f>+Scoresheet!B186</f>
        <v>-</v>
      </c>
      <c r="Y545" s="296" t="str">
        <f>VLOOKUP(Scoresheet!C186,'Caps &amp; Points'!$DT$2:$DU$103,2,FALSE)</f>
        <v>-</v>
      </c>
      <c r="Z545" s="309" t="str">
        <f>VLOOKUP(Scoresheet!D186,'Caps &amp; Points'!$DT$2:$DU$103,2,FALSE)</f>
        <v>-</v>
      </c>
      <c r="AA545" s="309" t="str">
        <f>VLOOKUP(Scoresheet!E186,'Caps &amp; Points'!$DT$2:$DU$103,2,FALSE)</f>
        <v>-</v>
      </c>
      <c r="AB545" s="309" t="str">
        <f>VLOOKUP(Scoresheet!F186,'Caps &amp; Points'!$DT$2:$DU$103,2,FALSE)</f>
        <v>-</v>
      </c>
      <c r="AC545" s="309" t="str">
        <f>VLOOKUP(Scoresheet!G186,'Caps &amp; Points'!$DT$2:$DU$103,2,FALSE)</f>
        <v>-</v>
      </c>
      <c r="AD545" s="309" t="str">
        <f>VLOOKUP(Scoresheet!H186,'Caps &amp; Points'!$DT$2:$DU$103,2,FALSE)</f>
        <v>-</v>
      </c>
      <c r="AE545" s="310" t="str">
        <f>VLOOKUP(Scoresheet!I186,'Caps &amp; Points'!$DT$2:$DU$103,2,FALSE)</f>
        <v>-</v>
      </c>
      <c r="AF545" s="90">
        <f t="shared" si="108"/>
        <v>0</v>
      </c>
      <c r="AG545" s="87" t="str">
        <f>VLOOKUP(Scoresheet!AA186,'Caps &amp; Points'!$DW$2:$DX$11,2,FALSE)</f>
        <v>-</v>
      </c>
      <c r="AH545" s="88" t="str">
        <f>VLOOKUP(Scoresheet!AB186,'Caps &amp; Points'!$DW$2:$DX$11,2,FALSE)</f>
        <v>-</v>
      </c>
      <c r="AI545" s="88" t="str">
        <f>VLOOKUP(Scoresheet!AC186,'Caps &amp; Points'!$DW$2:$DX$11,2,FALSE)</f>
        <v>-</v>
      </c>
      <c r="AJ545" s="88" t="str">
        <f>VLOOKUP(Scoresheet!AD186,'Caps &amp; Points'!$DW$2:$DX$11,2,FALSE)</f>
        <v>-</v>
      </c>
      <c r="AK545" s="88" t="str">
        <f>VLOOKUP(Scoresheet!AE186,'Caps &amp; Points'!$DW$2:$DX$11,2,FALSE)</f>
        <v>-</v>
      </c>
      <c r="AL545" s="88" t="str">
        <f>VLOOKUP(Scoresheet!AF186,'Caps &amp; Points'!$DW$2:$DX$11,2,FALSE)</f>
        <v>-</v>
      </c>
      <c r="AM545" s="89" t="str">
        <f>VLOOKUP(Scoresheet!AG186,'Caps &amp; Points'!$DW$2:$DX$11,2,FALSE)</f>
        <v>-</v>
      </c>
      <c r="AN545" s="90">
        <f t="shared" si="109"/>
        <v>0</v>
      </c>
      <c r="AO545" s="87" t="str">
        <f>VLOOKUP(Scoresheet!AY186,'Caps &amp; Points'!$EF$2:$EG$13,2,FALSE)</f>
        <v>-</v>
      </c>
      <c r="AP545" s="88" t="str">
        <f>VLOOKUP(Scoresheet!AZ186,'Caps &amp; Points'!$EF$2:$EG$13,2,FALSE)</f>
        <v>-</v>
      </c>
      <c r="AQ545" s="88" t="str">
        <f>VLOOKUP(Scoresheet!BA186,'Caps &amp; Points'!$EF$2:$EG$13,2,FALSE)</f>
        <v>-</v>
      </c>
      <c r="AR545" s="88" t="str">
        <f>VLOOKUP(Scoresheet!BB186,'Caps &amp; Points'!$EF$2:$EG$13,2,FALSE)</f>
        <v>-</v>
      </c>
      <c r="AS545" s="88" t="str">
        <f>VLOOKUP(Scoresheet!BC186,'Caps &amp; Points'!$EF$2:$EG$13,2,FALSE)</f>
        <v>-</v>
      </c>
      <c r="AT545" s="88" t="str">
        <f>VLOOKUP(Scoresheet!BD186,'Caps &amp; Points'!$EF$2:$EG$13,2,FALSE)</f>
        <v>-</v>
      </c>
      <c r="AU545" s="89" t="str">
        <f>VLOOKUP(Scoresheet!BE186,'Caps &amp; Points'!$EF$2:$EG$13,2,FALSE)</f>
        <v>-</v>
      </c>
      <c r="AV545" s="90">
        <f t="shared" si="110"/>
        <v>0</v>
      </c>
      <c r="AX545" s="80" t="str">
        <f>VLOOKUP(Scoresheet!AQ186,'Caps &amp; Points'!$EC$2:$ED$21,2,FALSE)</f>
        <v>-</v>
      </c>
      <c r="AY545" s="80" t="str">
        <f>VLOOKUP(Scoresheet!AR186,'Caps &amp; Points'!$EC$2:$ED$21,2,FALSE)</f>
        <v>-</v>
      </c>
      <c r="AZ545" s="80" t="str">
        <f>VLOOKUP(Scoresheet!AS186,'Caps &amp; Points'!$EC$2:$ED$21,2,FALSE)</f>
        <v>-</v>
      </c>
      <c r="BA545" s="80" t="str">
        <f>VLOOKUP(Scoresheet!AT186,'Caps &amp; Points'!$EC$2:$ED$21,2,FALSE)</f>
        <v>-</v>
      </c>
      <c r="BB545" s="80" t="str">
        <f>VLOOKUP(Scoresheet!AU186,'Caps &amp; Points'!$EC$2:$ED$21,2,FALSE)</f>
        <v>-</v>
      </c>
      <c r="BC545" s="80" t="str">
        <f>VLOOKUP(Scoresheet!AV186,'Caps &amp; Points'!$EC$2:$ED$21,2,FALSE)</f>
        <v>-</v>
      </c>
      <c r="BD545" s="80" t="str">
        <f>VLOOKUP(Scoresheet!AW186,'Caps &amp; Points'!$EC$2:$ED$21,2,FALSE)</f>
        <v>-</v>
      </c>
      <c r="BE545" s="90">
        <f t="shared" si="111"/>
        <v>0</v>
      </c>
      <c r="BF545" s="87" t="str">
        <f>VLOOKUP(Scoresheet!AI186,'Caps &amp; Points'!$DZ$2:$EA$40,2,FALSE)</f>
        <v>-</v>
      </c>
      <c r="BG545" s="88" t="str">
        <f>VLOOKUP(Scoresheet!AJ186,'Caps &amp; Points'!$DZ$2:$EA$40,2,FALSE)</f>
        <v>-</v>
      </c>
      <c r="BH545" s="88" t="str">
        <f>VLOOKUP(Scoresheet!AK186,'Caps &amp; Points'!$DZ$2:$EA$40,2,FALSE)</f>
        <v>-</v>
      </c>
      <c r="BI545" s="88" t="str">
        <f>VLOOKUP(Scoresheet!AL186,'Caps &amp; Points'!$DZ$2:$EA$40,2,FALSE)</f>
        <v>-</v>
      </c>
      <c r="BJ545" s="88" t="str">
        <f>VLOOKUP(Scoresheet!AM186,'Caps &amp; Points'!$DZ$2:$EA$40,2,FALSE)</f>
        <v>-</v>
      </c>
      <c r="BK545" s="88" t="str">
        <f>VLOOKUP(Scoresheet!AN186,'Caps &amp; Points'!$DZ$2:$EA$40,2,FALSE)</f>
        <v>-</v>
      </c>
      <c r="BL545" s="89" t="str">
        <f>VLOOKUP(Scoresheet!AO186,'Caps &amp; Points'!$DZ$2:$EA$40,2,FALSE)</f>
        <v>-</v>
      </c>
      <c r="BM545" s="90">
        <f t="shared" si="112"/>
        <v>0</v>
      </c>
      <c r="BN545" s="90">
        <f t="shared" si="113"/>
        <v>0</v>
      </c>
      <c r="BO545" s="90">
        <f t="shared" si="114"/>
        <v>0</v>
      </c>
      <c r="BP545" s="90"/>
      <c r="BQ545" s="80" t="str">
        <f>+Scoresheet!BG186</f>
        <v>-</v>
      </c>
      <c r="BR545" s="80" t="str">
        <f>+Scoresheet!BH186</f>
        <v>-</v>
      </c>
      <c r="BS545" s="80" t="str">
        <f>+Scoresheet!BI186</f>
        <v>-</v>
      </c>
      <c r="BT545" s="80" t="str">
        <f>+Scoresheet!BJ186</f>
        <v>-</v>
      </c>
      <c r="BU545" s="80" t="str">
        <f>+Scoresheet!BK186</f>
        <v>-</v>
      </c>
      <c r="BV545" s="80" t="str">
        <f>+Scoresheet!BL186</f>
        <v>-</v>
      </c>
      <c r="BW545" s="80" t="str">
        <f>+Scoresheet!BM186</f>
        <v>-</v>
      </c>
      <c r="BX545" s="80">
        <f>+Scoresheet!BN186</f>
        <v>0</v>
      </c>
      <c r="BY545" s="80" t="str">
        <f>+Scoresheet!BO186</f>
        <v>-</v>
      </c>
      <c r="BZ545" s="80" t="str">
        <f>+Scoresheet!BP186</f>
        <v>-</v>
      </c>
      <c r="CA545" s="80" t="str">
        <f>+Scoresheet!BQ186</f>
        <v>-</v>
      </c>
      <c r="CB545" s="80" t="str">
        <f>+Scoresheet!BR186</f>
        <v>-</v>
      </c>
      <c r="CC545" s="80" t="str">
        <f>+Scoresheet!BS186</f>
        <v>-</v>
      </c>
      <c r="CD545" s="80" t="str">
        <f>+Scoresheet!BT186</f>
        <v>-</v>
      </c>
      <c r="CE545" s="80" t="str">
        <f>+Scoresheet!BU186</f>
        <v>-</v>
      </c>
      <c r="CF545" s="80">
        <f>+Scoresheet!BV186</f>
        <v>0</v>
      </c>
    </row>
    <row r="546" spans="23:84" hidden="1">
      <c r="W546" s="139">
        <v>23</v>
      </c>
      <c r="X546" s="295" t="str">
        <f>+Scoresheet!B187</f>
        <v>-</v>
      </c>
      <c r="Y546" s="296" t="str">
        <f>VLOOKUP(Scoresheet!C187,'Caps &amp; Points'!$DT$2:$DU$103,2,FALSE)</f>
        <v>-</v>
      </c>
      <c r="Z546" s="309" t="str">
        <f>VLOOKUP(Scoresheet!D187,'Caps &amp; Points'!$DT$2:$DU$103,2,FALSE)</f>
        <v>-</v>
      </c>
      <c r="AA546" s="309" t="str">
        <f>VLOOKUP(Scoresheet!E187,'Caps &amp; Points'!$DT$2:$DU$103,2,FALSE)</f>
        <v>-</v>
      </c>
      <c r="AB546" s="309" t="str">
        <f>VLOOKUP(Scoresheet!F187,'Caps &amp; Points'!$DT$2:$DU$103,2,FALSE)</f>
        <v>-</v>
      </c>
      <c r="AC546" s="309" t="str">
        <f>VLOOKUP(Scoresheet!G187,'Caps &amp; Points'!$DT$2:$DU$103,2,FALSE)</f>
        <v>-</v>
      </c>
      <c r="AD546" s="309" t="str">
        <f>VLOOKUP(Scoresheet!H187,'Caps &amp; Points'!$DT$2:$DU$103,2,FALSE)</f>
        <v>-</v>
      </c>
      <c r="AE546" s="310" t="str">
        <f>VLOOKUP(Scoresheet!I187,'Caps &amp; Points'!$DT$2:$DU$103,2,FALSE)</f>
        <v>-</v>
      </c>
      <c r="AF546" s="90">
        <f t="shared" si="108"/>
        <v>0</v>
      </c>
      <c r="AG546" s="87" t="str">
        <f>VLOOKUP(Scoresheet!AA187,'Caps &amp; Points'!$DW$2:$DX$11,2,FALSE)</f>
        <v>-</v>
      </c>
      <c r="AH546" s="88" t="str">
        <f>VLOOKUP(Scoresheet!AB187,'Caps &amp; Points'!$DW$2:$DX$11,2,FALSE)</f>
        <v>-</v>
      </c>
      <c r="AI546" s="88" t="str">
        <f>VLOOKUP(Scoresheet!AC187,'Caps &amp; Points'!$DW$2:$DX$11,2,FALSE)</f>
        <v>-</v>
      </c>
      <c r="AJ546" s="88" t="str">
        <f>VLOOKUP(Scoresheet!AD187,'Caps &amp; Points'!$DW$2:$DX$11,2,FALSE)</f>
        <v>-</v>
      </c>
      <c r="AK546" s="88" t="str">
        <f>VLOOKUP(Scoresheet!AE187,'Caps &amp; Points'!$DW$2:$DX$11,2,FALSE)</f>
        <v>-</v>
      </c>
      <c r="AL546" s="88" t="str">
        <f>VLOOKUP(Scoresheet!AF187,'Caps &amp; Points'!$DW$2:$DX$11,2,FALSE)</f>
        <v>-</v>
      </c>
      <c r="AM546" s="89" t="str">
        <f>VLOOKUP(Scoresheet!AG187,'Caps &amp; Points'!$DW$2:$DX$11,2,FALSE)</f>
        <v>-</v>
      </c>
      <c r="AN546" s="90">
        <f t="shared" si="109"/>
        <v>0</v>
      </c>
      <c r="AO546" s="87" t="str">
        <f>VLOOKUP(Scoresheet!AY187,'Caps &amp; Points'!$EF$2:$EG$13,2,FALSE)</f>
        <v>-</v>
      </c>
      <c r="AP546" s="88" t="str">
        <f>VLOOKUP(Scoresheet!AZ187,'Caps &amp; Points'!$EF$2:$EG$13,2,FALSE)</f>
        <v>-</v>
      </c>
      <c r="AQ546" s="88" t="str">
        <f>VLOOKUP(Scoresheet!BA187,'Caps &amp; Points'!$EF$2:$EG$13,2,FALSE)</f>
        <v>-</v>
      </c>
      <c r="AR546" s="88" t="str">
        <f>VLOOKUP(Scoresheet!BB187,'Caps &amp; Points'!$EF$2:$EG$13,2,FALSE)</f>
        <v>-</v>
      </c>
      <c r="AS546" s="88" t="str">
        <f>VLOOKUP(Scoresheet!BC187,'Caps &amp; Points'!$EF$2:$EG$13,2,FALSE)</f>
        <v>-</v>
      </c>
      <c r="AT546" s="88" t="str">
        <f>VLOOKUP(Scoresheet!BD187,'Caps &amp; Points'!$EF$2:$EG$13,2,FALSE)</f>
        <v>-</v>
      </c>
      <c r="AU546" s="89" t="str">
        <f>VLOOKUP(Scoresheet!BE187,'Caps &amp; Points'!$EF$2:$EG$13,2,FALSE)</f>
        <v>-</v>
      </c>
      <c r="AV546" s="90">
        <f t="shared" si="110"/>
        <v>0</v>
      </c>
      <c r="AX546" s="80" t="str">
        <f>VLOOKUP(Scoresheet!AQ187,'Caps &amp; Points'!$EC$2:$ED$21,2,FALSE)</f>
        <v>-</v>
      </c>
      <c r="AY546" s="80" t="str">
        <f>VLOOKUP(Scoresheet!AR187,'Caps &amp; Points'!$EC$2:$ED$21,2,FALSE)</f>
        <v>-</v>
      </c>
      <c r="AZ546" s="80" t="str">
        <f>VLOOKUP(Scoresheet!AS187,'Caps &amp; Points'!$EC$2:$ED$21,2,FALSE)</f>
        <v>-</v>
      </c>
      <c r="BA546" s="80" t="str">
        <f>VLOOKUP(Scoresheet!AT187,'Caps &amp; Points'!$EC$2:$ED$21,2,FALSE)</f>
        <v>-</v>
      </c>
      <c r="BB546" s="80" t="str">
        <f>VLOOKUP(Scoresheet!AU187,'Caps &amp; Points'!$EC$2:$ED$21,2,FALSE)</f>
        <v>-</v>
      </c>
      <c r="BC546" s="80" t="str">
        <f>VLOOKUP(Scoresheet!AV187,'Caps &amp; Points'!$EC$2:$ED$21,2,FALSE)</f>
        <v>-</v>
      </c>
      <c r="BD546" s="80" t="str">
        <f>VLOOKUP(Scoresheet!AW187,'Caps &amp; Points'!$EC$2:$ED$21,2,FALSE)</f>
        <v>-</v>
      </c>
      <c r="BE546" s="90">
        <f t="shared" si="111"/>
        <v>0</v>
      </c>
      <c r="BF546" s="87" t="str">
        <f>VLOOKUP(Scoresheet!AI187,'Caps &amp; Points'!$DZ$2:$EA$40,2,FALSE)</f>
        <v>-</v>
      </c>
      <c r="BG546" s="88" t="str">
        <f>VLOOKUP(Scoresheet!AJ187,'Caps &amp; Points'!$DZ$2:$EA$40,2,FALSE)</f>
        <v>-</v>
      </c>
      <c r="BH546" s="88" t="str">
        <f>VLOOKUP(Scoresheet!AK187,'Caps &amp; Points'!$DZ$2:$EA$40,2,FALSE)</f>
        <v>-</v>
      </c>
      <c r="BI546" s="88" t="str">
        <f>VLOOKUP(Scoresheet!AL187,'Caps &amp; Points'!$DZ$2:$EA$40,2,FALSE)</f>
        <v>-</v>
      </c>
      <c r="BJ546" s="88" t="str">
        <f>VLOOKUP(Scoresheet!AM187,'Caps &amp; Points'!$DZ$2:$EA$40,2,FALSE)</f>
        <v>-</v>
      </c>
      <c r="BK546" s="88" t="str">
        <f>VLOOKUP(Scoresheet!AN187,'Caps &amp; Points'!$DZ$2:$EA$40,2,FALSE)</f>
        <v>-</v>
      </c>
      <c r="BL546" s="89" t="str">
        <f>VLOOKUP(Scoresheet!AO187,'Caps &amp; Points'!$DZ$2:$EA$40,2,FALSE)</f>
        <v>-</v>
      </c>
      <c r="BM546" s="90">
        <f t="shared" si="112"/>
        <v>0</v>
      </c>
      <c r="BN546" s="90">
        <f t="shared" si="113"/>
        <v>0</v>
      </c>
      <c r="BO546" s="90">
        <f t="shared" si="114"/>
        <v>0</v>
      </c>
      <c r="BP546" s="90"/>
      <c r="BQ546" s="80" t="str">
        <f>+Scoresheet!BG187</f>
        <v>-</v>
      </c>
      <c r="BR546" s="80" t="str">
        <f>+Scoresheet!BH187</f>
        <v>-</v>
      </c>
      <c r="BS546" s="80" t="str">
        <f>+Scoresheet!BI187</f>
        <v>-</v>
      </c>
      <c r="BT546" s="80" t="str">
        <f>+Scoresheet!BJ187</f>
        <v>-</v>
      </c>
      <c r="BU546" s="80" t="str">
        <f>+Scoresheet!BK187</f>
        <v>-</v>
      </c>
      <c r="BV546" s="80" t="str">
        <f>+Scoresheet!BL187</f>
        <v>-</v>
      </c>
      <c r="BW546" s="80" t="str">
        <f>+Scoresheet!BM187</f>
        <v>-</v>
      </c>
      <c r="BX546" s="80">
        <f>+Scoresheet!BN187</f>
        <v>0</v>
      </c>
      <c r="BY546" s="80" t="str">
        <f>+Scoresheet!BO187</f>
        <v>-</v>
      </c>
      <c r="BZ546" s="80" t="str">
        <f>+Scoresheet!BP187</f>
        <v>-</v>
      </c>
      <c r="CA546" s="80" t="str">
        <f>+Scoresheet!BQ187</f>
        <v>-</v>
      </c>
      <c r="CB546" s="80" t="str">
        <f>+Scoresheet!BR187</f>
        <v>-</v>
      </c>
      <c r="CC546" s="80" t="str">
        <f>+Scoresheet!BS187</f>
        <v>-</v>
      </c>
      <c r="CD546" s="80" t="str">
        <f>+Scoresheet!BT187</f>
        <v>-</v>
      </c>
      <c r="CE546" s="80" t="str">
        <f>+Scoresheet!BU187</f>
        <v>-</v>
      </c>
      <c r="CF546" s="80">
        <f>+Scoresheet!BV187</f>
        <v>0</v>
      </c>
    </row>
    <row r="547" spans="23:84" hidden="1">
      <c r="W547" s="294">
        <v>24</v>
      </c>
      <c r="X547" s="295" t="str">
        <f>+Scoresheet!B188</f>
        <v>-</v>
      </c>
      <c r="Y547" s="296" t="str">
        <f>VLOOKUP(Scoresheet!C188,'Caps &amp; Points'!$DT$2:$DU$103,2,FALSE)</f>
        <v>-</v>
      </c>
      <c r="Z547" s="309" t="str">
        <f>VLOOKUP(Scoresheet!D188,'Caps &amp; Points'!$DT$2:$DU$103,2,FALSE)</f>
        <v>-</v>
      </c>
      <c r="AA547" s="309" t="str">
        <f>VLOOKUP(Scoresheet!E188,'Caps &amp; Points'!$DT$2:$DU$103,2,FALSE)</f>
        <v>-</v>
      </c>
      <c r="AB547" s="309" t="str">
        <f>VLOOKUP(Scoresheet!F188,'Caps &amp; Points'!$DT$2:$DU$103,2,FALSE)</f>
        <v>-</v>
      </c>
      <c r="AC547" s="309" t="str">
        <f>VLOOKUP(Scoresheet!G188,'Caps &amp; Points'!$DT$2:$DU$103,2,FALSE)</f>
        <v>-</v>
      </c>
      <c r="AD547" s="309" t="str">
        <f>VLOOKUP(Scoresheet!H188,'Caps &amp; Points'!$DT$2:$DU$103,2,FALSE)</f>
        <v>-</v>
      </c>
      <c r="AE547" s="310" t="str">
        <f>VLOOKUP(Scoresheet!I188,'Caps &amp; Points'!$DT$2:$DU$103,2,FALSE)</f>
        <v>-</v>
      </c>
      <c r="AF547" s="90">
        <f t="shared" si="108"/>
        <v>0</v>
      </c>
      <c r="AG547" s="87" t="str">
        <f>VLOOKUP(Scoresheet!AA188,'Caps &amp; Points'!$DW$2:$DX$11,2,FALSE)</f>
        <v>-</v>
      </c>
      <c r="AH547" s="88" t="str">
        <f>VLOOKUP(Scoresheet!AB188,'Caps &amp; Points'!$DW$2:$DX$11,2,FALSE)</f>
        <v>-</v>
      </c>
      <c r="AI547" s="88" t="str">
        <f>VLOOKUP(Scoresheet!AC188,'Caps &amp; Points'!$DW$2:$DX$11,2,FALSE)</f>
        <v>-</v>
      </c>
      <c r="AJ547" s="88" t="str">
        <f>VLOOKUP(Scoresheet!AD188,'Caps &amp; Points'!$DW$2:$DX$11,2,FALSE)</f>
        <v>-</v>
      </c>
      <c r="AK547" s="88" t="str">
        <f>VLOOKUP(Scoresheet!AE188,'Caps &amp; Points'!$DW$2:$DX$11,2,FALSE)</f>
        <v>-</v>
      </c>
      <c r="AL547" s="88" t="str">
        <f>VLOOKUP(Scoresheet!AF188,'Caps &amp; Points'!$DW$2:$DX$11,2,FALSE)</f>
        <v>-</v>
      </c>
      <c r="AM547" s="89" t="str">
        <f>VLOOKUP(Scoresheet!AG188,'Caps &amp; Points'!$DW$2:$DX$11,2,FALSE)</f>
        <v>-</v>
      </c>
      <c r="AN547" s="90">
        <f t="shared" si="109"/>
        <v>0</v>
      </c>
      <c r="AO547" s="87" t="str">
        <f>VLOOKUP(Scoresheet!AY188,'Caps &amp; Points'!$EF$2:$EG$13,2,FALSE)</f>
        <v>-</v>
      </c>
      <c r="AP547" s="88" t="str">
        <f>VLOOKUP(Scoresheet!AZ188,'Caps &amp; Points'!$EF$2:$EG$13,2,FALSE)</f>
        <v>-</v>
      </c>
      <c r="AQ547" s="88" t="str">
        <f>VLOOKUP(Scoresheet!BA188,'Caps &amp; Points'!$EF$2:$EG$13,2,FALSE)</f>
        <v>-</v>
      </c>
      <c r="AR547" s="88" t="str">
        <f>VLOOKUP(Scoresheet!BB188,'Caps &amp; Points'!$EF$2:$EG$13,2,FALSE)</f>
        <v>-</v>
      </c>
      <c r="AS547" s="88" t="str">
        <f>VLOOKUP(Scoresheet!BC188,'Caps &amp; Points'!$EF$2:$EG$13,2,FALSE)</f>
        <v>-</v>
      </c>
      <c r="AT547" s="88" t="str">
        <f>VLOOKUP(Scoresheet!BD188,'Caps &amp; Points'!$EF$2:$EG$13,2,FALSE)</f>
        <v>-</v>
      </c>
      <c r="AU547" s="89" t="str">
        <f>VLOOKUP(Scoresheet!BE188,'Caps &amp; Points'!$EF$2:$EG$13,2,FALSE)</f>
        <v>-</v>
      </c>
      <c r="AV547" s="90">
        <f t="shared" si="110"/>
        <v>0</v>
      </c>
      <c r="AX547" s="80" t="str">
        <f>VLOOKUP(Scoresheet!AQ188,'Caps &amp; Points'!$EC$2:$ED$21,2,FALSE)</f>
        <v>-</v>
      </c>
      <c r="AY547" s="80" t="str">
        <f>VLOOKUP(Scoresheet!AR188,'Caps &amp; Points'!$EC$2:$ED$21,2,FALSE)</f>
        <v>-</v>
      </c>
      <c r="AZ547" s="80" t="str">
        <f>VLOOKUP(Scoresheet!AS188,'Caps &amp; Points'!$EC$2:$ED$21,2,FALSE)</f>
        <v>-</v>
      </c>
      <c r="BA547" s="80" t="str">
        <f>VLOOKUP(Scoresheet!AT188,'Caps &amp; Points'!$EC$2:$ED$21,2,FALSE)</f>
        <v>-</v>
      </c>
      <c r="BB547" s="80" t="str">
        <f>VLOOKUP(Scoresheet!AU188,'Caps &amp; Points'!$EC$2:$ED$21,2,FALSE)</f>
        <v>-</v>
      </c>
      <c r="BC547" s="80" t="str">
        <f>VLOOKUP(Scoresheet!AV188,'Caps &amp; Points'!$EC$2:$ED$21,2,FALSE)</f>
        <v>-</v>
      </c>
      <c r="BD547" s="80" t="str">
        <f>VLOOKUP(Scoresheet!AW188,'Caps &amp; Points'!$EC$2:$ED$21,2,FALSE)</f>
        <v>-</v>
      </c>
      <c r="BE547" s="90">
        <f t="shared" si="111"/>
        <v>0</v>
      </c>
      <c r="BF547" s="87" t="str">
        <f>VLOOKUP(Scoresheet!AI188,'Caps &amp; Points'!$DZ$2:$EA$40,2,FALSE)</f>
        <v>-</v>
      </c>
      <c r="BG547" s="88" t="str">
        <f>VLOOKUP(Scoresheet!AJ188,'Caps &amp; Points'!$DZ$2:$EA$40,2,FALSE)</f>
        <v>-</v>
      </c>
      <c r="BH547" s="88" t="str">
        <f>VLOOKUP(Scoresheet!AK188,'Caps &amp; Points'!$DZ$2:$EA$40,2,FALSE)</f>
        <v>-</v>
      </c>
      <c r="BI547" s="88" t="str">
        <f>VLOOKUP(Scoresheet!AL188,'Caps &amp; Points'!$DZ$2:$EA$40,2,FALSE)</f>
        <v>-</v>
      </c>
      <c r="BJ547" s="88" t="str">
        <f>VLOOKUP(Scoresheet!AM188,'Caps &amp; Points'!$DZ$2:$EA$40,2,FALSE)</f>
        <v>-</v>
      </c>
      <c r="BK547" s="88" t="str">
        <f>VLOOKUP(Scoresheet!AN188,'Caps &amp; Points'!$DZ$2:$EA$40,2,FALSE)</f>
        <v>-</v>
      </c>
      <c r="BL547" s="89" t="str">
        <f>VLOOKUP(Scoresheet!AO188,'Caps &amp; Points'!$DZ$2:$EA$40,2,FALSE)</f>
        <v>-</v>
      </c>
      <c r="BM547" s="90">
        <f t="shared" si="112"/>
        <v>0</v>
      </c>
      <c r="BN547" s="90">
        <f t="shared" si="113"/>
        <v>0</v>
      </c>
      <c r="BO547" s="90">
        <f t="shared" si="114"/>
        <v>0</v>
      </c>
      <c r="BP547" s="90"/>
      <c r="BQ547" s="80" t="str">
        <f>+Scoresheet!BG188</f>
        <v>-</v>
      </c>
      <c r="BR547" s="80" t="str">
        <f>+Scoresheet!BH188</f>
        <v>-</v>
      </c>
      <c r="BS547" s="80" t="str">
        <f>+Scoresheet!BI188</f>
        <v>-</v>
      </c>
      <c r="BT547" s="80" t="str">
        <f>+Scoresheet!BJ188</f>
        <v>-</v>
      </c>
      <c r="BU547" s="80" t="str">
        <f>+Scoresheet!BK188</f>
        <v>-</v>
      </c>
      <c r="BV547" s="80" t="str">
        <f>+Scoresheet!BL188</f>
        <v>-</v>
      </c>
      <c r="BW547" s="80" t="str">
        <f>+Scoresheet!BM188</f>
        <v>-</v>
      </c>
      <c r="BX547" s="80">
        <f>+Scoresheet!BN188</f>
        <v>0</v>
      </c>
      <c r="BY547" s="80" t="str">
        <f>+Scoresheet!BO188</f>
        <v>-</v>
      </c>
      <c r="BZ547" s="80" t="str">
        <f>+Scoresheet!BP188</f>
        <v>-</v>
      </c>
      <c r="CA547" s="80" t="str">
        <f>+Scoresheet!BQ188</f>
        <v>-</v>
      </c>
      <c r="CB547" s="80" t="str">
        <f>+Scoresheet!BR188</f>
        <v>-</v>
      </c>
      <c r="CC547" s="80" t="str">
        <f>+Scoresheet!BS188</f>
        <v>-</v>
      </c>
      <c r="CD547" s="80" t="str">
        <f>+Scoresheet!BT188</f>
        <v>-</v>
      </c>
      <c r="CE547" s="80" t="str">
        <f>+Scoresheet!BU188</f>
        <v>-</v>
      </c>
      <c r="CF547" s="80">
        <f>+Scoresheet!BV188</f>
        <v>0</v>
      </c>
    </row>
    <row r="548" spans="23:84" hidden="1">
      <c r="W548" s="139">
        <v>25</v>
      </c>
      <c r="X548" s="295" t="str">
        <f>+Scoresheet!B189</f>
        <v>-</v>
      </c>
      <c r="Y548" s="296" t="str">
        <f>VLOOKUP(Scoresheet!C189,'Caps &amp; Points'!$DT$2:$DU$103,2,FALSE)</f>
        <v>-</v>
      </c>
      <c r="Z548" s="309" t="str">
        <f>VLOOKUP(Scoresheet!D189,'Caps &amp; Points'!$DT$2:$DU$103,2,FALSE)</f>
        <v>-</v>
      </c>
      <c r="AA548" s="309" t="str">
        <f>VLOOKUP(Scoresheet!E189,'Caps &amp; Points'!$DT$2:$DU$103,2,FALSE)</f>
        <v>-</v>
      </c>
      <c r="AB548" s="309" t="str">
        <f>VLOOKUP(Scoresheet!F189,'Caps &amp; Points'!$DT$2:$DU$103,2,FALSE)</f>
        <v>-</v>
      </c>
      <c r="AC548" s="309" t="str">
        <f>VLOOKUP(Scoresheet!G189,'Caps &amp; Points'!$DT$2:$DU$103,2,FALSE)</f>
        <v>-</v>
      </c>
      <c r="AD548" s="309" t="str">
        <f>VLOOKUP(Scoresheet!H189,'Caps &amp; Points'!$DT$2:$DU$103,2,FALSE)</f>
        <v>-</v>
      </c>
      <c r="AE548" s="310" t="str">
        <f>VLOOKUP(Scoresheet!I189,'Caps &amp; Points'!$DT$2:$DU$103,2,FALSE)</f>
        <v>-</v>
      </c>
      <c r="AF548" s="90">
        <f t="shared" si="108"/>
        <v>0</v>
      </c>
      <c r="AG548" s="87" t="str">
        <f>VLOOKUP(Scoresheet!AA189,'Caps &amp; Points'!$DW$2:$DX$11,2,FALSE)</f>
        <v>-</v>
      </c>
      <c r="AH548" s="88" t="str">
        <f>VLOOKUP(Scoresheet!AB189,'Caps &amp; Points'!$DW$2:$DX$11,2,FALSE)</f>
        <v>-</v>
      </c>
      <c r="AI548" s="88" t="str">
        <f>VLOOKUP(Scoresheet!AC189,'Caps &amp; Points'!$DW$2:$DX$11,2,FALSE)</f>
        <v>-</v>
      </c>
      <c r="AJ548" s="88" t="str">
        <f>VLOOKUP(Scoresheet!AD189,'Caps &amp; Points'!$DW$2:$DX$11,2,FALSE)</f>
        <v>-</v>
      </c>
      <c r="AK548" s="88" t="str">
        <f>VLOOKUP(Scoresheet!AE189,'Caps &amp; Points'!$DW$2:$DX$11,2,FALSE)</f>
        <v>-</v>
      </c>
      <c r="AL548" s="88" t="str">
        <f>VLOOKUP(Scoresheet!AF189,'Caps &amp; Points'!$DW$2:$DX$11,2,FALSE)</f>
        <v>-</v>
      </c>
      <c r="AM548" s="89" t="str">
        <f>VLOOKUP(Scoresheet!AG189,'Caps &amp; Points'!$DW$2:$DX$11,2,FALSE)</f>
        <v>-</v>
      </c>
      <c r="AN548" s="90">
        <f t="shared" si="109"/>
        <v>0</v>
      </c>
      <c r="AO548" s="87" t="str">
        <f>VLOOKUP(Scoresheet!AY189,'Caps &amp; Points'!$EF$2:$EG$13,2,FALSE)</f>
        <v>-</v>
      </c>
      <c r="AP548" s="88" t="str">
        <f>VLOOKUP(Scoresheet!AZ189,'Caps &amp; Points'!$EF$2:$EG$13,2,FALSE)</f>
        <v>-</v>
      </c>
      <c r="AQ548" s="88" t="str">
        <f>VLOOKUP(Scoresheet!BA189,'Caps &amp; Points'!$EF$2:$EG$13,2,FALSE)</f>
        <v>-</v>
      </c>
      <c r="AR548" s="88" t="str">
        <f>VLOOKUP(Scoresheet!BB189,'Caps &amp; Points'!$EF$2:$EG$13,2,FALSE)</f>
        <v>-</v>
      </c>
      <c r="AS548" s="88" t="str">
        <f>VLOOKUP(Scoresheet!BC189,'Caps &amp; Points'!$EF$2:$EG$13,2,FALSE)</f>
        <v>-</v>
      </c>
      <c r="AT548" s="88" t="str">
        <f>VLOOKUP(Scoresheet!BD189,'Caps &amp; Points'!$EF$2:$EG$13,2,FALSE)</f>
        <v>-</v>
      </c>
      <c r="AU548" s="89" t="str">
        <f>VLOOKUP(Scoresheet!BE189,'Caps &amp; Points'!$EF$2:$EG$13,2,FALSE)</f>
        <v>-</v>
      </c>
      <c r="AV548" s="90">
        <f t="shared" si="110"/>
        <v>0</v>
      </c>
      <c r="AX548" s="80" t="str">
        <f>VLOOKUP(Scoresheet!AQ189,'Caps &amp; Points'!$EC$2:$ED$21,2,FALSE)</f>
        <v>-</v>
      </c>
      <c r="AY548" s="80" t="str">
        <f>VLOOKUP(Scoresheet!AR189,'Caps &amp; Points'!$EC$2:$ED$21,2,FALSE)</f>
        <v>-</v>
      </c>
      <c r="AZ548" s="80" t="str">
        <f>VLOOKUP(Scoresheet!AS189,'Caps &amp; Points'!$EC$2:$ED$21,2,FALSE)</f>
        <v>-</v>
      </c>
      <c r="BA548" s="80" t="str">
        <f>VLOOKUP(Scoresheet!AT189,'Caps &amp; Points'!$EC$2:$ED$21,2,FALSE)</f>
        <v>-</v>
      </c>
      <c r="BB548" s="80" t="str">
        <f>VLOOKUP(Scoresheet!AU189,'Caps &amp; Points'!$EC$2:$ED$21,2,FALSE)</f>
        <v>-</v>
      </c>
      <c r="BC548" s="80" t="str">
        <f>VLOOKUP(Scoresheet!AV189,'Caps &amp; Points'!$EC$2:$ED$21,2,FALSE)</f>
        <v>-</v>
      </c>
      <c r="BD548" s="80" t="str">
        <f>VLOOKUP(Scoresheet!AW189,'Caps &amp; Points'!$EC$2:$ED$21,2,FALSE)</f>
        <v>-</v>
      </c>
      <c r="BE548" s="90">
        <f t="shared" si="111"/>
        <v>0</v>
      </c>
      <c r="BF548" s="87" t="str">
        <f>VLOOKUP(Scoresheet!AI189,'Caps &amp; Points'!$DZ$2:$EA$40,2,FALSE)</f>
        <v>-</v>
      </c>
      <c r="BG548" s="88" t="str">
        <f>VLOOKUP(Scoresheet!AJ189,'Caps &amp; Points'!$DZ$2:$EA$40,2,FALSE)</f>
        <v>-</v>
      </c>
      <c r="BH548" s="88" t="str">
        <f>VLOOKUP(Scoresheet!AK189,'Caps &amp; Points'!$DZ$2:$EA$40,2,FALSE)</f>
        <v>-</v>
      </c>
      <c r="BI548" s="88" t="str">
        <f>VLOOKUP(Scoresheet!AL189,'Caps &amp; Points'!$DZ$2:$EA$40,2,FALSE)</f>
        <v>-</v>
      </c>
      <c r="BJ548" s="88" t="str">
        <f>VLOOKUP(Scoresheet!AM189,'Caps &amp; Points'!$DZ$2:$EA$40,2,FALSE)</f>
        <v>-</v>
      </c>
      <c r="BK548" s="88" t="str">
        <f>VLOOKUP(Scoresheet!AN189,'Caps &amp; Points'!$DZ$2:$EA$40,2,FALSE)</f>
        <v>-</v>
      </c>
      <c r="BL548" s="89" t="str">
        <f>VLOOKUP(Scoresheet!AO189,'Caps &amp; Points'!$DZ$2:$EA$40,2,FALSE)</f>
        <v>-</v>
      </c>
      <c r="BM548" s="90">
        <f t="shared" si="112"/>
        <v>0</v>
      </c>
      <c r="BN548" s="90">
        <f t="shared" si="113"/>
        <v>0</v>
      </c>
      <c r="BO548" s="90">
        <f t="shared" si="114"/>
        <v>0</v>
      </c>
      <c r="BP548" s="90"/>
      <c r="BQ548" s="80" t="str">
        <f>+Scoresheet!BG189</f>
        <v>-</v>
      </c>
      <c r="BR548" s="80" t="str">
        <f>+Scoresheet!BH189</f>
        <v>-</v>
      </c>
      <c r="BS548" s="80" t="str">
        <f>+Scoresheet!BI189</f>
        <v>-</v>
      </c>
      <c r="BT548" s="80" t="str">
        <f>+Scoresheet!BJ189</f>
        <v>-</v>
      </c>
      <c r="BU548" s="80" t="str">
        <f>+Scoresheet!BK189</f>
        <v>-</v>
      </c>
      <c r="BV548" s="80" t="str">
        <f>+Scoresheet!BL189</f>
        <v>-</v>
      </c>
      <c r="BW548" s="80" t="str">
        <f>+Scoresheet!BM189</f>
        <v>-</v>
      </c>
      <c r="BX548" s="80">
        <f>+Scoresheet!BN189</f>
        <v>0</v>
      </c>
      <c r="BY548" s="80" t="str">
        <f>+Scoresheet!BO189</f>
        <v>-</v>
      </c>
      <c r="BZ548" s="80" t="str">
        <f>+Scoresheet!BP189</f>
        <v>-</v>
      </c>
      <c r="CA548" s="80" t="str">
        <f>+Scoresheet!BQ189</f>
        <v>-</v>
      </c>
      <c r="CB548" s="80" t="str">
        <f>+Scoresheet!BR189</f>
        <v>-</v>
      </c>
      <c r="CC548" s="80" t="str">
        <f>+Scoresheet!BS189</f>
        <v>-</v>
      </c>
      <c r="CD548" s="80" t="str">
        <f>+Scoresheet!BT189</f>
        <v>-</v>
      </c>
      <c r="CE548" s="80" t="str">
        <f>+Scoresheet!BU189</f>
        <v>-</v>
      </c>
      <c r="CF548" s="80">
        <f>+Scoresheet!BV189</f>
        <v>0</v>
      </c>
    </row>
    <row r="549" spans="23:84" hidden="1">
      <c r="W549" s="294">
        <v>26</v>
      </c>
      <c r="X549" s="295" t="str">
        <f>+Scoresheet!B190</f>
        <v>-</v>
      </c>
      <c r="Y549" s="296" t="str">
        <f>VLOOKUP(Scoresheet!C190,'Caps &amp; Points'!$DT$2:$DU$103,2,FALSE)</f>
        <v>-</v>
      </c>
      <c r="Z549" s="309" t="str">
        <f>VLOOKUP(Scoresheet!D190,'Caps &amp; Points'!$DT$2:$DU$103,2,FALSE)</f>
        <v>-</v>
      </c>
      <c r="AA549" s="309" t="str">
        <f>VLOOKUP(Scoresheet!E190,'Caps &amp; Points'!$DT$2:$DU$103,2,FALSE)</f>
        <v>-</v>
      </c>
      <c r="AB549" s="309" t="str">
        <f>VLOOKUP(Scoresheet!F190,'Caps &amp; Points'!$DT$2:$DU$103,2,FALSE)</f>
        <v>-</v>
      </c>
      <c r="AC549" s="309" t="str">
        <f>VLOOKUP(Scoresheet!G190,'Caps &amp; Points'!$DT$2:$DU$103,2,FALSE)</f>
        <v>-</v>
      </c>
      <c r="AD549" s="309" t="str">
        <f>VLOOKUP(Scoresheet!H190,'Caps &amp; Points'!$DT$2:$DU$103,2,FALSE)</f>
        <v>-</v>
      </c>
      <c r="AE549" s="310" t="str">
        <f>VLOOKUP(Scoresheet!I190,'Caps &amp; Points'!$DT$2:$DU$103,2,FALSE)</f>
        <v>-</v>
      </c>
      <c r="AF549" s="90">
        <f t="shared" si="108"/>
        <v>0</v>
      </c>
      <c r="AG549" s="87" t="str">
        <f>VLOOKUP(Scoresheet!AA190,'Caps &amp; Points'!$DW$2:$DX$11,2,FALSE)</f>
        <v>-</v>
      </c>
      <c r="AH549" s="88" t="str">
        <f>VLOOKUP(Scoresheet!AB190,'Caps &amp; Points'!$DW$2:$DX$11,2,FALSE)</f>
        <v>-</v>
      </c>
      <c r="AI549" s="88" t="str">
        <f>VLOOKUP(Scoresheet!AC190,'Caps &amp; Points'!$DW$2:$DX$11,2,FALSE)</f>
        <v>-</v>
      </c>
      <c r="AJ549" s="88" t="str">
        <f>VLOOKUP(Scoresheet!AD190,'Caps &amp; Points'!$DW$2:$DX$11,2,FALSE)</f>
        <v>-</v>
      </c>
      <c r="AK549" s="88" t="str">
        <f>VLOOKUP(Scoresheet!AE190,'Caps &amp; Points'!$DW$2:$DX$11,2,FALSE)</f>
        <v>-</v>
      </c>
      <c r="AL549" s="88" t="str">
        <f>VLOOKUP(Scoresheet!AF190,'Caps &amp; Points'!$DW$2:$DX$11,2,FALSE)</f>
        <v>-</v>
      </c>
      <c r="AM549" s="89" t="str">
        <f>VLOOKUP(Scoresheet!AG190,'Caps &amp; Points'!$DW$2:$DX$11,2,FALSE)</f>
        <v>-</v>
      </c>
      <c r="AN549" s="90">
        <f t="shared" si="109"/>
        <v>0</v>
      </c>
      <c r="AO549" s="87" t="str">
        <f>VLOOKUP(Scoresheet!AY190,'Caps &amp; Points'!$EF$2:$EG$13,2,FALSE)</f>
        <v>-</v>
      </c>
      <c r="AP549" s="88" t="str">
        <f>VLOOKUP(Scoresheet!AZ190,'Caps &amp; Points'!$EF$2:$EG$13,2,FALSE)</f>
        <v>-</v>
      </c>
      <c r="AQ549" s="88" t="str">
        <f>VLOOKUP(Scoresheet!BA190,'Caps &amp; Points'!$EF$2:$EG$13,2,FALSE)</f>
        <v>-</v>
      </c>
      <c r="AR549" s="88" t="str">
        <f>VLOOKUP(Scoresheet!BB190,'Caps &amp; Points'!$EF$2:$EG$13,2,FALSE)</f>
        <v>-</v>
      </c>
      <c r="AS549" s="88" t="str">
        <f>VLOOKUP(Scoresheet!BC190,'Caps &amp; Points'!$EF$2:$EG$13,2,FALSE)</f>
        <v>-</v>
      </c>
      <c r="AT549" s="88" t="str">
        <f>VLOOKUP(Scoresheet!BD190,'Caps &amp; Points'!$EF$2:$EG$13,2,FALSE)</f>
        <v>-</v>
      </c>
      <c r="AU549" s="89" t="str">
        <f>VLOOKUP(Scoresheet!BE190,'Caps &amp; Points'!$EF$2:$EG$13,2,FALSE)</f>
        <v>-</v>
      </c>
      <c r="AV549" s="90">
        <f t="shared" si="110"/>
        <v>0</v>
      </c>
      <c r="AX549" s="80" t="str">
        <f>VLOOKUP(Scoresheet!AQ190,'Caps &amp; Points'!$EC$2:$ED$21,2,FALSE)</f>
        <v>-</v>
      </c>
      <c r="AY549" s="80" t="str">
        <f>VLOOKUP(Scoresheet!AR190,'Caps &amp; Points'!$EC$2:$ED$21,2,FALSE)</f>
        <v>-</v>
      </c>
      <c r="AZ549" s="80" t="str">
        <f>VLOOKUP(Scoresheet!AS190,'Caps &amp; Points'!$EC$2:$ED$21,2,FALSE)</f>
        <v>-</v>
      </c>
      <c r="BA549" s="80" t="str">
        <f>VLOOKUP(Scoresheet!AT190,'Caps &amp; Points'!$EC$2:$ED$21,2,FALSE)</f>
        <v>-</v>
      </c>
      <c r="BB549" s="80" t="str">
        <f>VLOOKUP(Scoresheet!AU190,'Caps &amp; Points'!$EC$2:$ED$21,2,FALSE)</f>
        <v>-</v>
      </c>
      <c r="BC549" s="80" t="str">
        <f>VLOOKUP(Scoresheet!AV190,'Caps &amp; Points'!$EC$2:$ED$21,2,FALSE)</f>
        <v>-</v>
      </c>
      <c r="BD549" s="80" t="str">
        <f>VLOOKUP(Scoresheet!AW190,'Caps &amp; Points'!$EC$2:$ED$21,2,FALSE)</f>
        <v>-</v>
      </c>
      <c r="BE549" s="90">
        <f t="shared" si="111"/>
        <v>0</v>
      </c>
      <c r="BF549" s="87" t="str">
        <f>VLOOKUP(Scoresheet!AI190,'Caps &amp; Points'!$DZ$2:$EA$40,2,FALSE)</f>
        <v>-</v>
      </c>
      <c r="BG549" s="88" t="str">
        <f>VLOOKUP(Scoresheet!AJ190,'Caps &amp; Points'!$DZ$2:$EA$40,2,FALSE)</f>
        <v>-</v>
      </c>
      <c r="BH549" s="88" t="str">
        <f>VLOOKUP(Scoresheet!AK190,'Caps &amp; Points'!$DZ$2:$EA$40,2,FALSE)</f>
        <v>-</v>
      </c>
      <c r="BI549" s="88" t="str">
        <f>VLOOKUP(Scoresheet!AL190,'Caps &amp; Points'!$DZ$2:$EA$40,2,FALSE)</f>
        <v>-</v>
      </c>
      <c r="BJ549" s="88" t="str">
        <f>VLOOKUP(Scoresheet!AM190,'Caps &amp; Points'!$DZ$2:$EA$40,2,FALSE)</f>
        <v>-</v>
      </c>
      <c r="BK549" s="88" t="str">
        <f>VLOOKUP(Scoresheet!AN190,'Caps &amp; Points'!$DZ$2:$EA$40,2,FALSE)</f>
        <v>-</v>
      </c>
      <c r="BL549" s="89" t="str">
        <f>VLOOKUP(Scoresheet!AO190,'Caps &amp; Points'!$DZ$2:$EA$40,2,FALSE)</f>
        <v>-</v>
      </c>
      <c r="BM549" s="90">
        <f t="shared" si="112"/>
        <v>0</v>
      </c>
      <c r="BN549" s="90">
        <f t="shared" si="113"/>
        <v>0</v>
      </c>
      <c r="BO549" s="90">
        <f t="shared" si="114"/>
        <v>0</v>
      </c>
      <c r="BP549" s="90"/>
      <c r="BQ549" s="80" t="str">
        <f>+Scoresheet!BG190</f>
        <v>-</v>
      </c>
      <c r="BR549" s="80" t="str">
        <f>+Scoresheet!BH190</f>
        <v>-</v>
      </c>
      <c r="BS549" s="80" t="str">
        <f>+Scoresheet!BI190</f>
        <v>-</v>
      </c>
      <c r="BT549" s="80" t="str">
        <f>+Scoresheet!BJ190</f>
        <v>-</v>
      </c>
      <c r="BU549" s="80" t="str">
        <f>+Scoresheet!BK190</f>
        <v>-</v>
      </c>
      <c r="BV549" s="80" t="str">
        <f>+Scoresheet!BL190</f>
        <v>-</v>
      </c>
      <c r="BW549" s="80" t="str">
        <f>+Scoresheet!BM190</f>
        <v>-</v>
      </c>
      <c r="BX549" s="80">
        <f>+Scoresheet!BN190</f>
        <v>0</v>
      </c>
      <c r="BY549" s="80" t="str">
        <f>+Scoresheet!BO190</f>
        <v>-</v>
      </c>
      <c r="BZ549" s="80" t="str">
        <f>+Scoresheet!BP190</f>
        <v>-</v>
      </c>
      <c r="CA549" s="80" t="str">
        <f>+Scoresheet!BQ190</f>
        <v>-</v>
      </c>
      <c r="CB549" s="80" t="str">
        <f>+Scoresheet!BR190</f>
        <v>-</v>
      </c>
      <c r="CC549" s="80" t="str">
        <f>+Scoresheet!BS190</f>
        <v>-</v>
      </c>
      <c r="CD549" s="80" t="str">
        <f>+Scoresheet!BT190</f>
        <v>-</v>
      </c>
      <c r="CE549" s="80" t="str">
        <f>+Scoresheet!BU190</f>
        <v>-</v>
      </c>
      <c r="CF549" s="80">
        <f>+Scoresheet!BV190</f>
        <v>0</v>
      </c>
    </row>
    <row r="550" spans="23:84" hidden="1">
      <c r="W550" s="139">
        <v>27</v>
      </c>
      <c r="X550" s="295" t="str">
        <f>+Scoresheet!B191</f>
        <v>-</v>
      </c>
      <c r="Y550" s="296" t="str">
        <f>VLOOKUP(Scoresheet!C191,'Caps &amp; Points'!$DT$2:$DU$103,2,FALSE)</f>
        <v>-</v>
      </c>
      <c r="Z550" s="309" t="str">
        <f>VLOOKUP(Scoresheet!D191,'Caps &amp; Points'!$DT$2:$DU$103,2,FALSE)</f>
        <v>-</v>
      </c>
      <c r="AA550" s="309" t="str">
        <f>VLOOKUP(Scoresheet!E191,'Caps &amp; Points'!$DT$2:$DU$103,2,FALSE)</f>
        <v>-</v>
      </c>
      <c r="AB550" s="309" t="str">
        <f>VLOOKUP(Scoresheet!F191,'Caps &amp; Points'!$DT$2:$DU$103,2,FALSE)</f>
        <v>-</v>
      </c>
      <c r="AC550" s="309" t="str">
        <f>VLOOKUP(Scoresheet!G191,'Caps &amp; Points'!$DT$2:$DU$103,2,FALSE)</f>
        <v>-</v>
      </c>
      <c r="AD550" s="309" t="str">
        <f>VLOOKUP(Scoresheet!H191,'Caps &amp; Points'!$DT$2:$DU$103,2,FALSE)</f>
        <v>-</v>
      </c>
      <c r="AE550" s="310" t="str">
        <f>VLOOKUP(Scoresheet!I191,'Caps &amp; Points'!$DT$2:$DU$103,2,FALSE)</f>
        <v>-</v>
      </c>
      <c r="AF550" s="90">
        <f t="shared" si="108"/>
        <v>0</v>
      </c>
      <c r="AG550" s="87" t="str">
        <f>VLOOKUP(Scoresheet!AA191,'Caps &amp; Points'!$DW$2:$DX$11,2,FALSE)</f>
        <v>-</v>
      </c>
      <c r="AH550" s="88" t="str">
        <f>VLOOKUP(Scoresheet!AB191,'Caps &amp; Points'!$DW$2:$DX$11,2,FALSE)</f>
        <v>-</v>
      </c>
      <c r="AI550" s="88" t="str">
        <f>VLOOKUP(Scoresheet!AC191,'Caps &amp; Points'!$DW$2:$DX$11,2,FALSE)</f>
        <v>-</v>
      </c>
      <c r="AJ550" s="88" t="str">
        <f>VLOOKUP(Scoresheet!AD191,'Caps &amp; Points'!$DW$2:$DX$11,2,FALSE)</f>
        <v>-</v>
      </c>
      <c r="AK550" s="88" t="str">
        <f>VLOOKUP(Scoresheet!AE191,'Caps &amp; Points'!$DW$2:$DX$11,2,FALSE)</f>
        <v>-</v>
      </c>
      <c r="AL550" s="88" t="str">
        <f>VLOOKUP(Scoresheet!AF191,'Caps &amp; Points'!$DW$2:$DX$11,2,FALSE)</f>
        <v>-</v>
      </c>
      <c r="AM550" s="89" t="str">
        <f>VLOOKUP(Scoresheet!AG191,'Caps &amp; Points'!$DW$2:$DX$11,2,FALSE)</f>
        <v>-</v>
      </c>
      <c r="AN550" s="90">
        <f t="shared" si="109"/>
        <v>0</v>
      </c>
      <c r="AO550" s="87" t="str">
        <f>VLOOKUP(Scoresheet!AY191,'Caps &amp; Points'!$EF$2:$EG$13,2,FALSE)</f>
        <v>-</v>
      </c>
      <c r="AP550" s="88" t="str">
        <f>VLOOKUP(Scoresheet!AZ191,'Caps &amp; Points'!$EF$2:$EG$13,2,FALSE)</f>
        <v>-</v>
      </c>
      <c r="AQ550" s="88" t="str">
        <f>VLOOKUP(Scoresheet!BA191,'Caps &amp; Points'!$EF$2:$EG$13,2,FALSE)</f>
        <v>-</v>
      </c>
      <c r="AR550" s="88" t="str">
        <f>VLOOKUP(Scoresheet!BB191,'Caps &amp; Points'!$EF$2:$EG$13,2,FALSE)</f>
        <v>-</v>
      </c>
      <c r="AS550" s="88" t="str">
        <f>VLOOKUP(Scoresheet!BC191,'Caps &amp; Points'!$EF$2:$EG$13,2,FALSE)</f>
        <v>-</v>
      </c>
      <c r="AT550" s="88" t="str">
        <f>VLOOKUP(Scoresheet!BD191,'Caps &amp; Points'!$EF$2:$EG$13,2,FALSE)</f>
        <v>-</v>
      </c>
      <c r="AU550" s="89" t="str">
        <f>VLOOKUP(Scoresheet!BE191,'Caps &amp; Points'!$EF$2:$EG$13,2,FALSE)</f>
        <v>-</v>
      </c>
      <c r="AV550" s="90">
        <f t="shared" si="110"/>
        <v>0</v>
      </c>
      <c r="AX550" s="80" t="str">
        <f>VLOOKUP(Scoresheet!AQ191,'Caps &amp; Points'!$EC$2:$ED$21,2,FALSE)</f>
        <v>-</v>
      </c>
      <c r="AY550" s="80" t="str">
        <f>VLOOKUP(Scoresheet!AR191,'Caps &amp; Points'!$EC$2:$ED$21,2,FALSE)</f>
        <v>-</v>
      </c>
      <c r="AZ550" s="80" t="str">
        <f>VLOOKUP(Scoresheet!AS191,'Caps &amp; Points'!$EC$2:$ED$21,2,FALSE)</f>
        <v>-</v>
      </c>
      <c r="BA550" s="80" t="str">
        <f>VLOOKUP(Scoresheet!AT191,'Caps &amp; Points'!$EC$2:$ED$21,2,FALSE)</f>
        <v>-</v>
      </c>
      <c r="BB550" s="80" t="str">
        <f>VLOOKUP(Scoresheet!AU191,'Caps &amp; Points'!$EC$2:$ED$21,2,FALSE)</f>
        <v>-</v>
      </c>
      <c r="BC550" s="80" t="str">
        <f>VLOOKUP(Scoresheet!AV191,'Caps &amp; Points'!$EC$2:$ED$21,2,FALSE)</f>
        <v>-</v>
      </c>
      <c r="BD550" s="80" t="str">
        <f>VLOOKUP(Scoresheet!AW191,'Caps &amp; Points'!$EC$2:$ED$21,2,FALSE)</f>
        <v>-</v>
      </c>
      <c r="BE550" s="90">
        <f t="shared" si="111"/>
        <v>0</v>
      </c>
      <c r="BF550" s="87" t="str">
        <f>VLOOKUP(Scoresheet!AI191,'Caps &amp; Points'!$DZ$2:$EA$40,2,FALSE)</f>
        <v>-</v>
      </c>
      <c r="BG550" s="88" t="str">
        <f>VLOOKUP(Scoresheet!AJ191,'Caps &amp; Points'!$DZ$2:$EA$40,2,FALSE)</f>
        <v>-</v>
      </c>
      <c r="BH550" s="88" t="str">
        <f>VLOOKUP(Scoresheet!AK191,'Caps &amp; Points'!$DZ$2:$EA$40,2,FALSE)</f>
        <v>-</v>
      </c>
      <c r="BI550" s="88" t="str">
        <f>VLOOKUP(Scoresheet!AL191,'Caps &amp; Points'!$DZ$2:$EA$40,2,FALSE)</f>
        <v>-</v>
      </c>
      <c r="BJ550" s="88" t="str">
        <f>VLOOKUP(Scoresheet!AM191,'Caps &amp; Points'!$DZ$2:$EA$40,2,FALSE)</f>
        <v>-</v>
      </c>
      <c r="BK550" s="88" t="str">
        <f>VLOOKUP(Scoresheet!AN191,'Caps &amp; Points'!$DZ$2:$EA$40,2,FALSE)</f>
        <v>-</v>
      </c>
      <c r="BL550" s="89" t="str">
        <f>VLOOKUP(Scoresheet!AO191,'Caps &amp; Points'!$DZ$2:$EA$40,2,FALSE)</f>
        <v>-</v>
      </c>
      <c r="BM550" s="90">
        <f t="shared" si="112"/>
        <v>0</v>
      </c>
      <c r="BN550" s="90">
        <f t="shared" si="113"/>
        <v>0</v>
      </c>
      <c r="BO550" s="90">
        <f t="shared" si="114"/>
        <v>0</v>
      </c>
      <c r="BP550" s="90"/>
      <c r="BQ550" s="80" t="str">
        <f>+Scoresheet!BG191</f>
        <v>-</v>
      </c>
      <c r="BR550" s="80" t="str">
        <f>+Scoresheet!BH191</f>
        <v>-</v>
      </c>
      <c r="BS550" s="80" t="str">
        <f>+Scoresheet!BI191</f>
        <v>-</v>
      </c>
      <c r="BT550" s="80" t="str">
        <f>+Scoresheet!BJ191</f>
        <v>-</v>
      </c>
      <c r="BU550" s="80" t="str">
        <f>+Scoresheet!BK191</f>
        <v>-</v>
      </c>
      <c r="BV550" s="80" t="str">
        <f>+Scoresheet!BL191</f>
        <v>-</v>
      </c>
      <c r="BW550" s="80" t="str">
        <f>+Scoresheet!BM191</f>
        <v>-</v>
      </c>
      <c r="BX550" s="80">
        <f>+Scoresheet!BN191</f>
        <v>0</v>
      </c>
      <c r="BY550" s="80" t="str">
        <f>+Scoresheet!BO191</f>
        <v>-</v>
      </c>
      <c r="BZ550" s="80" t="str">
        <f>+Scoresheet!BP191</f>
        <v>-</v>
      </c>
      <c r="CA550" s="80" t="str">
        <f>+Scoresheet!BQ191</f>
        <v>-</v>
      </c>
      <c r="CB550" s="80" t="str">
        <f>+Scoresheet!BR191</f>
        <v>-</v>
      </c>
      <c r="CC550" s="80" t="str">
        <f>+Scoresheet!BS191</f>
        <v>-</v>
      </c>
      <c r="CD550" s="80" t="str">
        <f>+Scoresheet!BT191</f>
        <v>-</v>
      </c>
      <c r="CE550" s="80" t="str">
        <f>+Scoresheet!BU191</f>
        <v>-</v>
      </c>
      <c r="CF550" s="80">
        <f>+Scoresheet!BV191</f>
        <v>0</v>
      </c>
    </row>
    <row r="551" spans="23:84" hidden="1">
      <c r="W551" s="294">
        <v>28</v>
      </c>
      <c r="X551" s="295" t="str">
        <f>+Scoresheet!B192</f>
        <v>-</v>
      </c>
      <c r="Y551" s="296" t="str">
        <f>VLOOKUP(Scoresheet!C192,'Caps &amp; Points'!$DT$2:$DU$103,2,FALSE)</f>
        <v>-</v>
      </c>
      <c r="Z551" s="309" t="str">
        <f>VLOOKUP(Scoresheet!D192,'Caps &amp; Points'!$DT$2:$DU$103,2,FALSE)</f>
        <v>-</v>
      </c>
      <c r="AA551" s="309" t="str">
        <f>VLOOKUP(Scoresheet!E192,'Caps &amp; Points'!$DT$2:$DU$103,2,FALSE)</f>
        <v>-</v>
      </c>
      <c r="AB551" s="309" t="str">
        <f>VLOOKUP(Scoresheet!F192,'Caps &amp; Points'!$DT$2:$DU$103,2,FALSE)</f>
        <v>-</v>
      </c>
      <c r="AC551" s="309" t="str">
        <f>VLOOKUP(Scoresheet!G192,'Caps &amp; Points'!$DT$2:$DU$103,2,FALSE)</f>
        <v>-</v>
      </c>
      <c r="AD551" s="309" t="str">
        <f>VLOOKUP(Scoresheet!H192,'Caps &amp; Points'!$DT$2:$DU$103,2,FALSE)</f>
        <v>-</v>
      </c>
      <c r="AE551" s="310" t="str">
        <f>VLOOKUP(Scoresheet!I192,'Caps &amp; Points'!$DT$2:$DU$103,2,FALSE)</f>
        <v>-</v>
      </c>
      <c r="AF551" s="90">
        <f t="shared" si="108"/>
        <v>0</v>
      </c>
      <c r="AG551" s="87" t="str">
        <f>VLOOKUP(Scoresheet!AA192,'Caps &amp; Points'!$DW$2:$DX$11,2,FALSE)</f>
        <v>-</v>
      </c>
      <c r="AH551" s="88" t="str">
        <f>VLOOKUP(Scoresheet!AB192,'Caps &amp; Points'!$DW$2:$DX$11,2,FALSE)</f>
        <v>-</v>
      </c>
      <c r="AI551" s="88" t="str">
        <f>VLOOKUP(Scoresheet!AC192,'Caps &amp; Points'!$DW$2:$DX$11,2,FALSE)</f>
        <v>-</v>
      </c>
      <c r="AJ551" s="88" t="str">
        <f>VLOOKUP(Scoresheet!AD192,'Caps &amp; Points'!$DW$2:$DX$11,2,FALSE)</f>
        <v>-</v>
      </c>
      <c r="AK551" s="88" t="str">
        <f>VLOOKUP(Scoresheet!AE192,'Caps &amp; Points'!$DW$2:$DX$11,2,FALSE)</f>
        <v>-</v>
      </c>
      <c r="AL551" s="88" t="str">
        <f>VLOOKUP(Scoresheet!AF192,'Caps &amp; Points'!$DW$2:$DX$11,2,FALSE)</f>
        <v>-</v>
      </c>
      <c r="AM551" s="89" t="str">
        <f>VLOOKUP(Scoresheet!AG192,'Caps &amp; Points'!$DW$2:$DX$11,2,FALSE)</f>
        <v>-</v>
      </c>
      <c r="AN551" s="90">
        <f t="shared" si="109"/>
        <v>0</v>
      </c>
      <c r="AO551" s="87" t="str">
        <f>VLOOKUP(Scoresheet!AY192,'Caps &amp; Points'!$EF$2:$EG$13,2,FALSE)</f>
        <v>-</v>
      </c>
      <c r="AP551" s="88" t="str">
        <f>VLOOKUP(Scoresheet!AZ192,'Caps &amp; Points'!$EF$2:$EG$13,2,FALSE)</f>
        <v>-</v>
      </c>
      <c r="AQ551" s="88" t="str">
        <f>VLOOKUP(Scoresheet!BA192,'Caps &amp; Points'!$EF$2:$EG$13,2,FALSE)</f>
        <v>-</v>
      </c>
      <c r="AR551" s="88" t="str">
        <f>VLOOKUP(Scoresheet!BB192,'Caps &amp; Points'!$EF$2:$EG$13,2,FALSE)</f>
        <v>-</v>
      </c>
      <c r="AS551" s="88" t="str">
        <f>VLOOKUP(Scoresheet!BC192,'Caps &amp; Points'!$EF$2:$EG$13,2,FALSE)</f>
        <v>-</v>
      </c>
      <c r="AT551" s="88" t="str">
        <f>VLOOKUP(Scoresheet!BD192,'Caps &amp; Points'!$EF$2:$EG$13,2,FALSE)</f>
        <v>-</v>
      </c>
      <c r="AU551" s="89" t="str">
        <f>VLOOKUP(Scoresheet!BE192,'Caps &amp; Points'!$EF$2:$EG$13,2,FALSE)</f>
        <v>-</v>
      </c>
      <c r="AV551" s="90">
        <f t="shared" si="110"/>
        <v>0</v>
      </c>
      <c r="AX551" s="80" t="str">
        <f>VLOOKUP(Scoresheet!AQ192,'Caps &amp; Points'!$EC$2:$ED$21,2,FALSE)</f>
        <v>-</v>
      </c>
      <c r="AY551" s="80" t="str">
        <f>VLOOKUP(Scoresheet!AR192,'Caps &amp; Points'!$EC$2:$ED$21,2,FALSE)</f>
        <v>-</v>
      </c>
      <c r="AZ551" s="80" t="str">
        <f>VLOOKUP(Scoresheet!AS192,'Caps &amp; Points'!$EC$2:$ED$21,2,FALSE)</f>
        <v>-</v>
      </c>
      <c r="BA551" s="80" t="str">
        <f>VLOOKUP(Scoresheet!AT192,'Caps &amp; Points'!$EC$2:$ED$21,2,FALSE)</f>
        <v>-</v>
      </c>
      <c r="BB551" s="80" t="str">
        <f>VLOOKUP(Scoresheet!AU192,'Caps &amp; Points'!$EC$2:$ED$21,2,FALSE)</f>
        <v>-</v>
      </c>
      <c r="BC551" s="80" t="str">
        <f>VLOOKUP(Scoresheet!AV192,'Caps &amp; Points'!$EC$2:$ED$21,2,FALSE)</f>
        <v>-</v>
      </c>
      <c r="BD551" s="80" t="str">
        <f>VLOOKUP(Scoresheet!AW192,'Caps &amp; Points'!$EC$2:$ED$21,2,FALSE)</f>
        <v>-</v>
      </c>
      <c r="BE551" s="90">
        <f t="shared" si="111"/>
        <v>0</v>
      </c>
      <c r="BF551" s="87" t="str">
        <f>VLOOKUP(Scoresheet!AI192,'Caps &amp; Points'!$DZ$2:$EA$40,2,FALSE)</f>
        <v>-</v>
      </c>
      <c r="BG551" s="88" t="str">
        <f>VLOOKUP(Scoresheet!AJ192,'Caps &amp; Points'!$DZ$2:$EA$40,2,FALSE)</f>
        <v>-</v>
      </c>
      <c r="BH551" s="88" t="str">
        <f>VLOOKUP(Scoresheet!AK192,'Caps &amp; Points'!$DZ$2:$EA$40,2,FALSE)</f>
        <v>-</v>
      </c>
      <c r="BI551" s="88" t="str">
        <f>VLOOKUP(Scoresheet!AL192,'Caps &amp; Points'!$DZ$2:$EA$40,2,FALSE)</f>
        <v>-</v>
      </c>
      <c r="BJ551" s="88" t="str">
        <f>VLOOKUP(Scoresheet!AM192,'Caps &amp; Points'!$DZ$2:$EA$40,2,FALSE)</f>
        <v>-</v>
      </c>
      <c r="BK551" s="88" t="str">
        <f>VLOOKUP(Scoresheet!AN192,'Caps &amp; Points'!$DZ$2:$EA$40,2,FALSE)</f>
        <v>-</v>
      </c>
      <c r="BL551" s="89" t="str">
        <f>VLOOKUP(Scoresheet!AO192,'Caps &amp; Points'!$DZ$2:$EA$40,2,FALSE)</f>
        <v>-</v>
      </c>
      <c r="BM551" s="90">
        <f t="shared" si="112"/>
        <v>0</v>
      </c>
      <c r="BN551" s="90">
        <f t="shared" si="113"/>
        <v>0</v>
      </c>
      <c r="BO551" s="90">
        <f t="shared" si="114"/>
        <v>0</v>
      </c>
      <c r="BP551" s="90"/>
      <c r="BQ551" s="80" t="str">
        <f>+Scoresheet!BG192</f>
        <v>-</v>
      </c>
      <c r="BR551" s="80" t="str">
        <f>+Scoresheet!BH192</f>
        <v>-</v>
      </c>
      <c r="BS551" s="80" t="str">
        <f>+Scoresheet!BI192</f>
        <v>-</v>
      </c>
      <c r="BT551" s="80" t="str">
        <f>+Scoresheet!BJ192</f>
        <v>-</v>
      </c>
      <c r="BU551" s="80" t="str">
        <f>+Scoresheet!BK192</f>
        <v>-</v>
      </c>
      <c r="BV551" s="80" t="str">
        <f>+Scoresheet!BL192</f>
        <v>-</v>
      </c>
      <c r="BW551" s="80" t="str">
        <f>+Scoresheet!BM192</f>
        <v>-</v>
      </c>
      <c r="BX551" s="80">
        <f>+Scoresheet!BN192</f>
        <v>0</v>
      </c>
      <c r="BY551" s="80" t="str">
        <f>+Scoresheet!BO192</f>
        <v>-</v>
      </c>
      <c r="BZ551" s="80" t="str">
        <f>+Scoresheet!BP192</f>
        <v>-</v>
      </c>
      <c r="CA551" s="80" t="str">
        <f>+Scoresheet!BQ192</f>
        <v>-</v>
      </c>
      <c r="CB551" s="80" t="str">
        <f>+Scoresheet!BR192</f>
        <v>-</v>
      </c>
      <c r="CC551" s="80" t="str">
        <f>+Scoresheet!BS192</f>
        <v>-</v>
      </c>
      <c r="CD551" s="80" t="str">
        <f>+Scoresheet!BT192</f>
        <v>-</v>
      </c>
      <c r="CE551" s="80" t="str">
        <f>+Scoresheet!BU192</f>
        <v>-</v>
      </c>
      <c r="CF551" s="80">
        <f>+Scoresheet!BV192</f>
        <v>0</v>
      </c>
    </row>
    <row r="552" spans="23:84" hidden="1">
      <c r="W552" s="139">
        <v>29</v>
      </c>
      <c r="X552" s="295" t="str">
        <f>+Scoresheet!B193</f>
        <v>-</v>
      </c>
      <c r="Y552" s="296" t="str">
        <f>VLOOKUP(Scoresheet!C193,'Caps &amp; Points'!$DT$2:$DU$103,2,FALSE)</f>
        <v>-</v>
      </c>
      <c r="Z552" s="309" t="str">
        <f>VLOOKUP(Scoresheet!D193,'Caps &amp; Points'!$DT$2:$DU$103,2,FALSE)</f>
        <v>-</v>
      </c>
      <c r="AA552" s="309" t="str">
        <f>VLOOKUP(Scoresheet!E193,'Caps &amp; Points'!$DT$2:$DU$103,2,FALSE)</f>
        <v>-</v>
      </c>
      <c r="AB552" s="309" t="str">
        <f>VLOOKUP(Scoresheet!F193,'Caps &amp; Points'!$DT$2:$DU$103,2,FALSE)</f>
        <v>-</v>
      </c>
      <c r="AC552" s="309" t="str">
        <f>VLOOKUP(Scoresheet!G193,'Caps &amp; Points'!$DT$2:$DU$103,2,FALSE)</f>
        <v>-</v>
      </c>
      <c r="AD552" s="309" t="str">
        <f>VLOOKUP(Scoresheet!H193,'Caps &amp; Points'!$DT$2:$DU$103,2,FALSE)</f>
        <v>-</v>
      </c>
      <c r="AE552" s="310" t="str">
        <f>VLOOKUP(Scoresheet!I193,'Caps &amp; Points'!$DT$2:$DU$103,2,FALSE)</f>
        <v>-</v>
      </c>
      <c r="AF552" s="90">
        <f t="shared" si="108"/>
        <v>0</v>
      </c>
      <c r="AG552" s="87" t="str">
        <f>VLOOKUP(Scoresheet!AA193,'Caps &amp; Points'!$DW$2:$DX$11,2,FALSE)</f>
        <v>-</v>
      </c>
      <c r="AH552" s="88" t="str">
        <f>VLOOKUP(Scoresheet!AB193,'Caps &amp; Points'!$DW$2:$DX$11,2,FALSE)</f>
        <v>-</v>
      </c>
      <c r="AI552" s="88" t="str">
        <f>VLOOKUP(Scoresheet!AC193,'Caps &amp; Points'!$DW$2:$DX$11,2,FALSE)</f>
        <v>-</v>
      </c>
      <c r="AJ552" s="88" t="str">
        <f>VLOOKUP(Scoresheet!AD193,'Caps &amp; Points'!$DW$2:$DX$11,2,FALSE)</f>
        <v>-</v>
      </c>
      <c r="AK552" s="88" t="str">
        <f>VLOOKUP(Scoresheet!AE193,'Caps &amp; Points'!$DW$2:$DX$11,2,FALSE)</f>
        <v>-</v>
      </c>
      <c r="AL552" s="88" t="str">
        <f>VLOOKUP(Scoresheet!AF193,'Caps &amp; Points'!$DW$2:$DX$11,2,FALSE)</f>
        <v>-</v>
      </c>
      <c r="AM552" s="89" t="str">
        <f>VLOOKUP(Scoresheet!AG193,'Caps &amp; Points'!$DW$2:$DX$11,2,FALSE)</f>
        <v>-</v>
      </c>
      <c r="AN552" s="90">
        <f t="shared" si="109"/>
        <v>0</v>
      </c>
      <c r="AO552" s="87" t="str">
        <f>VLOOKUP(Scoresheet!AY193,'Caps &amp; Points'!$EF$2:$EG$13,2,FALSE)</f>
        <v>-</v>
      </c>
      <c r="AP552" s="88" t="str">
        <f>VLOOKUP(Scoresheet!AZ193,'Caps &amp; Points'!$EF$2:$EG$13,2,FALSE)</f>
        <v>-</v>
      </c>
      <c r="AQ552" s="88" t="str">
        <f>VLOOKUP(Scoresheet!BA193,'Caps &amp; Points'!$EF$2:$EG$13,2,FALSE)</f>
        <v>-</v>
      </c>
      <c r="AR552" s="88" t="str">
        <f>VLOOKUP(Scoresheet!BB193,'Caps &amp; Points'!$EF$2:$EG$13,2,FALSE)</f>
        <v>-</v>
      </c>
      <c r="AS552" s="88" t="str">
        <f>VLOOKUP(Scoresheet!BC193,'Caps &amp; Points'!$EF$2:$EG$13,2,FALSE)</f>
        <v>-</v>
      </c>
      <c r="AT552" s="88" t="str">
        <f>VLOOKUP(Scoresheet!BD193,'Caps &amp; Points'!$EF$2:$EG$13,2,FALSE)</f>
        <v>-</v>
      </c>
      <c r="AU552" s="89" t="str">
        <f>VLOOKUP(Scoresheet!BE193,'Caps &amp; Points'!$EF$2:$EG$13,2,FALSE)</f>
        <v>-</v>
      </c>
      <c r="AV552" s="90">
        <f t="shared" si="110"/>
        <v>0</v>
      </c>
      <c r="AX552" s="80" t="str">
        <f>VLOOKUP(Scoresheet!AQ193,'Caps &amp; Points'!$EC$2:$ED$21,2,FALSE)</f>
        <v>-</v>
      </c>
      <c r="AY552" s="80" t="str">
        <f>VLOOKUP(Scoresheet!AR193,'Caps &amp; Points'!$EC$2:$ED$21,2,FALSE)</f>
        <v>-</v>
      </c>
      <c r="AZ552" s="80" t="str">
        <f>VLOOKUP(Scoresheet!AS193,'Caps &amp; Points'!$EC$2:$ED$21,2,FALSE)</f>
        <v>-</v>
      </c>
      <c r="BA552" s="80" t="str">
        <f>VLOOKUP(Scoresheet!AT193,'Caps &amp; Points'!$EC$2:$ED$21,2,FALSE)</f>
        <v>-</v>
      </c>
      <c r="BB552" s="80" t="str">
        <f>VLOOKUP(Scoresheet!AU193,'Caps &amp; Points'!$EC$2:$ED$21,2,FALSE)</f>
        <v>-</v>
      </c>
      <c r="BC552" s="80" t="str">
        <f>VLOOKUP(Scoresheet!AV193,'Caps &amp; Points'!$EC$2:$ED$21,2,FALSE)</f>
        <v>-</v>
      </c>
      <c r="BD552" s="80" t="str">
        <f>VLOOKUP(Scoresheet!AW193,'Caps &amp; Points'!$EC$2:$ED$21,2,FALSE)</f>
        <v>-</v>
      </c>
      <c r="BE552" s="90">
        <f t="shared" si="111"/>
        <v>0</v>
      </c>
      <c r="BF552" s="87" t="str">
        <f>VLOOKUP(Scoresheet!AI193,'Caps &amp; Points'!$DZ$2:$EA$40,2,FALSE)</f>
        <v>-</v>
      </c>
      <c r="BG552" s="88" t="str">
        <f>VLOOKUP(Scoresheet!AJ193,'Caps &amp; Points'!$DZ$2:$EA$40,2,FALSE)</f>
        <v>-</v>
      </c>
      <c r="BH552" s="88" t="str">
        <f>VLOOKUP(Scoresheet!AK193,'Caps &amp; Points'!$DZ$2:$EA$40,2,FALSE)</f>
        <v>-</v>
      </c>
      <c r="BI552" s="88" t="str">
        <f>VLOOKUP(Scoresheet!AL193,'Caps &amp; Points'!$DZ$2:$EA$40,2,FALSE)</f>
        <v>-</v>
      </c>
      <c r="BJ552" s="88" t="str">
        <f>VLOOKUP(Scoresheet!AM193,'Caps &amp; Points'!$DZ$2:$EA$40,2,FALSE)</f>
        <v>-</v>
      </c>
      <c r="BK552" s="88" t="str">
        <f>VLOOKUP(Scoresheet!AN193,'Caps &amp; Points'!$DZ$2:$EA$40,2,FALSE)</f>
        <v>-</v>
      </c>
      <c r="BL552" s="89" t="str">
        <f>VLOOKUP(Scoresheet!AO193,'Caps &amp; Points'!$DZ$2:$EA$40,2,FALSE)</f>
        <v>-</v>
      </c>
      <c r="BM552" s="90">
        <f t="shared" si="112"/>
        <v>0</v>
      </c>
      <c r="BN552" s="90">
        <f t="shared" si="113"/>
        <v>0</v>
      </c>
      <c r="BO552" s="90">
        <f t="shared" si="114"/>
        <v>0</v>
      </c>
      <c r="BP552" s="90"/>
      <c r="BQ552" s="80" t="str">
        <f>+Scoresheet!BG193</f>
        <v>-</v>
      </c>
      <c r="BR552" s="80" t="str">
        <f>+Scoresheet!BH193</f>
        <v>-</v>
      </c>
      <c r="BS552" s="80" t="str">
        <f>+Scoresheet!BI193</f>
        <v>-</v>
      </c>
      <c r="BT552" s="80" t="str">
        <f>+Scoresheet!BJ193</f>
        <v>-</v>
      </c>
      <c r="BU552" s="80" t="str">
        <f>+Scoresheet!BK193</f>
        <v>-</v>
      </c>
      <c r="BV552" s="80" t="str">
        <f>+Scoresheet!BL193</f>
        <v>-</v>
      </c>
      <c r="BW552" s="80" t="str">
        <f>+Scoresheet!BM193</f>
        <v>-</v>
      </c>
      <c r="BX552" s="80">
        <f>+Scoresheet!BN193</f>
        <v>0</v>
      </c>
      <c r="BY552" s="80" t="str">
        <f>+Scoresheet!BO193</f>
        <v>-</v>
      </c>
      <c r="BZ552" s="80" t="str">
        <f>+Scoresheet!BP193</f>
        <v>-</v>
      </c>
      <c r="CA552" s="80" t="str">
        <f>+Scoresheet!BQ193</f>
        <v>-</v>
      </c>
      <c r="CB552" s="80" t="str">
        <f>+Scoresheet!BR193</f>
        <v>-</v>
      </c>
      <c r="CC552" s="80" t="str">
        <f>+Scoresheet!BS193</f>
        <v>-</v>
      </c>
      <c r="CD552" s="80" t="str">
        <f>+Scoresheet!BT193</f>
        <v>-</v>
      </c>
      <c r="CE552" s="80" t="str">
        <f>+Scoresheet!BU193</f>
        <v>-</v>
      </c>
      <c r="CF552" s="80">
        <f>+Scoresheet!BV193</f>
        <v>0</v>
      </c>
    </row>
    <row r="553" spans="23:84" ht="15.75" hidden="1" thickBot="1">
      <c r="W553" s="294">
        <v>30</v>
      </c>
      <c r="X553" s="297" t="str">
        <f>+Scoresheet!B194</f>
        <v>-</v>
      </c>
      <c r="Y553" s="298" t="str">
        <f>VLOOKUP(Scoresheet!C194,'Caps &amp; Points'!$DT$2:$DU$103,2,FALSE)</f>
        <v>-</v>
      </c>
      <c r="Z553" s="311" t="str">
        <f>VLOOKUP(Scoresheet!D194,'Caps &amp; Points'!$DT$2:$DU$103,2,FALSE)</f>
        <v>-</v>
      </c>
      <c r="AA553" s="311" t="str">
        <f>VLOOKUP(Scoresheet!E194,'Caps &amp; Points'!$DT$2:$DU$103,2,FALSE)</f>
        <v>-</v>
      </c>
      <c r="AB553" s="311" t="str">
        <f>VLOOKUP(Scoresheet!F194,'Caps &amp; Points'!$DT$2:$DU$103,2,FALSE)</f>
        <v>-</v>
      </c>
      <c r="AC553" s="311" t="str">
        <f>VLOOKUP(Scoresheet!G194,'Caps &amp; Points'!$DT$2:$DU$103,2,FALSE)</f>
        <v>-</v>
      </c>
      <c r="AD553" s="311" t="str">
        <f>VLOOKUP(Scoresheet!H194,'Caps &amp; Points'!$DT$2:$DU$103,2,FALSE)</f>
        <v>-</v>
      </c>
      <c r="AE553" s="312" t="str">
        <f>VLOOKUP(Scoresheet!I194,'Caps &amp; Points'!$DT$2:$DU$103,2,FALSE)</f>
        <v>-</v>
      </c>
      <c r="AF553" s="94">
        <f t="shared" si="108"/>
        <v>0</v>
      </c>
      <c r="AG553" s="95" t="str">
        <f>VLOOKUP(Scoresheet!AA194,'Caps &amp; Points'!$DW$2:$DX$11,2,FALSE)</f>
        <v>-</v>
      </c>
      <c r="AH553" s="92" t="str">
        <f>VLOOKUP(Scoresheet!AB194,'Caps &amp; Points'!$DW$2:$DX$11,2,FALSE)</f>
        <v>-</v>
      </c>
      <c r="AI553" s="92" t="str">
        <f>VLOOKUP(Scoresheet!AC194,'Caps &amp; Points'!$DW$2:$DX$11,2,FALSE)</f>
        <v>-</v>
      </c>
      <c r="AJ553" s="92" t="str">
        <f>VLOOKUP(Scoresheet!AD194,'Caps &amp; Points'!$DW$2:$DX$11,2,FALSE)</f>
        <v>-</v>
      </c>
      <c r="AK553" s="92" t="str">
        <f>VLOOKUP(Scoresheet!AE194,'Caps &amp; Points'!$DW$2:$DX$11,2,FALSE)</f>
        <v>-</v>
      </c>
      <c r="AL553" s="92" t="str">
        <f>VLOOKUP(Scoresheet!AF194,'Caps &amp; Points'!$DW$2:$DX$11,2,FALSE)</f>
        <v>-</v>
      </c>
      <c r="AM553" s="93" t="str">
        <f>VLOOKUP(Scoresheet!AG194,'Caps &amp; Points'!$DW$2:$DX$11,2,FALSE)</f>
        <v>-</v>
      </c>
      <c r="AN553" s="94">
        <f t="shared" si="109"/>
        <v>0</v>
      </c>
      <c r="AO553" s="95" t="str">
        <f>VLOOKUP(Scoresheet!AY194,'Caps &amp; Points'!$EF$2:$EG$13,2,FALSE)</f>
        <v>-</v>
      </c>
      <c r="AP553" s="92" t="str">
        <f>VLOOKUP(Scoresheet!AZ194,'Caps &amp; Points'!$EF$2:$EG$13,2,FALSE)</f>
        <v>-</v>
      </c>
      <c r="AQ553" s="92" t="str">
        <f>VLOOKUP(Scoresheet!BA194,'Caps &amp; Points'!$EF$2:$EG$13,2,FALSE)</f>
        <v>-</v>
      </c>
      <c r="AR553" s="92" t="str">
        <f>VLOOKUP(Scoresheet!BB194,'Caps &amp; Points'!$EF$2:$EG$13,2,FALSE)</f>
        <v>-</v>
      </c>
      <c r="AS553" s="92" t="str">
        <f>VLOOKUP(Scoresheet!BC194,'Caps &amp; Points'!$EF$2:$EG$13,2,FALSE)</f>
        <v>-</v>
      </c>
      <c r="AT553" s="92" t="str">
        <f>VLOOKUP(Scoresheet!BD194,'Caps &amp; Points'!$EF$2:$EG$13,2,FALSE)</f>
        <v>-</v>
      </c>
      <c r="AU553" s="93" t="str">
        <f>VLOOKUP(Scoresheet!BE194,'Caps &amp; Points'!$EF$2:$EG$13,2,FALSE)</f>
        <v>-</v>
      </c>
      <c r="AV553" s="94">
        <f t="shared" si="110"/>
        <v>0</v>
      </c>
      <c r="AX553" s="80" t="str">
        <f>VLOOKUP(Scoresheet!AQ194,'Caps &amp; Points'!$EC$2:$ED$21,2,FALSE)</f>
        <v>-</v>
      </c>
      <c r="AY553" s="80" t="str">
        <f>VLOOKUP(Scoresheet!AR194,'Caps &amp; Points'!$EC$2:$ED$21,2,FALSE)</f>
        <v>-</v>
      </c>
      <c r="AZ553" s="80" t="str">
        <f>VLOOKUP(Scoresheet!AS194,'Caps &amp; Points'!$EC$2:$ED$21,2,FALSE)</f>
        <v>-</v>
      </c>
      <c r="BA553" s="80" t="str">
        <f>VLOOKUP(Scoresheet!AT194,'Caps &amp; Points'!$EC$2:$ED$21,2,FALSE)</f>
        <v>-</v>
      </c>
      <c r="BB553" s="80" t="str">
        <f>VLOOKUP(Scoresheet!AU194,'Caps &amp; Points'!$EC$2:$ED$21,2,FALSE)</f>
        <v>-</v>
      </c>
      <c r="BC553" s="80" t="str">
        <f>VLOOKUP(Scoresheet!AV194,'Caps &amp; Points'!$EC$2:$ED$21,2,FALSE)</f>
        <v>-</v>
      </c>
      <c r="BD553" s="80" t="str">
        <f>VLOOKUP(Scoresheet!AW194,'Caps &amp; Points'!$EC$2:$ED$21,2,FALSE)</f>
        <v>-</v>
      </c>
      <c r="BE553" s="94">
        <f t="shared" si="111"/>
        <v>0</v>
      </c>
      <c r="BF553" s="95" t="str">
        <f>VLOOKUP(Scoresheet!AI194,'Caps &amp; Points'!$DZ$2:$EA$40,2,FALSE)</f>
        <v>-</v>
      </c>
      <c r="BG553" s="92" t="str">
        <f>VLOOKUP(Scoresheet!AJ194,'Caps &amp; Points'!$DZ$2:$EA$40,2,FALSE)</f>
        <v>-</v>
      </c>
      <c r="BH553" s="92" t="str">
        <f>VLOOKUP(Scoresheet!AK194,'Caps &amp; Points'!$DZ$2:$EA$40,2,FALSE)</f>
        <v>-</v>
      </c>
      <c r="BI553" s="92" t="str">
        <f>VLOOKUP(Scoresheet!AL194,'Caps &amp; Points'!$DZ$2:$EA$40,2,FALSE)</f>
        <v>-</v>
      </c>
      <c r="BJ553" s="92" t="str">
        <f>VLOOKUP(Scoresheet!AM194,'Caps &amp; Points'!$DZ$2:$EA$40,2,FALSE)</f>
        <v>-</v>
      </c>
      <c r="BK553" s="92" t="str">
        <f>VLOOKUP(Scoresheet!AN194,'Caps &amp; Points'!$DZ$2:$EA$40,2,FALSE)</f>
        <v>-</v>
      </c>
      <c r="BL553" s="93" t="str">
        <f>VLOOKUP(Scoresheet!AO194,'Caps &amp; Points'!$DZ$2:$EA$40,2,FALSE)</f>
        <v>-</v>
      </c>
      <c r="BM553" s="94">
        <f t="shared" si="112"/>
        <v>0</v>
      </c>
      <c r="BN553" s="94">
        <f t="shared" si="113"/>
        <v>0</v>
      </c>
      <c r="BO553" s="94">
        <f t="shared" si="114"/>
        <v>0</v>
      </c>
      <c r="BP553" s="94"/>
      <c r="BQ553" s="80" t="str">
        <f>+Scoresheet!BG194</f>
        <v>-</v>
      </c>
      <c r="BR553" s="80" t="str">
        <f>+Scoresheet!BH194</f>
        <v>-</v>
      </c>
      <c r="BS553" s="80" t="str">
        <f>+Scoresheet!BI194</f>
        <v>-</v>
      </c>
      <c r="BT553" s="80" t="str">
        <f>+Scoresheet!BJ194</f>
        <v>-</v>
      </c>
      <c r="BU553" s="80" t="str">
        <f>+Scoresheet!BK194</f>
        <v>-</v>
      </c>
      <c r="BV553" s="80" t="str">
        <f>+Scoresheet!BL194</f>
        <v>-</v>
      </c>
      <c r="BW553" s="80" t="str">
        <f>+Scoresheet!BM194</f>
        <v>-</v>
      </c>
      <c r="BX553" s="80">
        <f>+Scoresheet!BN194</f>
        <v>0</v>
      </c>
      <c r="BY553" s="80" t="str">
        <f>+Scoresheet!BO194</f>
        <v>-</v>
      </c>
      <c r="BZ553" s="80" t="str">
        <f>+Scoresheet!BP194</f>
        <v>-</v>
      </c>
      <c r="CA553" s="80" t="str">
        <f>+Scoresheet!BQ194</f>
        <v>-</v>
      </c>
      <c r="CB553" s="80" t="str">
        <f>+Scoresheet!BR194</f>
        <v>-</v>
      </c>
      <c r="CC553" s="80" t="str">
        <f>+Scoresheet!BS194</f>
        <v>-</v>
      </c>
      <c r="CD553" s="80" t="str">
        <f>+Scoresheet!BT194</f>
        <v>-</v>
      </c>
      <c r="CE553" s="80" t="str">
        <f>+Scoresheet!BU194</f>
        <v>-</v>
      </c>
      <c r="CF553" s="80">
        <f>+Scoresheet!BV194</f>
        <v>0</v>
      </c>
    </row>
    <row r="554" spans="23:84" hidden="1">
      <c r="W554" s="139">
        <v>1</v>
      </c>
      <c r="X554" s="292" t="str">
        <f>+Scoresheet!B204</f>
        <v>MUKESH RAVAL [N]</v>
      </c>
      <c r="Y554" s="293">
        <f>VLOOKUP(Scoresheet!C204,'Caps &amp; Points'!$DT$2:$DU$103,2,FALSE)</f>
        <v>0</v>
      </c>
      <c r="Z554" s="307">
        <f>VLOOKUP(Scoresheet!D204,'Caps &amp; Points'!$DT$2:$DU$103,2,FALSE)</f>
        <v>0</v>
      </c>
      <c r="AA554" s="307">
        <f>VLOOKUP(Scoresheet!E204,'Caps &amp; Points'!$DT$2:$DU$103,2,FALSE)</f>
        <v>1.4</v>
      </c>
      <c r="AB554" s="307">
        <f>VLOOKUP(Scoresheet!F204,'Caps &amp; Points'!$DT$2:$DU$103,2,FALSE)</f>
        <v>0</v>
      </c>
      <c r="AC554" s="307">
        <f>VLOOKUP(Scoresheet!G204,'Caps &amp; Points'!$DT$2:$DU$103,2,FALSE)</f>
        <v>0</v>
      </c>
      <c r="AD554" s="307" t="str">
        <f>VLOOKUP(Scoresheet!H204,'Caps &amp; Points'!$DT$2:$DU$103,2,FALSE)</f>
        <v>-</v>
      </c>
      <c r="AE554" s="308" t="str">
        <f>VLOOKUP(Scoresheet!I204,'Caps &amp; Points'!$DT$2:$DU$103,2,FALSE)</f>
        <v>-</v>
      </c>
      <c r="AF554" s="82">
        <f>SUM(Y554:AE554)</f>
        <v>1.4</v>
      </c>
      <c r="AG554" s="80" t="str">
        <f>VLOOKUP(Scoresheet!AA204,'Caps &amp; Points'!$DW$2:$DX$11,2,FALSE)</f>
        <v>-</v>
      </c>
      <c r="AH554" s="81" t="str">
        <f>VLOOKUP(Scoresheet!AB204,'Caps &amp; Points'!$DW$2:$DX$11,2,FALSE)</f>
        <v>-</v>
      </c>
      <c r="AI554" s="81" t="str">
        <f>VLOOKUP(Scoresheet!AC204,'Caps &amp; Points'!$DW$2:$DX$11,2,FALSE)</f>
        <v>-</v>
      </c>
      <c r="AJ554" s="81" t="str">
        <f>VLOOKUP(Scoresheet!AD204,'Caps &amp; Points'!$DW$2:$DX$11,2,FALSE)</f>
        <v>-</v>
      </c>
      <c r="AK554" s="81" t="str">
        <f>VLOOKUP(Scoresheet!AE204,'Caps &amp; Points'!$DW$2:$DX$11,2,FALSE)</f>
        <v>-</v>
      </c>
      <c r="AL554" s="81" t="str">
        <f>VLOOKUP(Scoresheet!AF204,'Caps &amp; Points'!$DW$2:$DX$11,2,FALSE)</f>
        <v>-</v>
      </c>
      <c r="AM554" s="222" t="str">
        <f>VLOOKUP(Scoresheet!AG204,'Caps &amp; Points'!$DW$2:$DX$11,2,FALSE)</f>
        <v>-</v>
      </c>
      <c r="AN554" s="82">
        <f>SUM(AG554:AM554)</f>
        <v>0</v>
      </c>
      <c r="AO554" s="80" t="str">
        <f>VLOOKUP(Scoresheet!AY204,'Caps &amp; Points'!$EF$2:$EG$13,2,FALSE)</f>
        <v>-</v>
      </c>
      <c r="AP554" s="81" t="str">
        <f>VLOOKUP(Scoresheet!AZ204,'Caps &amp; Points'!$EF$2:$EG$13,2,FALSE)</f>
        <v>-</v>
      </c>
      <c r="AQ554" s="81" t="str">
        <f>VLOOKUP(Scoresheet!BA204,'Caps &amp; Points'!$EF$2:$EG$13,2,FALSE)</f>
        <v>-</v>
      </c>
      <c r="AR554" s="81" t="str">
        <f>VLOOKUP(Scoresheet!BB204,'Caps &amp; Points'!$EF$2:$EG$13,2,FALSE)</f>
        <v>-</v>
      </c>
      <c r="AS554" s="81" t="str">
        <f>VLOOKUP(Scoresheet!BC204,'Caps &amp; Points'!$EF$2:$EG$13,2,FALSE)</f>
        <v>-</v>
      </c>
      <c r="AT554" s="81" t="str">
        <f>VLOOKUP(Scoresheet!BD204,'Caps &amp; Points'!$EF$2:$EG$13,2,FALSE)</f>
        <v>-</v>
      </c>
      <c r="AU554" s="222" t="str">
        <f>VLOOKUP(Scoresheet!BE204,'Caps &amp; Points'!$EF$2:$EG$13,2,FALSE)</f>
        <v>-</v>
      </c>
      <c r="AV554" s="82">
        <f>SUM(AO554:AU554)</f>
        <v>0</v>
      </c>
      <c r="AX554" s="80" t="str">
        <f>VLOOKUP(Scoresheet!AQ204,'Caps &amp; Points'!$EC$2:$ED$21,2,FALSE)</f>
        <v>-</v>
      </c>
      <c r="AY554" s="80" t="str">
        <f>VLOOKUP(Scoresheet!AR204,'Caps &amp; Points'!$EC$2:$ED$21,2,FALSE)</f>
        <v>-</v>
      </c>
      <c r="AZ554" s="80" t="str">
        <f>VLOOKUP(Scoresheet!AS204,'Caps &amp; Points'!$EC$2:$ED$21,2,FALSE)</f>
        <v>-</v>
      </c>
      <c r="BA554" s="80" t="str">
        <f>VLOOKUP(Scoresheet!AT204,'Caps &amp; Points'!$EC$2:$ED$21,2,FALSE)</f>
        <v>-</v>
      </c>
      <c r="BB554" s="80" t="str">
        <f>VLOOKUP(Scoresheet!AU204,'Caps &amp; Points'!$EC$2:$ED$21,2,FALSE)</f>
        <v>-</v>
      </c>
      <c r="BC554" s="80" t="str">
        <f>VLOOKUP(Scoresheet!AV204,'Caps &amp; Points'!$EC$2:$ED$21,2,FALSE)</f>
        <v>-</v>
      </c>
      <c r="BD554" s="80" t="str">
        <f>VLOOKUP(Scoresheet!AW204,'Caps &amp; Points'!$EC$2:$ED$21,2,FALSE)</f>
        <v>-</v>
      </c>
      <c r="BE554" s="82">
        <f>SUM(AX554:BD554)</f>
        <v>0</v>
      </c>
      <c r="BF554" s="80" t="str">
        <f>VLOOKUP(Scoresheet!AI204,'Caps &amp; Points'!$DZ$2:$EA$40,2,FALSE)</f>
        <v>-</v>
      </c>
      <c r="BG554" s="81" t="str">
        <f>VLOOKUP(Scoresheet!AJ204,'Caps &amp; Points'!$DZ$2:$EA$40,2,FALSE)</f>
        <v>-</v>
      </c>
      <c r="BH554" s="81" t="str">
        <f>VLOOKUP(Scoresheet!AK204,'Caps &amp; Points'!$DZ$2:$EA$40,2,FALSE)</f>
        <v>-</v>
      </c>
      <c r="BI554" s="81" t="str">
        <f>VLOOKUP(Scoresheet!AL204,'Caps &amp; Points'!$DZ$2:$EA$40,2,FALSE)</f>
        <v>-</v>
      </c>
      <c r="BJ554" s="81" t="str">
        <f>VLOOKUP(Scoresheet!AM204,'Caps &amp; Points'!$DZ$2:$EA$40,2,FALSE)</f>
        <v>-</v>
      </c>
      <c r="BK554" s="81" t="str">
        <f>VLOOKUP(Scoresheet!AN204,'Caps &amp; Points'!$DZ$2:$EA$40,2,FALSE)</f>
        <v>-</v>
      </c>
      <c r="BL554" s="222" t="str">
        <f>VLOOKUP(Scoresheet!AO204,'Caps &amp; Points'!$DZ$2:$EA$40,2,FALSE)</f>
        <v>-</v>
      </c>
      <c r="BM554" s="82">
        <f>SUM(BF554:BL554)</f>
        <v>0</v>
      </c>
      <c r="BN554" s="82">
        <f t="shared" si="113"/>
        <v>5</v>
      </c>
      <c r="BO554" s="82">
        <f t="shared" si="114"/>
        <v>0</v>
      </c>
      <c r="BP554" s="82"/>
      <c r="BQ554" s="80" t="str">
        <f>+Scoresheet!BG204</f>
        <v>-</v>
      </c>
      <c r="BR554" s="80" t="str">
        <f>+Scoresheet!BH204</f>
        <v>-</v>
      </c>
      <c r="BS554" s="80" t="str">
        <f>+Scoresheet!BI204</f>
        <v>-</v>
      </c>
      <c r="BT554" s="80" t="str">
        <f>+Scoresheet!BJ204</f>
        <v>-</v>
      </c>
      <c r="BU554" s="80" t="str">
        <f>+Scoresheet!BK204</f>
        <v>-</v>
      </c>
      <c r="BV554" s="80" t="str">
        <f>+Scoresheet!BL204</f>
        <v>-</v>
      </c>
      <c r="BW554" s="80" t="str">
        <f>+Scoresheet!BM204</f>
        <v>-</v>
      </c>
      <c r="BX554" s="80">
        <f>+Scoresheet!BN204</f>
        <v>0</v>
      </c>
      <c r="BY554" s="80" t="str">
        <f>+Scoresheet!BO204</f>
        <v>-</v>
      </c>
      <c r="BZ554" s="80" t="str">
        <f>+Scoresheet!BP204</f>
        <v>-</v>
      </c>
      <c r="CA554" s="80" t="str">
        <f>+Scoresheet!BQ204</f>
        <v>-</v>
      </c>
      <c r="CB554" s="80" t="str">
        <f>+Scoresheet!BR204</f>
        <v>-</v>
      </c>
      <c r="CC554" s="80" t="str">
        <f>+Scoresheet!BS204</f>
        <v>-</v>
      </c>
      <c r="CD554" s="80" t="str">
        <f>+Scoresheet!BT204</f>
        <v>-</v>
      </c>
      <c r="CE554" s="80" t="str">
        <f>+Scoresheet!BU204</f>
        <v>-</v>
      </c>
      <c r="CF554" s="80">
        <f>+Scoresheet!BV204</f>
        <v>0</v>
      </c>
    </row>
    <row r="555" spans="23:84" hidden="1">
      <c r="W555" s="294">
        <v>2</v>
      </c>
      <c r="X555" s="295" t="str">
        <f>+Scoresheet!B205</f>
        <v>SAMIR PANDYA [N]</v>
      </c>
      <c r="Y555" s="296">
        <f>VLOOKUP(Scoresheet!C205,'Caps &amp; Points'!$DT$2:$DU$103,2,FALSE)</f>
        <v>0</v>
      </c>
      <c r="Z555" s="309">
        <f>VLOOKUP(Scoresheet!D205,'Caps &amp; Points'!$DT$2:$DU$103,2,FALSE)</f>
        <v>0</v>
      </c>
      <c r="AA555" s="309">
        <f>VLOOKUP(Scoresheet!E205,'Caps &amp; Points'!$DT$2:$DU$103,2,FALSE)</f>
        <v>0</v>
      </c>
      <c r="AB555" s="309">
        <f>VLOOKUP(Scoresheet!F205,'Caps &amp; Points'!$DT$2:$DU$103,2,FALSE)</f>
        <v>1.1000000000000001</v>
      </c>
      <c r="AC555" s="309">
        <f>VLOOKUP(Scoresheet!G205,'Caps &amp; Points'!$DT$2:$DU$103,2,FALSE)</f>
        <v>0</v>
      </c>
      <c r="AD555" s="309" t="str">
        <f>VLOOKUP(Scoresheet!H205,'Caps &amp; Points'!$DT$2:$DU$103,2,FALSE)</f>
        <v>-</v>
      </c>
      <c r="AE555" s="310" t="str">
        <f>VLOOKUP(Scoresheet!I205,'Caps &amp; Points'!$DT$2:$DU$103,2,FALSE)</f>
        <v>-</v>
      </c>
      <c r="AF555" s="90">
        <f t="shared" ref="AF555:AF583" si="115">SUM(Y555:AE555)</f>
        <v>1.1000000000000001</v>
      </c>
      <c r="AG555" s="87">
        <f>VLOOKUP(Scoresheet!AA205,'Caps &amp; Points'!$DW$2:$DX$11,2,FALSE)</f>
        <v>1</v>
      </c>
      <c r="AH555" s="88" t="str">
        <f>VLOOKUP(Scoresheet!AB205,'Caps &amp; Points'!$DW$2:$DX$11,2,FALSE)</f>
        <v>-</v>
      </c>
      <c r="AI555" s="88">
        <f>VLOOKUP(Scoresheet!AC205,'Caps &amp; Points'!$DW$2:$DX$11,2,FALSE)</f>
        <v>0</v>
      </c>
      <c r="AJ555" s="88">
        <f>VLOOKUP(Scoresheet!AD205,'Caps &amp; Points'!$DW$2:$DX$11,2,FALSE)</f>
        <v>1</v>
      </c>
      <c r="AK555" s="88">
        <f>VLOOKUP(Scoresheet!AE205,'Caps &amp; Points'!$DW$2:$DX$11,2,FALSE)</f>
        <v>1</v>
      </c>
      <c r="AL555" s="88" t="str">
        <f>VLOOKUP(Scoresheet!AF205,'Caps &amp; Points'!$DW$2:$DX$11,2,FALSE)</f>
        <v>-</v>
      </c>
      <c r="AM555" s="89" t="str">
        <f>VLOOKUP(Scoresheet!AG205,'Caps &amp; Points'!$DW$2:$DX$11,2,FALSE)</f>
        <v>-</v>
      </c>
      <c r="AN555" s="90">
        <f t="shared" ref="AN555:AN583" si="116">SUM(AG555:AM555)</f>
        <v>3</v>
      </c>
      <c r="AO555" s="87" t="str">
        <f>VLOOKUP(Scoresheet!AY205,'Caps &amp; Points'!$EF$2:$EG$13,2,FALSE)</f>
        <v>-</v>
      </c>
      <c r="AP555" s="88" t="str">
        <f>VLOOKUP(Scoresheet!AZ205,'Caps &amp; Points'!$EF$2:$EG$13,2,FALSE)</f>
        <v>-</v>
      </c>
      <c r="AQ555" s="88" t="str">
        <f>VLOOKUP(Scoresheet!BA205,'Caps &amp; Points'!$EF$2:$EG$13,2,FALSE)</f>
        <v>-</v>
      </c>
      <c r="AR555" s="88" t="str">
        <f>VLOOKUP(Scoresheet!BB205,'Caps &amp; Points'!$EF$2:$EG$13,2,FALSE)</f>
        <v>-</v>
      </c>
      <c r="AS555" s="88" t="str">
        <f>VLOOKUP(Scoresheet!BC205,'Caps &amp; Points'!$EF$2:$EG$13,2,FALSE)</f>
        <v>-</v>
      </c>
      <c r="AT555" s="88" t="str">
        <f>VLOOKUP(Scoresheet!BD205,'Caps &amp; Points'!$EF$2:$EG$13,2,FALSE)</f>
        <v>-</v>
      </c>
      <c r="AU555" s="89" t="str">
        <f>VLOOKUP(Scoresheet!BE205,'Caps &amp; Points'!$EF$2:$EG$13,2,FALSE)</f>
        <v>-</v>
      </c>
      <c r="AV555" s="90">
        <f t="shared" ref="AV555:AV583" si="117">SUM(AO555:AU555)</f>
        <v>0</v>
      </c>
      <c r="AX555" s="80" t="str">
        <f>VLOOKUP(Scoresheet!AQ205,'Caps &amp; Points'!$EC$2:$ED$21,2,FALSE)</f>
        <v>-</v>
      </c>
      <c r="AY555" s="80" t="str">
        <f>VLOOKUP(Scoresheet!AR205,'Caps &amp; Points'!$EC$2:$ED$21,2,FALSE)</f>
        <v>-</v>
      </c>
      <c r="AZ555" s="80" t="str">
        <f>VLOOKUP(Scoresheet!AS205,'Caps &amp; Points'!$EC$2:$ED$21,2,FALSE)</f>
        <v>-</v>
      </c>
      <c r="BA555" s="80" t="str">
        <f>VLOOKUP(Scoresheet!AT205,'Caps &amp; Points'!$EC$2:$ED$21,2,FALSE)</f>
        <v>-</v>
      </c>
      <c r="BB555" s="80" t="str">
        <f>VLOOKUP(Scoresheet!AU205,'Caps &amp; Points'!$EC$2:$ED$21,2,FALSE)</f>
        <v>-</v>
      </c>
      <c r="BC555" s="80" t="str">
        <f>VLOOKUP(Scoresheet!AV205,'Caps &amp; Points'!$EC$2:$ED$21,2,FALSE)</f>
        <v>-</v>
      </c>
      <c r="BD555" s="80" t="str">
        <f>VLOOKUP(Scoresheet!AW205,'Caps &amp; Points'!$EC$2:$ED$21,2,FALSE)</f>
        <v>-</v>
      </c>
      <c r="BE555" s="90">
        <f t="shared" ref="BE555:BE583" si="118">SUM(AX555:BD555)</f>
        <v>0</v>
      </c>
      <c r="BF555" s="87" t="str">
        <f>VLOOKUP(Scoresheet!AI205,'Caps &amp; Points'!$DZ$2:$EA$40,2,FALSE)</f>
        <v>-</v>
      </c>
      <c r="BG555" s="88" t="str">
        <f>VLOOKUP(Scoresheet!AJ205,'Caps &amp; Points'!$DZ$2:$EA$40,2,FALSE)</f>
        <v>-</v>
      </c>
      <c r="BH555" s="88">
        <f>VLOOKUP(Scoresheet!AK205,'Caps &amp; Points'!$DZ$2:$EA$40,2,FALSE)</f>
        <v>1</v>
      </c>
      <c r="BI555" s="88">
        <f>VLOOKUP(Scoresheet!AL205,'Caps &amp; Points'!$DZ$2:$EA$40,2,FALSE)</f>
        <v>0.5</v>
      </c>
      <c r="BJ555" s="88" t="str">
        <f>VLOOKUP(Scoresheet!AM205,'Caps &amp; Points'!$DZ$2:$EA$40,2,FALSE)</f>
        <v>-</v>
      </c>
      <c r="BK555" s="88" t="str">
        <f>VLOOKUP(Scoresheet!AN205,'Caps &amp; Points'!$DZ$2:$EA$40,2,FALSE)</f>
        <v>-</v>
      </c>
      <c r="BL555" s="89" t="str">
        <f>VLOOKUP(Scoresheet!AO205,'Caps &amp; Points'!$DZ$2:$EA$40,2,FALSE)</f>
        <v>-</v>
      </c>
      <c r="BM555" s="90">
        <f t="shared" ref="BM555:BM583" si="119">SUM(BF555:BL555)</f>
        <v>1.5</v>
      </c>
      <c r="BN555" s="90">
        <f t="shared" si="113"/>
        <v>5</v>
      </c>
      <c r="BO555" s="90">
        <f t="shared" si="114"/>
        <v>4</v>
      </c>
      <c r="BP555" s="90"/>
      <c r="BQ555" s="80">
        <f>+Scoresheet!BG205</f>
        <v>4</v>
      </c>
      <c r="BR555" s="80" t="str">
        <f>+Scoresheet!BH205</f>
        <v>-</v>
      </c>
      <c r="BS555" s="80">
        <f>+Scoresheet!BI205</f>
        <v>0.2</v>
      </c>
      <c r="BT555" s="80">
        <f>+Scoresheet!BJ205</f>
        <v>1</v>
      </c>
      <c r="BU555" s="80">
        <f>+Scoresheet!BK205</f>
        <v>4</v>
      </c>
      <c r="BV555" s="80" t="str">
        <f>+Scoresheet!BL205</f>
        <v>-</v>
      </c>
      <c r="BW555" s="80" t="str">
        <f>+Scoresheet!BM205</f>
        <v>-</v>
      </c>
      <c r="BX555" s="80">
        <f>+Scoresheet!BN205</f>
        <v>9.1999999999999993</v>
      </c>
      <c r="BY555" s="80">
        <f>+Scoresheet!BO205</f>
        <v>28</v>
      </c>
      <c r="BZ555" s="80" t="str">
        <f>+Scoresheet!BP205</f>
        <v>-</v>
      </c>
      <c r="CA555" s="80">
        <f>+Scoresheet!BQ205</f>
        <v>5</v>
      </c>
      <c r="CB555" s="80">
        <f>+Scoresheet!BR205</f>
        <v>13</v>
      </c>
      <c r="CC555" s="80">
        <f>+Scoresheet!BS205</f>
        <v>17</v>
      </c>
      <c r="CD555" s="80" t="str">
        <f>+Scoresheet!BT205</f>
        <v>-</v>
      </c>
      <c r="CE555" s="80" t="str">
        <f>+Scoresheet!BU205</f>
        <v>-</v>
      </c>
      <c r="CF555" s="80">
        <f>+Scoresheet!BV205</f>
        <v>63</v>
      </c>
    </row>
    <row r="556" spans="23:84" hidden="1">
      <c r="W556" s="139">
        <v>3</v>
      </c>
      <c r="X556" s="295" t="str">
        <f>+Scoresheet!B206</f>
        <v>RAHUL RAVAL [N]</v>
      </c>
      <c r="Y556" s="296">
        <f>VLOOKUP(Scoresheet!C206,'Caps &amp; Points'!$DT$2:$DU$103,2,FALSE)</f>
        <v>0</v>
      </c>
      <c r="Z556" s="309">
        <f>VLOOKUP(Scoresheet!D206,'Caps &amp; Points'!$DT$2:$DU$103,2,FALSE)</f>
        <v>1.1000000000000001</v>
      </c>
      <c r="AA556" s="309">
        <f>VLOOKUP(Scoresheet!E206,'Caps &amp; Points'!$DT$2:$DU$103,2,FALSE)</f>
        <v>1.8</v>
      </c>
      <c r="AB556" s="309">
        <f>VLOOKUP(Scoresheet!F206,'Caps &amp; Points'!$DT$2:$DU$103,2,FALSE)</f>
        <v>0</v>
      </c>
      <c r="AC556" s="309" t="str">
        <f>VLOOKUP(Scoresheet!G206,'Caps &amp; Points'!$DT$2:$DU$103,2,FALSE)</f>
        <v>-</v>
      </c>
      <c r="AD556" s="309" t="str">
        <f>VLOOKUP(Scoresheet!H206,'Caps &amp; Points'!$DT$2:$DU$103,2,FALSE)</f>
        <v>-</v>
      </c>
      <c r="AE556" s="310" t="str">
        <f>VLOOKUP(Scoresheet!I206,'Caps &amp; Points'!$DT$2:$DU$103,2,FALSE)</f>
        <v>-</v>
      </c>
      <c r="AF556" s="90">
        <f t="shared" si="115"/>
        <v>2.9000000000000004</v>
      </c>
      <c r="AG556" s="87" t="str">
        <f>VLOOKUP(Scoresheet!AA206,'Caps &amp; Points'!$DW$2:$DX$11,2,FALSE)</f>
        <v>-</v>
      </c>
      <c r="AH556" s="88" t="str">
        <f>VLOOKUP(Scoresheet!AB206,'Caps &amp; Points'!$DW$2:$DX$11,2,FALSE)</f>
        <v>-</v>
      </c>
      <c r="AI556" s="88" t="str">
        <f>VLOOKUP(Scoresheet!AC206,'Caps &amp; Points'!$DW$2:$DX$11,2,FALSE)</f>
        <v>-</v>
      </c>
      <c r="AJ556" s="88" t="str">
        <f>VLOOKUP(Scoresheet!AD206,'Caps &amp; Points'!$DW$2:$DX$11,2,FALSE)</f>
        <v>-</v>
      </c>
      <c r="AK556" s="88" t="str">
        <f>VLOOKUP(Scoresheet!AE206,'Caps &amp; Points'!$DW$2:$DX$11,2,FALSE)</f>
        <v>-</v>
      </c>
      <c r="AL556" s="88" t="str">
        <f>VLOOKUP(Scoresheet!AF206,'Caps &amp; Points'!$DW$2:$DX$11,2,FALSE)</f>
        <v>-</v>
      </c>
      <c r="AM556" s="89" t="str">
        <f>VLOOKUP(Scoresheet!AG206,'Caps &amp; Points'!$DW$2:$DX$11,2,FALSE)</f>
        <v>-</v>
      </c>
      <c r="AN556" s="90">
        <f t="shared" si="116"/>
        <v>0</v>
      </c>
      <c r="AO556" s="87" t="str">
        <f>VLOOKUP(Scoresheet!AY206,'Caps &amp; Points'!$EF$2:$EG$13,2,FALSE)</f>
        <v>-</v>
      </c>
      <c r="AP556" s="88" t="str">
        <f>VLOOKUP(Scoresheet!AZ206,'Caps &amp; Points'!$EF$2:$EG$13,2,FALSE)</f>
        <v>-</v>
      </c>
      <c r="AQ556" s="88" t="str">
        <f>VLOOKUP(Scoresheet!BA206,'Caps &amp; Points'!$EF$2:$EG$13,2,FALSE)</f>
        <v>-</v>
      </c>
      <c r="AR556" s="88" t="str">
        <f>VLOOKUP(Scoresheet!BB206,'Caps &amp; Points'!$EF$2:$EG$13,2,FALSE)</f>
        <v>-</v>
      </c>
      <c r="AS556" s="88" t="str">
        <f>VLOOKUP(Scoresheet!BC206,'Caps &amp; Points'!$EF$2:$EG$13,2,FALSE)</f>
        <v>-</v>
      </c>
      <c r="AT556" s="88" t="str">
        <f>VLOOKUP(Scoresheet!BD206,'Caps &amp; Points'!$EF$2:$EG$13,2,FALSE)</f>
        <v>-</v>
      </c>
      <c r="AU556" s="89" t="str">
        <f>VLOOKUP(Scoresheet!BE206,'Caps &amp; Points'!$EF$2:$EG$13,2,FALSE)</f>
        <v>-</v>
      </c>
      <c r="AV556" s="90">
        <f t="shared" si="117"/>
        <v>0</v>
      </c>
      <c r="AX556" s="80">
        <f>VLOOKUP(Scoresheet!AQ206,'Caps &amp; Points'!$EC$2:$ED$21,2,FALSE)</f>
        <v>0.5</v>
      </c>
      <c r="AY556" s="80" t="str">
        <f>VLOOKUP(Scoresheet!AR206,'Caps &amp; Points'!$EC$2:$ED$21,2,FALSE)</f>
        <v>-</v>
      </c>
      <c r="AZ556" s="80" t="str">
        <f>VLOOKUP(Scoresheet!AS206,'Caps &amp; Points'!$EC$2:$ED$21,2,FALSE)</f>
        <v>-</v>
      </c>
      <c r="BA556" s="80" t="str">
        <f>VLOOKUP(Scoresheet!AT206,'Caps &amp; Points'!$EC$2:$ED$21,2,FALSE)</f>
        <v>-</v>
      </c>
      <c r="BB556" s="80" t="str">
        <f>VLOOKUP(Scoresheet!AU206,'Caps &amp; Points'!$EC$2:$ED$21,2,FALSE)</f>
        <v>-</v>
      </c>
      <c r="BC556" s="80" t="str">
        <f>VLOOKUP(Scoresheet!AV206,'Caps &amp; Points'!$EC$2:$ED$21,2,FALSE)</f>
        <v>-</v>
      </c>
      <c r="BD556" s="80" t="str">
        <f>VLOOKUP(Scoresheet!AW206,'Caps &amp; Points'!$EC$2:$ED$21,2,FALSE)</f>
        <v>-</v>
      </c>
      <c r="BE556" s="90">
        <f t="shared" si="118"/>
        <v>0.5</v>
      </c>
      <c r="BF556" s="87">
        <f>VLOOKUP(Scoresheet!AI206,'Caps &amp; Points'!$DZ$2:$EA$40,2,FALSE)</f>
        <v>1</v>
      </c>
      <c r="BG556" s="88" t="str">
        <f>VLOOKUP(Scoresheet!AJ206,'Caps &amp; Points'!$DZ$2:$EA$40,2,FALSE)</f>
        <v>-</v>
      </c>
      <c r="BH556" s="88" t="str">
        <f>VLOOKUP(Scoresheet!AK206,'Caps &amp; Points'!$DZ$2:$EA$40,2,FALSE)</f>
        <v>-</v>
      </c>
      <c r="BI556" s="88" t="str">
        <f>VLOOKUP(Scoresheet!AL206,'Caps &amp; Points'!$DZ$2:$EA$40,2,FALSE)</f>
        <v>-</v>
      </c>
      <c r="BJ556" s="88" t="str">
        <f>VLOOKUP(Scoresheet!AM206,'Caps &amp; Points'!$DZ$2:$EA$40,2,FALSE)</f>
        <v>-</v>
      </c>
      <c r="BK556" s="88" t="str">
        <f>VLOOKUP(Scoresheet!AN206,'Caps &amp; Points'!$DZ$2:$EA$40,2,FALSE)</f>
        <v>-</v>
      </c>
      <c r="BL556" s="89" t="str">
        <f>VLOOKUP(Scoresheet!AO206,'Caps &amp; Points'!$DZ$2:$EA$40,2,FALSE)</f>
        <v>-</v>
      </c>
      <c r="BM556" s="90">
        <f t="shared" si="119"/>
        <v>1</v>
      </c>
      <c r="BN556" s="90">
        <f t="shared" si="113"/>
        <v>4</v>
      </c>
      <c r="BO556" s="90">
        <f t="shared" si="114"/>
        <v>0</v>
      </c>
      <c r="BP556" s="90"/>
      <c r="BQ556" s="80" t="str">
        <f>+Scoresheet!BG206</f>
        <v>-</v>
      </c>
      <c r="BR556" s="80" t="str">
        <f>+Scoresheet!BH206</f>
        <v>-</v>
      </c>
      <c r="BS556" s="80" t="str">
        <f>+Scoresheet!BI206</f>
        <v>-</v>
      </c>
      <c r="BT556" s="80" t="str">
        <f>+Scoresheet!BJ206</f>
        <v>-</v>
      </c>
      <c r="BU556" s="80" t="str">
        <f>+Scoresheet!BK206</f>
        <v>-</v>
      </c>
      <c r="BV556" s="80" t="str">
        <f>+Scoresheet!BL206</f>
        <v>-</v>
      </c>
      <c r="BW556" s="80" t="str">
        <f>+Scoresheet!BM206</f>
        <v>-</v>
      </c>
      <c r="BX556" s="80">
        <f>+Scoresheet!BN206</f>
        <v>0</v>
      </c>
      <c r="BY556" s="80" t="str">
        <f>+Scoresheet!BO206</f>
        <v>-</v>
      </c>
      <c r="BZ556" s="80" t="str">
        <f>+Scoresheet!BP206</f>
        <v>-</v>
      </c>
      <c r="CA556" s="80" t="str">
        <f>+Scoresheet!BQ206</f>
        <v>-</v>
      </c>
      <c r="CB556" s="80" t="str">
        <f>+Scoresheet!BR206</f>
        <v>-</v>
      </c>
      <c r="CC556" s="80" t="str">
        <f>+Scoresheet!BS206</f>
        <v>-</v>
      </c>
      <c r="CD556" s="80" t="str">
        <f>+Scoresheet!BT206</f>
        <v>-</v>
      </c>
      <c r="CE556" s="80" t="str">
        <f>+Scoresheet!BU206</f>
        <v>-</v>
      </c>
      <c r="CF556" s="80">
        <f>+Scoresheet!BV206</f>
        <v>0</v>
      </c>
    </row>
    <row r="557" spans="23:84" hidden="1">
      <c r="W557" s="294">
        <v>4</v>
      </c>
      <c r="X557" s="295" t="str">
        <f>+Scoresheet!B207</f>
        <v>NILESH RAVAL [N]</v>
      </c>
      <c r="Y557" s="296">
        <f>VLOOKUP(Scoresheet!C207,'Caps &amp; Points'!$DT$2:$DU$103,2,FALSE)</f>
        <v>0</v>
      </c>
      <c r="Z557" s="309">
        <f>VLOOKUP(Scoresheet!D207,'Caps &amp; Points'!$DT$2:$DU$103,2,FALSE)</f>
        <v>0</v>
      </c>
      <c r="AA557" s="309" t="str">
        <f>VLOOKUP(Scoresheet!E207,'Caps &amp; Points'!$DT$2:$DU$103,2,FALSE)</f>
        <v>-</v>
      </c>
      <c r="AB557" s="309">
        <f>VLOOKUP(Scoresheet!F207,'Caps &amp; Points'!$DT$2:$DU$103,2,FALSE)</f>
        <v>0</v>
      </c>
      <c r="AC557" s="309">
        <f>VLOOKUP(Scoresheet!G207,'Caps &amp; Points'!$DT$2:$DU$103,2,FALSE)</f>
        <v>0</v>
      </c>
      <c r="AD557" s="309" t="str">
        <f>VLOOKUP(Scoresheet!H207,'Caps &amp; Points'!$DT$2:$DU$103,2,FALSE)</f>
        <v>-</v>
      </c>
      <c r="AE557" s="310" t="str">
        <f>VLOOKUP(Scoresheet!I207,'Caps &amp; Points'!$DT$2:$DU$103,2,FALSE)</f>
        <v>-</v>
      </c>
      <c r="AF557" s="90">
        <f t="shared" si="115"/>
        <v>0</v>
      </c>
      <c r="AG557" s="87">
        <f>VLOOKUP(Scoresheet!AA207,'Caps &amp; Points'!$DW$2:$DX$11,2,FALSE)</f>
        <v>1</v>
      </c>
      <c r="AH557" s="88" t="str">
        <f>VLOOKUP(Scoresheet!AB207,'Caps &amp; Points'!$DW$2:$DX$11,2,FALSE)</f>
        <v>-</v>
      </c>
      <c r="AI557" s="88" t="str">
        <f>VLOOKUP(Scoresheet!AC207,'Caps &amp; Points'!$DW$2:$DX$11,2,FALSE)</f>
        <v>-</v>
      </c>
      <c r="AJ557" s="88" t="str">
        <f>VLOOKUP(Scoresheet!AD207,'Caps &amp; Points'!$DW$2:$DX$11,2,FALSE)</f>
        <v>-</v>
      </c>
      <c r="AK557" s="88" t="str">
        <f>VLOOKUP(Scoresheet!AE207,'Caps &amp; Points'!$DW$2:$DX$11,2,FALSE)</f>
        <v>-</v>
      </c>
      <c r="AL557" s="88" t="str">
        <f>VLOOKUP(Scoresheet!AF207,'Caps &amp; Points'!$DW$2:$DX$11,2,FALSE)</f>
        <v>-</v>
      </c>
      <c r="AM557" s="89" t="str">
        <f>VLOOKUP(Scoresheet!AG207,'Caps &amp; Points'!$DW$2:$DX$11,2,FALSE)</f>
        <v>-</v>
      </c>
      <c r="AN557" s="90">
        <f t="shared" si="116"/>
        <v>1</v>
      </c>
      <c r="AO557" s="87" t="str">
        <f>VLOOKUP(Scoresheet!AY207,'Caps &amp; Points'!$EF$2:$EG$13,2,FALSE)</f>
        <v>-</v>
      </c>
      <c r="AP557" s="88" t="str">
        <f>VLOOKUP(Scoresheet!AZ207,'Caps &amp; Points'!$EF$2:$EG$13,2,FALSE)</f>
        <v>-</v>
      </c>
      <c r="AQ557" s="88" t="str">
        <f>VLOOKUP(Scoresheet!BA207,'Caps &amp; Points'!$EF$2:$EG$13,2,FALSE)</f>
        <v>-</v>
      </c>
      <c r="AR557" s="88" t="str">
        <f>VLOOKUP(Scoresheet!BB207,'Caps &amp; Points'!$EF$2:$EG$13,2,FALSE)</f>
        <v>-</v>
      </c>
      <c r="AS557" s="88" t="str">
        <f>VLOOKUP(Scoresheet!BC207,'Caps &amp; Points'!$EF$2:$EG$13,2,FALSE)</f>
        <v>-</v>
      </c>
      <c r="AT557" s="88" t="str">
        <f>VLOOKUP(Scoresheet!BD207,'Caps &amp; Points'!$EF$2:$EG$13,2,FALSE)</f>
        <v>-</v>
      </c>
      <c r="AU557" s="89" t="str">
        <f>VLOOKUP(Scoresheet!BE207,'Caps &amp; Points'!$EF$2:$EG$13,2,FALSE)</f>
        <v>-</v>
      </c>
      <c r="AV557" s="90">
        <f t="shared" si="117"/>
        <v>0</v>
      </c>
      <c r="AX557" s="80" t="str">
        <f>VLOOKUP(Scoresheet!AQ207,'Caps &amp; Points'!$EC$2:$ED$21,2,FALSE)</f>
        <v>-</v>
      </c>
      <c r="AY557" s="80" t="str">
        <f>VLOOKUP(Scoresheet!AR207,'Caps &amp; Points'!$EC$2:$ED$21,2,FALSE)</f>
        <v>-</v>
      </c>
      <c r="AZ557" s="80" t="str">
        <f>VLOOKUP(Scoresheet!AS207,'Caps &amp; Points'!$EC$2:$ED$21,2,FALSE)</f>
        <v>-</v>
      </c>
      <c r="BA557" s="80" t="str">
        <f>VLOOKUP(Scoresheet!AT207,'Caps &amp; Points'!$EC$2:$ED$21,2,FALSE)</f>
        <v>-</v>
      </c>
      <c r="BB557" s="80" t="str">
        <f>VLOOKUP(Scoresheet!AU207,'Caps &amp; Points'!$EC$2:$ED$21,2,FALSE)</f>
        <v>-</v>
      </c>
      <c r="BC557" s="80" t="str">
        <f>VLOOKUP(Scoresheet!AV207,'Caps &amp; Points'!$EC$2:$ED$21,2,FALSE)</f>
        <v>-</v>
      </c>
      <c r="BD557" s="80" t="str">
        <f>VLOOKUP(Scoresheet!AW207,'Caps &amp; Points'!$EC$2:$ED$21,2,FALSE)</f>
        <v>-</v>
      </c>
      <c r="BE557" s="90">
        <f t="shared" si="118"/>
        <v>0</v>
      </c>
      <c r="BF557" s="87" t="str">
        <f>VLOOKUP(Scoresheet!AI207,'Caps &amp; Points'!$DZ$2:$EA$40,2,FALSE)</f>
        <v>-</v>
      </c>
      <c r="BG557" s="88" t="str">
        <f>VLOOKUP(Scoresheet!AJ207,'Caps &amp; Points'!$DZ$2:$EA$40,2,FALSE)</f>
        <v>-</v>
      </c>
      <c r="BH557" s="88" t="str">
        <f>VLOOKUP(Scoresheet!AK207,'Caps &amp; Points'!$DZ$2:$EA$40,2,FALSE)</f>
        <v>-</v>
      </c>
      <c r="BI557" s="88" t="str">
        <f>VLOOKUP(Scoresheet!AL207,'Caps &amp; Points'!$DZ$2:$EA$40,2,FALSE)</f>
        <v>-</v>
      </c>
      <c r="BJ557" s="88" t="str">
        <f>VLOOKUP(Scoresheet!AM207,'Caps &amp; Points'!$DZ$2:$EA$40,2,FALSE)</f>
        <v>-</v>
      </c>
      <c r="BK557" s="88" t="str">
        <f>VLOOKUP(Scoresheet!AN207,'Caps &amp; Points'!$DZ$2:$EA$40,2,FALSE)</f>
        <v>-</v>
      </c>
      <c r="BL557" s="89" t="str">
        <f>VLOOKUP(Scoresheet!AO207,'Caps &amp; Points'!$DZ$2:$EA$40,2,FALSE)</f>
        <v>-</v>
      </c>
      <c r="BM557" s="90">
        <f t="shared" si="119"/>
        <v>0</v>
      </c>
      <c r="BN557" s="90">
        <f t="shared" si="113"/>
        <v>4</v>
      </c>
      <c r="BO557" s="90">
        <f t="shared" si="114"/>
        <v>1</v>
      </c>
      <c r="BP557" s="90"/>
      <c r="BQ557" s="80">
        <f>+Scoresheet!BG207</f>
        <v>3</v>
      </c>
      <c r="BR557" s="80" t="str">
        <f>+Scoresheet!BH207</f>
        <v>-</v>
      </c>
      <c r="BS557" s="80" t="str">
        <f>+Scoresheet!BI207</f>
        <v>-</v>
      </c>
      <c r="BT557" s="80" t="str">
        <f>+Scoresheet!BJ207</f>
        <v>-</v>
      </c>
      <c r="BU557" s="80" t="str">
        <f>+Scoresheet!BK207</f>
        <v>-</v>
      </c>
      <c r="BV557" s="80" t="str">
        <f>+Scoresheet!BL207</f>
        <v>-</v>
      </c>
      <c r="BW557" s="80" t="str">
        <f>+Scoresheet!BM207</f>
        <v>-</v>
      </c>
      <c r="BX557" s="80">
        <f>+Scoresheet!BN207</f>
        <v>3</v>
      </c>
      <c r="BY557" s="80">
        <f>+Scoresheet!BO207</f>
        <v>25</v>
      </c>
      <c r="BZ557" s="80" t="str">
        <f>+Scoresheet!BP207</f>
        <v>-</v>
      </c>
      <c r="CA557" s="80" t="str">
        <f>+Scoresheet!BQ207</f>
        <v>-</v>
      </c>
      <c r="CB557" s="80" t="str">
        <f>+Scoresheet!BR207</f>
        <v>-</v>
      </c>
      <c r="CC557" s="80" t="str">
        <f>+Scoresheet!BS207</f>
        <v>-</v>
      </c>
      <c r="CD557" s="80" t="str">
        <f>+Scoresheet!BT207</f>
        <v>-</v>
      </c>
      <c r="CE557" s="80" t="str">
        <f>+Scoresheet!BU207</f>
        <v>-</v>
      </c>
      <c r="CF557" s="80">
        <f>+Scoresheet!BV207</f>
        <v>25</v>
      </c>
    </row>
    <row r="558" spans="23:84" hidden="1">
      <c r="W558" s="139">
        <v>5</v>
      </c>
      <c r="X558" s="295" t="str">
        <f>+Scoresheet!B208</f>
        <v>KANU PANDYA [N]</v>
      </c>
      <c r="Y558" s="296">
        <f>VLOOKUP(Scoresheet!C208,'Caps &amp; Points'!$DT$2:$DU$103,2,FALSE)</f>
        <v>0</v>
      </c>
      <c r="Z558" s="309">
        <f>VLOOKUP(Scoresheet!D208,'Caps &amp; Points'!$DT$2:$DU$103,2,FALSE)</f>
        <v>0</v>
      </c>
      <c r="AA558" s="309">
        <f>VLOOKUP(Scoresheet!E208,'Caps &amp; Points'!$DT$2:$DU$103,2,FALSE)</f>
        <v>0</v>
      </c>
      <c r="AB558" s="309" t="str">
        <f>VLOOKUP(Scoresheet!F208,'Caps &amp; Points'!$DT$2:$DU$103,2,FALSE)</f>
        <v>-</v>
      </c>
      <c r="AC558" s="309">
        <f>VLOOKUP(Scoresheet!G208,'Caps &amp; Points'!$DT$2:$DU$103,2,FALSE)</f>
        <v>2.7</v>
      </c>
      <c r="AD558" s="309" t="str">
        <f>VLOOKUP(Scoresheet!H208,'Caps &amp; Points'!$DT$2:$DU$103,2,FALSE)</f>
        <v>-</v>
      </c>
      <c r="AE558" s="310" t="str">
        <f>VLOOKUP(Scoresheet!I208,'Caps &amp; Points'!$DT$2:$DU$103,2,FALSE)</f>
        <v>-</v>
      </c>
      <c r="AF558" s="90">
        <f t="shared" si="115"/>
        <v>2.7</v>
      </c>
      <c r="AG558" s="87">
        <f>VLOOKUP(Scoresheet!AA208,'Caps &amp; Points'!$DW$2:$DX$11,2,FALSE)</f>
        <v>1</v>
      </c>
      <c r="AH558" s="88">
        <f>VLOOKUP(Scoresheet!AB208,'Caps &amp; Points'!$DW$2:$DX$11,2,FALSE)</f>
        <v>0</v>
      </c>
      <c r="AI558" s="88">
        <f>VLOOKUP(Scoresheet!AC208,'Caps &amp; Points'!$DW$2:$DX$11,2,FALSE)</f>
        <v>1</v>
      </c>
      <c r="AJ558" s="88" t="str">
        <f>VLOOKUP(Scoresheet!AD208,'Caps &amp; Points'!$DW$2:$DX$11,2,FALSE)</f>
        <v>-</v>
      </c>
      <c r="AK558" s="88">
        <f>VLOOKUP(Scoresheet!AE208,'Caps &amp; Points'!$DW$2:$DX$11,2,FALSE)</f>
        <v>0</v>
      </c>
      <c r="AL558" s="88" t="str">
        <f>VLOOKUP(Scoresheet!AF208,'Caps &amp; Points'!$DW$2:$DX$11,2,FALSE)</f>
        <v>-</v>
      </c>
      <c r="AM558" s="89" t="str">
        <f>VLOOKUP(Scoresheet!AG208,'Caps &amp; Points'!$DW$2:$DX$11,2,FALSE)</f>
        <v>-</v>
      </c>
      <c r="AN558" s="90">
        <f t="shared" si="116"/>
        <v>2</v>
      </c>
      <c r="AO558" s="87" t="str">
        <f>VLOOKUP(Scoresheet!AY208,'Caps &amp; Points'!$EF$2:$EG$13,2,FALSE)</f>
        <v>-</v>
      </c>
      <c r="AP558" s="88" t="str">
        <f>VLOOKUP(Scoresheet!AZ208,'Caps &amp; Points'!$EF$2:$EG$13,2,FALSE)</f>
        <v>-</v>
      </c>
      <c r="AQ558" s="88" t="str">
        <f>VLOOKUP(Scoresheet!BA208,'Caps &amp; Points'!$EF$2:$EG$13,2,FALSE)</f>
        <v>-</v>
      </c>
      <c r="AR558" s="88" t="str">
        <f>VLOOKUP(Scoresheet!BB208,'Caps &amp; Points'!$EF$2:$EG$13,2,FALSE)</f>
        <v>-</v>
      </c>
      <c r="AS558" s="88" t="str">
        <f>VLOOKUP(Scoresheet!BC208,'Caps &amp; Points'!$EF$2:$EG$13,2,FALSE)</f>
        <v>-</v>
      </c>
      <c r="AT558" s="88" t="str">
        <f>VLOOKUP(Scoresheet!BD208,'Caps &amp; Points'!$EF$2:$EG$13,2,FALSE)</f>
        <v>-</v>
      </c>
      <c r="AU558" s="89" t="str">
        <f>VLOOKUP(Scoresheet!BE208,'Caps &amp; Points'!$EF$2:$EG$13,2,FALSE)</f>
        <v>-</v>
      </c>
      <c r="AV558" s="90">
        <f t="shared" si="117"/>
        <v>0</v>
      </c>
      <c r="AX558" s="80" t="str">
        <f>VLOOKUP(Scoresheet!AQ208,'Caps &amp; Points'!$EC$2:$ED$21,2,FALSE)</f>
        <v>-</v>
      </c>
      <c r="AY558" s="80" t="str">
        <f>VLOOKUP(Scoresheet!AR208,'Caps &amp; Points'!$EC$2:$ED$21,2,FALSE)</f>
        <v>-</v>
      </c>
      <c r="AZ558" s="80" t="str">
        <f>VLOOKUP(Scoresheet!AS208,'Caps &amp; Points'!$EC$2:$ED$21,2,FALSE)</f>
        <v>-</v>
      </c>
      <c r="BA558" s="80" t="str">
        <f>VLOOKUP(Scoresheet!AT208,'Caps &amp; Points'!$EC$2:$ED$21,2,FALSE)</f>
        <v>-</v>
      </c>
      <c r="BB558" s="80" t="str">
        <f>VLOOKUP(Scoresheet!AU208,'Caps &amp; Points'!$EC$2:$ED$21,2,FALSE)</f>
        <v>-</v>
      </c>
      <c r="BC558" s="80" t="str">
        <f>VLOOKUP(Scoresheet!AV208,'Caps &amp; Points'!$EC$2:$ED$21,2,FALSE)</f>
        <v>-</v>
      </c>
      <c r="BD558" s="80" t="str">
        <f>VLOOKUP(Scoresheet!AW208,'Caps &amp; Points'!$EC$2:$ED$21,2,FALSE)</f>
        <v>-</v>
      </c>
      <c r="BE558" s="90">
        <f t="shared" si="118"/>
        <v>0</v>
      </c>
      <c r="BF558" s="87" t="str">
        <f>VLOOKUP(Scoresheet!AI208,'Caps &amp; Points'!$DZ$2:$EA$40,2,FALSE)</f>
        <v>-</v>
      </c>
      <c r="BG558" s="88" t="str">
        <f>VLOOKUP(Scoresheet!AJ208,'Caps &amp; Points'!$DZ$2:$EA$40,2,FALSE)</f>
        <v>-</v>
      </c>
      <c r="BH558" s="88" t="str">
        <f>VLOOKUP(Scoresheet!AK208,'Caps &amp; Points'!$DZ$2:$EA$40,2,FALSE)</f>
        <v>-</v>
      </c>
      <c r="BI558" s="88" t="str">
        <f>VLOOKUP(Scoresheet!AL208,'Caps &amp; Points'!$DZ$2:$EA$40,2,FALSE)</f>
        <v>-</v>
      </c>
      <c r="BJ558" s="88" t="str">
        <f>VLOOKUP(Scoresheet!AM208,'Caps &amp; Points'!$DZ$2:$EA$40,2,FALSE)</f>
        <v>-</v>
      </c>
      <c r="BK558" s="88" t="str">
        <f>VLOOKUP(Scoresheet!AN208,'Caps &amp; Points'!$DZ$2:$EA$40,2,FALSE)</f>
        <v>-</v>
      </c>
      <c r="BL558" s="89" t="str">
        <f>VLOOKUP(Scoresheet!AO208,'Caps &amp; Points'!$DZ$2:$EA$40,2,FALSE)</f>
        <v>-</v>
      </c>
      <c r="BM558" s="90">
        <f t="shared" si="119"/>
        <v>0</v>
      </c>
      <c r="BN558" s="90">
        <f t="shared" si="113"/>
        <v>4</v>
      </c>
      <c r="BO558" s="90">
        <f t="shared" si="114"/>
        <v>4</v>
      </c>
      <c r="BP558" s="90"/>
      <c r="BQ558" s="80">
        <f>+Scoresheet!BG208</f>
        <v>4</v>
      </c>
      <c r="BR558" s="80">
        <f>+Scoresheet!BH208</f>
        <v>2</v>
      </c>
      <c r="BS558" s="80">
        <f>+Scoresheet!BI208</f>
        <v>1</v>
      </c>
      <c r="BT558" s="80" t="str">
        <f>+Scoresheet!BJ208</f>
        <v>-</v>
      </c>
      <c r="BU558" s="80">
        <f>+Scoresheet!BK208</f>
        <v>1</v>
      </c>
      <c r="BV558" s="80" t="str">
        <f>+Scoresheet!BL208</f>
        <v>-</v>
      </c>
      <c r="BW558" s="80" t="str">
        <f>+Scoresheet!BM208</f>
        <v>-</v>
      </c>
      <c r="BX558" s="80">
        <f>+Scoresheet!BN208</f>
        <v>8</v>
      </c>
      <c r="BY558" s="80">
        <f>+Scoresheet!BO208</f>
        <v>20</v>
      </c>
      <c r="BZ558" s="80">
        <f>+Scoresheet!BP208</f>
        <v>22</v>
      </c>
      <c r="CA558" s="80">
        <f>+Scoresheet!BQ208</f>
        <v>17</v>
      </c>
      <c r="CB558" s="80" t="str">
        <f>+Scoresheet!BR208</f>
        <v>-</v>
      </c>
      <c r="CC558" s="80">
        <f>+Scoresheet!BS208</f>
        <v>11</v>
      </c>
      <c r="CD558" s="80" t="str">
        <f>+Scoresheet!BT208</f>
        <v>-</v>
      </c>
      <c r="CE558" s="80" t="str">
        <f>+Scoresheet!BU208</f>
        <v>-</v>
      </c>
      <c r="CF558" s="80">
        <f>+Scoresheet!BV208</f>
        <v>70</v>
      </c>
    </row>
    <row r="559" spans="23:84" hidden="1">
      <c r="W559" s="294">
        <v>6</v>
      </c>
      <c r="X559" s="295" t="str">
        <f>+Scoresheet!B209</f>
        <v>NIMESH PANDYA [N]</v>
      </c>
      <c r="Y559" s="296">
        <f>VLOOKUP(Scoresheet!C209,'Caps &amp; Points'!$DT$2:$DU$103,2,FALSE)</f>
        <v>0</v>
      </c>
      <c r="Z559" s="309">
        <f>VLOOKUP(Scoresheet!D209,'Caps &amp; Points'!$DT$2:$DU$103,2,FALSE)</f>
        <v>0</v>
      </c>
      <c r="AA559" s="309">
        <f>VLOOKUP(Scoresheet!E209,'Caps &amp; Points'!$DT$2:$DU$103,2,FALSE)</f>
        <v>0</v>
      </c>
      <c r="AB559" s="309">
        <f>VLOOKUP(Scoresheet!F209,'Caps &amp; Points'!$DT$2:$DU$103,2,FALSE)</f>
        <v>0</v>
      </c>
      <c r="AC559" s="309" t="str">
        <f>VLOOKUP(Scoresheet!G209,'Caps &amp; Points'!$DT$2:$DU$103,2,FALSE)</f>
        <v>-</v>
      </c>
      <c r="AD559" s="309" t="str">
        <f>VLOOKUP(Scoresheet!H209,'Caps &amp; Points'!$DT$2:$DU$103,2,FALSE)</f>
        <v>-</v>
      </c>
      <c r="AE559" s="310" t="str">
        <f>VLOOKUP(Scoresheet!I209,'Caps &amp; Points'!$DT$2:$DU$103,2,FALSE)</f>
        <v>-</v>
      </c>
      <c r="AF559" s="90">
        <f t="shared" si="115"/>
        <v>0</v>
      </c>
      <c r="AG559" s="87">
        <f>VLOOKUP(Scoresheet!AA209,'Caps &amp; Points'!$DW$2:$DX$11,2,FALSE)</f>
        <v>0</v>
      </c>
      <c r="AH559" s="88" t="str">
        <f>VLOOKUP(Scoresheet!AB209,'Caps &amp; Points'!$DW$2:$DX$11,2,FALSE)</f>
        <v>-</v>
      </c>
      <c r="AI559" s="88" t="str">
        <f>VLOOKUP(Scoresheet!AC209,'Caps &amp; Points'!$DW$2:$DX$11,2,FALSE)</f>
        <v>-</v>
      </c>
      <c r="AJ559" s="88">
        <f>VLOOKUP(Scoresheet!AD209,'Caps &amp; Points'!$DW$2:$DX$11,2,FALSE)</f>
        <v>0</v>
      </c>
      <c r="AK559" s="88" t="str">
        <f>VLOOKUP(Scoresheet!AE209,'Caps &amp; Points'!$DW$2:$DX$11,2,FALSE)</f>
        <v>-</v>
      </c>
      <c r="AL559" s="88" t="str">
        <f>VLOOKUP(Scoresheet!AF209,'Caps &amp; Points'!$DW$2:$DX$11,2,FALSE)</f>
        <v>-</v>
      </c>
      <c r="AM559" s="89" t="str">
        <f>VLOOKUP(Scoresheet!AG209,'Caps &amp; Points'!$DW$2:$DX$11,2,FALSE)</f>
        <v>-</v>
      </c>
      <c r="AN559" s="90">
        <f t="shared" si="116"/>
        <v>0</v>
      </c>
      <c r="AO559" s="87" t="str">
        <f>VLOOKUP(Scoresheet!AY209,'Caps &amp; Points'!$EF$2:$EG$13,2,FALSE)</f>
        <v>-</v>
      </c>
      <c r="AP559" s="88" t="str">
        <f>VLOOKUP(Scoresheet!AZ209,'Caps &amp; Points'!$EF$2:$EG$13,2,FALSE)</f>
        <v>-</v>
      </c>
      <c r="AQ559" s="88" t="str">
        <f>VLOOKUP(Scoresheet!BA209,'Caps &amp; Points'!$EF$2:$EG$13,2,FALSE)</f>
        <v>-</v>
      </c>
      <c r="AR559" s="88" t="str">
        <f>VLOOKUP(Scoresheet!BB209,'Caps &amp; Points'!$EF$2:$EG$13,2,FALSE)</f>
        <v>-</v>
      </c>
      <c r="AS559" s="88" t="str">
        <f>VLOOKUP(Scoresheet!BC209,'Caps &amp; Points'!$EF$2:$EG$13,2,FALSE)</f>
        <v>-</v>
      </c>
      <c r="AT559" s="88" t="str">
        <f>VLOOKUP(Scoresheet!BD209,'Caps &amp; Points'!$EF$2:$EG$13,2,FALSE)</f>
        <v>-</v>
      </c>
      <c r="AU559" s="89" t="str">
        <f>VLOOKUP(Scoresheet!BE209,'Caps &amp; Points'!$EF$2:$EG$13,2,FALSE)</f>
        <v>-</v>
      </c>
      <c r="AV559" s="90">
        <f t="shared" si="117"/>
        <v>0</v>
      </c>
      <c r="AX559" s="80" t="str">
        <f>VLOOKUP(Scoresheet!AQ209,'Caps &amp; Points'!$EC$2:$ED$21,2,FALSE)</f>
        <v>-</v>
      </c>
      <c r="AY559" s="80" t="str">
        <f>VLOOKUP(Scoresheet!AR209,'Caps &amp; Points'!$EC$2:$ED$21,2,FALSE)</f>
        <v>-</v>
      </c>
      <c r="AZ559" s="80" t="str">
        <f>VLOOKUP(Scoresheet!AS209,'Caps &amp; Points'!$EC$2:$ED$21,2,FALSE)</f>
        <v>-</v>
      </c>
      <c r="BA559" s="80" t="str">
        <f>VLOOKUP(Scoresheet!AT209,'Caps &amp; Points'!$EC$2:$ED$21,2,FALSE)</f>
        <v>-</v>
      </c>
      <c r="BB559" s="80" t="str">
        <f>VLOOKUP(Scoresheet!AU209,'Caps &amp; Points'!$EC$2:$ED$21,2,FALSE)</f>
        <v>-</v>
      </c>
      <c r="BC559" s="80" t="str">
        <f>VLOOKUP(Scoresheet!AV209,'Caps &amp; Points'!$EC$2:$ED$21,2,FALSE)</f>
        <v>-</v>
      </c>
      <c r="BD559" s="80" t="str">
        <f>VLOOKUP(Scoresheet!AW209,'Caps &amp; Points'!$EC$2:$ED$21,2,FALSE)</f>
        <v>-</v>
      </c>
      <c r="BE559" s="90">
        <f t="shared" si="118"/>
        <v>0</v>
      </c>
      <c r="BF559" s="87" t="str">
        <f>VLOOKUP(Scoresheet!AI209,'Caps &amp; Points'!$DZ$2:$EA$40,2,FALSE)</f>
        <v>-</v>
      </c>
      <c r="BG559" s="88" t="str">
        <f>VLOOKUP(Scoresheet!AJ209,'Caps &amp; Points'!$DZ$2:$EA$40,2,FALSE)</f>
        <v>-</v>
      </c>
      <c r="BH559" s="88" t="str">
        <f>VLOOKUP(Scoresheet!AK209,'Caps &amp; Points'!$DZ$2:$EA$40,2,FALSE)</f>
        <v>-</v>
      </c>
      <c r="BI559" s="88" t="str">
        <f>VLOOKUP(Scoresheet!AL209,'Caps &amp; Points'!$DZ$2:$EA$40,2,FALSE)</f>
        <v>-</v>
      </c>
      <c r="BJ559" s="88" t="str">
        <f>VLOOKUP(Scoresheet!AM209,'Caps &amp; Points'!$DZ$2:$EA$40,2,FALSE)</f>
        <v>-</v>
      </c>
      <c r="BK559" s="88" t="str">
        <f>VLOOKUP(Scoresheet!AN209,'Caps &amp; Points'!$DZ$2:$EA$40,2,FALSE)</f>
        <v>-</v>
      </c>
      <c r="BL559" s="89" t="str">
        <f>VLOOKUP(Scoresheet!AO209,'Caps &amp; Points'!$DZ$2:$EA$40,2,FALSE)</f>
        <v>-</v>
      </c>
      <c r="BM559" s="90">
        <f t="shared" si="119"/>
        <v>0</v>
      </c>
      <c r="BN559" s="90">
        <f t="shared" si="113"/>
        <v>4</v>
      </c>
      <c r="BO559" s="90">
        <f t="shared" si="114"/>
        <v>2</v>
      </c>
      <c r="BP559" s="90"/>
      <c r="BQ559" s="80">
        <f>+Scoresheet!BG209</f>
        <v>3</v>
      </c>
      <c r="BR559" s="80" t="str">
        <f>+Scoresheet!BH209</f>
        <v>-</v>
      </c>
      <c r="BS559" s="80" t="str">
        <f>+Scoresheet!BI209</f>
        <v>-</v>
      </c>
      <c r="BT559" s="80">
        <f>+Scoresheet!BJ209</f>
        <v>2.1</v>
      </c>
      <c r="BU559" s="80" t="str">
        <f>+Scoresheet!BK209</f>
        <v>-</v>
      </c>
      <c r="BV559" s="80" t="str">
        <f>+Scoresheet!BL209</f>
        <v>-</v>
      </c>
      <c r="BW559" s="80" t="str">
        <f>+Scoresheet!BM209</f>
        <v>-</v>
      </c>
      <c r="BX559" s="80">
        <f>+Scoresheet!BN209</f>
        <v>5.0999999999999996</v>
      </c>
      <c r="BY559" s="80">
        <f>+Scoresheet!BO209</f>
        <v>26</v>
      </c>
      <c r="BZ559" s="80" t="str">
        <f>+Scoresheet!BP209</f>
        <v>-</v>
      </c>
      <c r="CA559" s="80" t="str">
        <f>+Scoresheet!BQ209</f>
        <v>-</v>
      </c>
      <c r="CB559" s="80">
        <f>+Scoresheet!BR209</f>
        <v>9</v>
      </c>
      <c r="CC559" s="80" t="str">
        <f>+Scoresheet!BS209</f>
        <v>-</v>
      </c>
      <c r="CD559" s="80" t="str">
        <f>+Scoresheet!BT209</f>
        <v>-</v>
      </c>
      <c r="CE559" s="80" t="str">
        <f>+Scoresheet!BU209</f>
        <v>-</v>
      </c>
      <c r="CF559" s="80">
        <f>+Scoresheet!BV209</f>
        <v>35</v>
      </c>
    </row>
    <row r="560" spans="23:84" hidden="1">
      <c r="W560" s="139">
        <v>7</v>
      </c>
      <c r="X560" s="295" t="str">
        <f>+Scoresheet!B210</f>
        <v>MAHENDRA RAVAL [N]</v>
      </c>
      <c r="Y560" s="296">
        <f>VLOOKUP(Scoresheet!C210,'Caps &amp; Points'!$DT$2:$DU$103,2,FALSE)</f>
        <v>0</v>
      </c>
      <c r="Z560" s="309">
        <f>VLOOKUP(Scoresheet!D210,'Caps &amp; Points'!$DT$2:$DU$103,2,FALSE)</f>
        <v>0</v>
      </c>
      <c r="AA560" s="309" t="str">
        <f>VLOOKUP(Scoresheet!E210,'Caps &amp; Points'!$DT$2:$DU$103,2,FALSE)</f>
        <v>-</v>
      </c>
      <c r="AB560" s="309" t="str">
        <f>VLOOKUP(Scoresheet!F210,'Caps &amp; Points'!$DT$2:$DU$103,2,FALSE)</f>
        <v>-</v>
      </c>
      <c r="AC560" s="309" t="str">
        <f>VLOOKUP(Scoresheet!G210,'Caps &amp; Points'!$DT$2:$DU$103,2,FALSE)</f>
        <v>-</v>
      </c>
      <c r="AD560" s="309" t="str">
        <f>VLOOKUP(Scoresheet!H210,'Caps &amp; Points'!$DT$2:$DU$103,2,FALSE)</f>
        <v>-</v>
      </c>
      <c r="AE560" s="310" t="str">
        <f>VLOOKUP(Scoresheet!I210,'Caps &amp; Points'!$DT$2:$DU$103,2,FALSE)</f>
        <v>-</v>
      </c>
      <c r="AF560" s="90">
        <f t="shared" si="115"/>
        <v>0</v>
      </c>
      <c r="AG560" s="87">
        <f>VLOOKUP(Scoresheet!AA210,'Caps &amp; Points'!$DW$2:$DX$11,2,FALSE)</f>
        <v>0</v>
      </c>
      <c r="AH560" s="88" t="str">
        <f>VLOOKUP(Scoresheet!AB210,'Caps &amp; Points'!$DW$2:$DX$11,2,FALSE)</f>
        <v>-</v>
      </c>
      <c r="AI560" s="88" t="str">
        <f>VLOOKUP(Scoresheet!AC210,'Caps &amp; Points'!$DW$2:$DX$11,2,FALSE)</f>
        <v>-</v>
      </c>
      <c r="AJ560" s="88" t="str">
        <f>VLOOKUP(Scoresheet!AD210,'Caps &amp; Points'!$DW$2:$DX$11,2,FALSE)</f>
        <v>-</v>
      </c>
      <c r="AK560" s="88" t="str">
        <f>VLOOKUP(Scoresheet!AE210,'Caps &amp; Points'!$DW$2:$DX$11,2,FALSE)</f>
        <v>-</v>
      </c>
      <c r="AL560" s="88" t="str">
        <f>VLOOKUP(Scoresheet!AF210,'Caps &amp; Points'!$DW$2:$DX$11,2,FALSE)</f>
        <v>-</v>
      </c>
      <c r="AM560" s="89" t="str">
        <f>VLOOKUP(Scoresheet!AG210,'Caps &amp; Points'!$DW$2:$DX$11,2,FALSE)</f>
        <v>-</v>
      </c>
      <c r="AN560" s="90">
        <f t="shared" si="116"/>
        <v>0</v>
      </c>
      <c r="AO560" s="87" t="str">
        <f>VLOOKUP(Scoresheet!AY210,'Caps &amp; Points'!$EF$2:$EG$13,2,FALSE)</f>
        <v>-</v>
      </c>
      <c r="AP560" s="88" t="str">
        <f>VLOOKUP(Scoresheet!AZ210,'Caps &amp; Points'!$EF$2:$EG$13,2,FALSE)</f>
        <v>-</v>
      </c>
      <c r="AQ560" s="88" t="str">
        <f>VLOOKUP(Scoresheet!BA210,'Caps &amp; Points'!$EF$2:$EG$13,2,FALSE)</f>
        <v>-</v>
      </c>
      <c r="AR560" s="88" t="str">
        <f>VLOOKUP(Scoresheet!BB210,'Caps &amp; Points'!$EF$2:$EG$13,2,FALSE)</f>
        <v>-</v>
      </c>
      <c r="AS560" s="88" t="str">
        <f>VLOOKUP(Scoresheet!BC210,'Caps &amp; Points'!$EF$2:$EG$13,2,FALSE)</f>
        <v>-</v>
      </c>
      <c r="AT560" s="88" t="str">
        <f>VLOOKUP(Scoresheet!BD210,'Caps &amp; Points'!$EF$2:$EG$13,2,FALSE)</f>
        <v>-</v>
      </c>
      <c r="AU560" s="89" t="str">
        <f>VLOOKUP(Scoresheet!BE210,'Caps &amp; Points'!$EF$2:$EG$13,2,FALSE)</f>
        <v>-</v>
      </c>
      <c r="AV560" s="90">
        <f t="shared" si="117"/>
        <v>0</v>
      </c>
      <c r="AX560" s="80" t="str">
        <f>VLOOKUP(Scoresheet!AQ210,'Caps &amp; Points'!$EC$2:$ED$21,2,FALSE)</f>
        <v>-</v>
      </c>
      <c r="AY560" s="80" t="str">
        <f>VLOOKUP(Scoresheet!AR210,'Caps &amp; Points'!$EC$2:$ED$21,2,FALSE)</f>
        <v>-</v>
      </c>
      <c r="AZ560" s="80" t="str">
        <f>VLOOKUP(Scoresheet!AS210,'Caps &amp; Points'!$EC$2:$ED$21,2,FALSE)</f>
        <v>-</v>
      </c>
      <c r="BA560" s="80" t="str">
        <f>VLOOKUP(Scoresheet!AT210,'Caps &amp; Points'!$EC$2:$ED$21,2,FALSE)</f>
        <v>-</v>
      </c>
      <c r="BB560" s="80" t="str">
        <f>VLOOKUP(Scoresheet!AU210,'Caps &amp; Points'!$EC$2:$ED$21,2,FALSE)</f>
        <v>-</v>
      </c>
      <c r="BC560" s="80" t="str">
        <f>VLOOKUP(Scoresheet!AV210,'Caps &amp; Points'!$EC$2:$ED$21,2,FALSE)</f>
        <v>-</v>
      </c>
      <c r="BD560" s="80" t="str">
        <f>VLOOKUP(Scoresheet!AW210,'Caps &amp; Points'!$EC$2:$ED$21,2,FALSE)</f>
        <v>-</v>
      </c>
      <c r="BE560" s="90">
        <f t="shared" si="118"/>
        <v>0</v>
      </c>
      <c r="BF560" s="87" t="str">
        <f>VLOOKUP(Scoresheet!AI210,'Caps &amp; Points'!$DZ$2:$EA$40,2,FALSE)</f>
        <v>-</v>
      </c>
      <c r="BG560" s="88">
        <f>VLOOKUP(Scoresheet!AJ210,'Caps &amp; Points'!$DZ$2:$EA$40,2,FALSE)</f>
        <v>0.5</v>
      </c>
      <c r="BH560" s="88" t="str">
        <f>VLOOKUP(Scoresheet!AK210,'Caps &amp; Points'!$DZ$2:$EA$40,2,FALSE)</f>
        <v>-</v>
      </c>
      <c r="BI560" s="88" t="str">
        <f>VLOOKUP(Scoresheet!AL210,'Caps &amp; Points'!$DZ$2:$EA$40,2,FALSE)</f>
        <v>-</v>
      </c>
      <c r="BJ560" s="88" t="str">
        <f>VLOOKUP(Scoresheet!AM210,'Caps &amp; Points'!$DZ$2:$EA$40,2,FALSE)</f>
        <v>-</v>
      </c>
      <c r="BK560" s="88" t="str">
        <f>VLOOKUP(Scoresheet!AN210,'Caps &amp; Points'!$DZ$2:$EA$40,2,FALSE)</f>
        <v>-</v>
      </c>
      <c r="BL560" s="89" t="str">
        <f>VLOOKUP(Scoresheet!AO210,'Caps &amp; Points'!$DZ$2:$EA$40,2,FALSE)</f>
        <v>-</v>
      </c>
      <c r="BM560" s="90">
        <f t="shared" si="119"/>
        <v>0.5</v>
      </c>
      <c r="BN560" s="90">
        <f t="shared" si="113"/>
        <v>2</v>
      </c>
      <c r="BO560" s="90">
        <f t="shared" si="114"/>
        <v>1</v>
      </c>
      <c r="BP560" s="90"/>
      <c r="BQ560" s="80">
        <f>+Scoresheet!BG210</f>
        <v>2</v>
      </c>
      <c r="BR560" s="80" t="str">
        <f>+Scoresheet!BH210</f>
        <v>-</v>
      </c>
      <c r="BS560" s="80" t="str">
        <f>+Scoresheet!BI210</f>
        <v>-</v>
      </c>
      <c r="BT560" s="80" t="str">
        <f>+Scoresheet!BJ210</f>
        <v>-</v>
      </c>
      <c r="BU560" s="80" t="str">
        <f>+Scoresheet!BK210</f>
        <v>-</v>
      </c>
      <c r="BV560" s="80" t="str">
        <f>+Scoresheet!BL210</f>
        <v>-</v>
      </c>
      <c r="BW560" s="80" t="str">
        <f>+Scoresheet!BM210</f>
        <v>-</v>
      </c>
      <c r="BX560" s="80">
        <f>+Scoresheet!BN210</f>
        <v>2</v>
      </c>
      <c r="BY560" s="80">
        <f>+Scoresheet!BO210</f>
        <v>21</v>
      </c>
      <c r="BZ560" s="80" t="str">
        <f>+Scoresheet!BP210</f>
        <v>-</v>
      </c>
      <c r="CA560" s="80" t="str">
        <f>+Scoresheet!BQ210</f>
        <v>-</v>
      </c>
      <c r="CB560" s="80" t="str">
        <f>+Scoresheet!BR210</f>
        <v>-</v>
      </c>
      <c r="CC560" s="80" t="str">
        <f>+Scoresheet!BS210</f>
        <v>-</v>
      </c>
      <c r="CD560" s="80" t="str">
        <f>+Scoresheet!BT210</f>
        <v>-</v>
      </c>
      <c r="CE560" s="80" t="str">
        <f>+Scoresheet!BU210</f>
        <v>-</v>
      </c>
      <c r="CF560" s="80">
        <f>+Scoresheet!BV210</f>
        <v>21</v>
      </c>
    </row>
    <row r="561" spans="23:84" hidden="1">
      <c r="W561" s="294">
        <v>8</v>
      </c>
      <c r="X561" s="295" t="str">
        <f>+Scoresheet!B211</f>
        <v>RASHMIKANT PANDYA [N]</v>
      </c>
      <c r="Y561" s="296">
        <f>VLOOKUP(Scoresheet!C211,'Caps &amp; Points'!$DT$2:$DU$103,2,FALSE)</f>
        <v>2.2000000000000002</v>
      </c>
      <c r="Z561" s="309">
        <f>VLOOKUP(Scoresheet!D211,'Caps &amp; Points'!$DT$2:$DU$103,2,FALSE)</f>
        <v>0</v>
      </c>
      <c r="AA561" s="309">
        <f>VLOOKUP(Scoresheet!E211,'Caps &amp; Points'!$DT$2:$DU$103,2,FALSE)</f>
        <v>0</v>
      </c>
      <c r="AB561" s="309">
        <f>VLOOKUP(Scoresheet!F211,'Caps &amp; Points'!$DT$2:$DU$103,2,FALSE)</f>
        <v>0</v>
      </c>
      <c r="AC561" s="309" t="str">
        <f>VLOOKUP(Scoresheet!G211,'Caps &amp; Points'!$DT$2:$DU$103,2,FALSE)</f>
        <v>-</v>
      </c>
      <c r="AD561" s="309" t="str">
        <f>VLOOKUP(Scoresheet!H211,'Caps &amp; Points'!$DT$2:$DU$103,2,FALSE)</f>
        <v>-</v>
      </c>
      <c r="AE561" s="310" t="str">
        <f>VLOOKUP(Scoresheet!I211,'Caps &amp; Points'!$DT$2:$DU$103,2,FALSE)</f>
        <v>-</v>
      </c>
      <c r="AF561" s="90">
        <f t="shared" si="115"/>
        <v>2.2000000000000002</v>
      </c>
      <c r="AG561" s="87" t="str">
        <f>VLOOKUP(Scoresheet!AA211,'Caps &amp; Points'!$DW$2:$DX$11,2,FALSE)</f>
        <v>-</v>
      </c>
      <c r="AH561" s="88" t="str">
        <f>VLOOKUP(Scoresheet!AB211,'Caps &amp; Points'!$DW$2:$DX$11,2,FALSE)</f>
        <v>-</v>
      </c>
      <c r="AI561" s="88" t="str">
        <f>VLOOKUP(Scoresheet!AC211,'Caps &amp; Points'!$DW$2:$DX$11,2,FALSE)</f>
        <v>-</v>
      </c>
      <c r="AJ561" s="88" t="str">
        <f>VLOOKUP(Scoresheet!AD211,'Caps &amp; Points'!$DW$2:$DX$11,2,FALSE)</f>
        <v>-</v>
      </c>
      <c r="AK561" s="88" t="str">
        <f>VLOOKUP(Scoresheet!AE211,'Caps &amp; Points'!$DW$2:$DX$11,2,FALSE)</f>
        <v>-</v>
      </c>
      <c r="AL561" s="88" t="str">
        <f>VLOOKUP(Scoresheet!AF211,'Caps &amp; Points'!$DW$2:$DX$11,2,FALSE)</f>
        <v>-</v>
      </c>
      <c r="AM561" s="89" t="str">
        <f>VLOOKUP(Scoresheet!AG211,'Caps &amp; Points'!$DW$2:$DX$11,2,FALSE)</f>
        <v>-</v>
      </c>
      <c r="AN561" s="90">
        <f t="shared" si="116"/>
        <v>0</v>
      </c>
      <c r="AO561" s="87" t="str">
        <f>VLOOKUP(Scoresheet!AY211,'Caps &amp; Points'!$EF$2:$EG$13,2,FALSE)</f>
        <v>-</v>
      </c>
      <c r="AP561" s="88" t="str">
        <f>VLOOKUP(Scoresheet!AZ211,'Caps &amp; Points'!$EF$2:$EG$13,2,FALSE)</f>
        <v>-</v>
      </c>
      <c r="AQ561" s="88" t="str">
        <f>VLOOKUP(Scoresheet!BA211,'Caps &amp; Points'!$EF$2:$EG$13,2,FALSE)</f>
        <v>-</v>
      </c>
      <c r="AR561" s="88" t="str">
        <f>VLOOKUP(Scoresheet!BB211,'Caps &amp; Points'!$EF$2:$EG$13,2,FALSE)</f>
        <v>-</v>
      </c>
      <c r="AS561" s="88" t="str">
        <f>VLOOKUP(Scoresheet!BC211,'Caps &amp; Points'!$EF$2:$EG$13,2,FALSE)</f>
        <v>-</v>
      </c>
      <c r="AT561" s="88" t="str">
        <f>VLOOKUP(Scoresheet!BD211,'Caps &amp; Points'!$EF$2:$EG$13,2,FALSE)</f>
        <v>-</v>
      </c>
      <c r="AU561" s="89" t="str">
        <f>VLOOKUP(Scoresheet!BE211,'Caps &amp; Points'!$EF$2:$EG$13,2,FALSE)</f>
        <v>-</v>
      </c>
      <c r="AV561" s="90">
        <f t="shared" si="117"/>
        <v>0</v>
      </c>
      <c r="AX561" s="80" t="str">
        <f>VLOOKUP(Scoresheet!AQ211,'Caps &amp; Points'!$EC$2:$ED$21,2,FALSE)</f>
        <v>-</v>
      </c>
      <c r="AY561" s="80" t="str">
        <f>VLOOKUP(Scoresheet!AR211,'Caps &amp; Points'!$EC$2:$ED$21,2,FALSE)</f>
        <v>-</v>
      </c>
      <c r="AZ561" s="80" t="str">
        <f>VLOOKUP(Scoresheet!AS211,'Caps &amp; Points'!$EC$2:$ED$21,2,FALSE)</f>
        <v>-</v>
      </c>
      <c r="BA561" s="80" t="str">
        <f>VLOOKUP(Scoresheet!AT211,'Caps &amp; Points'!$EC$2:$ED$21,2,FALSE)</f>
        <v>-</v>
      </c>
      <c r="BB561" s="80" t="str">
        <f>VLOOKUP(Scoresheet!AU211,'Caps &amp; Points'!$EC$2:$ED$21,2,FALSE)</f>
        <v>-</v>
      </c>
      <c r="BC561" s="80" t="str">
        <f>VLOOKUP(Scoresheet!AV211,'Caps &amp; Points'!$EC$2:$ED$21,2,FALSE)</f>
        <v>-</v>
      </c>
      <c r="BD561" s="80" t="str">
        <f>VLOOKUP(Scoresheet!AW211,'Caps &amp; Points'!$EC$2:$ED$21,2,FALSE)</f>
        <v>-</v>
      </c>
      <c r="BE561" s="90">
        <f t="shared" si="118"/>
        <v>0</v>
      </c>
      <c r="BF561" s="87" t="str">
        <f>VLOOKUP(Scoresheet!AI211,'Caps &amp; Points'!$DZ$2:$EA$40,2,FALSE)</f>
        <v>-</v>
      </c>
      <c r="BG561" s="88" t="str">
        <f>VLOOKUP(Scoresheet!AJ211,'Caps &amp; Points'!$DZ$2:$EA$40,2,FALSE)</f>
        <v>-</v>
      </c>
      <c r="BH561" s="88" t="str">
        <f>VLOOKUP(Scoresheet!AK211,'Caps &amp; Points'!$DZ$2:$EA$40,2,FALSE)</f>
        <v>-</v>
      </c>
      <c r="BI561" s="88" t="str">
        <f>VLOOKUP(Scoresheet!AL211,'Caps &amp; Points'!$DZ$2:$EA$40,2,FALSE)</f>
        <v>-</v>
      </c>
      <c r="BJ561" s="88" t="str">
        <f>VLOOKUP(Scoresheet!AM211,'Caps &amp; Points'!$DZ$2:$EA$40,2,FALSE)</f>
        <v>-</v>
      </c>
      <c r="BK561" s="88" t="str">
        <f>VLOOKUP(Scoresheet!AN211,'Caps &amp; Points'!$DZ$2:$EA$40,2,FALSE)</f>
        <v>-</v>
      </c>
      <c r="BL561" s="89" t="str">
        <f>VLOOKUP(Scoresheet!AO211,'Caps &amp; Points'!$DZ$2:$EA$40,2,FALSE)</f>
        <v>-</v>
      </c>
      <c r="BM561" s="90">
        <f t="shared" si="119"/>
        <v>0</v>
      </c>
      <c r="BN561" s="90">
        <f t="shared" si="113"/>
        <v>4</v>
      </c>
      <c r="BO561" s="90">
        <f t="shared" si="114"/>
        <v>0</v>
      </c>
      <c r="BP561" s="90"/>
      <c r="BQ561" s="80" t="str">
        <f>+Scoresheet!BG211</f>
        <v>-</v>
      </c>
      <c r="BR561" s="80" t="str">
        <f>+Scoresheet!BH211</f>
        <v>-</v>
      </c>
      <c r="BS561" s="80" t="str">
        <f>+Scoresheet!BI211</f>
        <v>-</v>
      </c>
      <c r="BT561" s="80" t="str">
        <f>+Scoresheet!BJ211</f>
        <v>-</v>
      </c>
      <c r="BU561" s="80" t="str">
        <f>+Scoresheet!BK211</f>
        <v>-</v>
      </c>
      <c r="BV561" s="80" t="str">
        <f>+Scoresheet!BL211</f>
        <v>-</v>
      </c>
      <c r="BW561" s="80" t="str">
        <f>+Scoresheet!BM211</f>
        <v>-</v>
      </c>
      <c r="BX561" s="80">
        <f>+Scoresheet!BN211</f>
        <v>0</v>
      </c>
      <c r="BY561" s="80" t="str">
        <f>+Scoresheet!BO211</f>
        <v>-</v>
      </c>
      <c r="BZ561" s="80" t="str">
        <f>+Scoresheet!BP211</f>
        <v>-</v>
      </c>
      <c r="CA561" s="80" t="str">
        <f>+Scoresheet!BQ211</f>
        <v>-</v>
      </c>
      <c r="CB561" s="80" t="str">
        <f>+Scoresheet!BR211</f>
        <v>-</v>
      </c>
      <c r="CC561" s="80" t="str">
        <f>+Scoresheet!BS211</f>
        <v>-</v>
      </c>
      <c r="CD561" s="80" t="str">
        <f>+Scoresheet!BT211</f>
        <v>-</v>
      </c>
      <c r="CE561" s="80" t="str">
        <f>+Scoresheet!BU211</f>
        <v>-</v>
      </c>
      <c r="CF561" s="80">
        <f>+Scoresheet!BV211</f>
        <v>0</v>
      </c>
    </row>
    <row r="562" spans="23:84" hidden="1">
      <c r="W562" s="139">
        <v>9</v>
      </c>
      <c r="X562" s="295" t="str">
        <f>+Scoresheet!B212</f>
        <v>HIMANSHU PANDYA [N]</v>
      </c>
      <c r="Y562" s="296">
        <f>VLOOKUP(Scoresheet!C212,'Caps &amp; Points'!$DT$2:$DU$103,2,FALSE)</f>
        <v>0</v>
      </c>
      <c r="Z562" s="309">
        <f>VLOOKUP(Scoresheet!D212,'Caps &amp; Points'!$DT$2:$DU$103,2,FALSE)</f>
        <v>0</v>
      </c>
      <c r="AA562" s="309">
        <f>VLOOKUP(Scoresheet!E212,'Caps &amp; Points'!$DT$2:$DU$103,2,FALSE)</f>
        <v>0</v>
      </c>
      <c r="AB562" s="309">
        <f>VLOOKUP(Scoresheet!F212,'Caps &amp; Points'!$DT$2:$DU$103,2,FALSE)</f>
        <v>0</v>
      </c>
      <c r="AC562" s="309">
        <f>VLOOKUP(Scoresheet!G212,'Caps &amp; Points'!$DT$2:$DU$103,2,FALSE)</f>
        <v>0</v>
      </c>
      <c r="AD562" s="309" t="str">
        <f>VLOOKUP(Scoresheet!H212,'Caps &amp; Points'!$DT$2:$DU$103,2,FALSE)</f>
        <v>-</v>
      </c>
      <c r="AE562" s="310" t="str">
        <f>VLOOKUP(Scoresheet!I212,'Caps &amp; Points'!$DT$2:$DU$103,2,FALSE)</f>
        <v>-</v>
      </c>
      <c r="AF562" s="90">
        <f t="shared" si="115"/>
        <v>0</v>
      </c>
      <c r="AG562" s="87" t="str">
        <f>VLOOKUP(Scoresheet!AA212,'Caps &amp; Points'!$DW$2:$DX$11,2,FALSE)</f>
        <v>-</v>
      </c>
      <c r="AH562" s="88" t="str">
        <f>VLOOKUP(Scoresheet!AB212,'Caps &amp; Points'!$DW$2:$DX$11,2,FALSE)</f>
        <v>-</v>
      </c>
      <c r="AI562" s="88" t="str">
        <f>VLOOKUP(Scoresheet!AC212,'Caps &amp; Points'!$DW$2:$DX$11,2,FALSE)</f>
        <v>-</v>
      </c>
      <c r="AJ562" s="88" t="str">
        <f>VLOOKUP(Scoresheet!AD212,'Caps &amp; Points'!$DW$2:$DX$11,2,FALSE)</f>
        <v>-</v>
      </c>
      <c r="AK562" s="88" t="str">
        <f>VLOOKUP(Scoresheet!AE212,'Caps &amp; Points'!$DW$2:$DX$11,2,FALSE)</f>
        <v>-</v>
      </c>
      <c r="AL562" s="88" t="str">
        <f>VLOOKUP(Scoresheet!AF212,'Caps &amp; Points'!$DW$2:$DX$11,2,FALSE)</f>
        <v>-</v>
      </c>
      <c r="AM562" s="89" t="str">
        <f>VLOOKUP(Scoresheet!AG212,'Caps &amp; Points'!$DW$2:$DX$11,2,FALSE)</f>
        <v>-</v>
      </c>
      <c r="AN562" s="90">
        <f t="shared" si="116"/>
        <v>0</v>
      </c>
      <c r="AO562" s="87" t="str">
        <f>VLOOKUP(Scoresheet!AY212,'Caps &amp; Points'!$EF$2:$EG$13,2,FALSE)</f>
        <v>-</v>
      </c>
      <c r="AP562" s="88" t="str">
        <f>VLOOKUP(Scoresheet!AZ212,'Caps &amp; Points'!$EF$2:$EG$13,2,FALSE)</f>
        <v>-</v>
      </c>
      <c r="AQ562" s="88" t="str">
        <f>VLOOKUP(Scoresheet!BA212,'Caps &amp; Points'!$EF$2:$EG$13,2,FALSE)</f>
        <v>-</v>
      </c>
      <c r="AR562" s="88" t="str">
        <f>VLOOKUP(Scoresheet!BB212,'Caps &amp; Points'!$EF$2:$EG$13,2,FALSE)</f>
        <v>-</v>
      </c>
      <c r="AS562" s="88" t="str">
        <f>VLOOKUP(Scoresheet!BC212,'Caps &amp; Points'!$EF$2:$EG$13,2,FALSE)</f>
        <v>-</v>
      </c>
      <c r="AT562" s="88" t="str">
        <f>VLOOKUP(Scoresheet!BD212,'Caps &amp; Points'!$EF$2:$EG$13,2,FALSE)</f>
        <v>-</v>
      </c>
      <c r="AU562" s="89" t="str">
        <f>VLOOKUP(Scoresheet!BE212,'Caps &amp; Points'!$EF$2:$EG$13,2,FALSE)</f>
        <v>-</v>
      </c>
      <c r="AV562" s="90">
        <f t="shared" si="117"/>
        <v>0</v>
      </c>
      <c r="AX562" s="80" t="str">
        <f>VLOOKUP(Scoresheet!AQ212,'Caps &amp; Points'!$EC$2:$ED$21,2,FALSE)</f>
        <v>-</v>
      </c>
      <c r="AY562" s="80" t="str">
        <f>VLOOKUP(Scoresheet!AR212,'Caps &amp; Points'!$EC$2:$ED$21,2,FALSE)</f>
        <v>-</v>
      </c>
      <c r="AZ562" s="80" t="str">
        <f>VLOOKUP(Scoresheet!AS212,'Caps &amp; Points'!$EC$2:$ED$21,2,FALSE)</f>
        <v>-</v>
      </c>
      <c r="BA562" s="80" t="str">
        <f>VLOOKUP(Scoresheet!AT212,'Caps &amp; Points'!$EC$2:$ED$21,2,FALSE)</f>
        <v>-</v>
      </c>
      <c r="BB562" s="80" t="str">
        <f>VLOOKUP(Scoresheet!AU212,'Caps &amp; Points'!$EC$2:$ED$21,2,FALSE)</f>
        <v>-</v>
      </c>
      <c r="BC562" s="80" t="str">
        <f>VLOOKUP(Scoresheet!AV212,'Caps &amp; Points'!$EC$2:$ED$21,2,FALSE)</f>
        <v>-</v>
      </c>
      <c r="BD562" s="80" t="str">
        <f>VLOOKUP(Scoresheet!AW212,'Caps &amp; Points'!$EC$2:$ED$21,2,FALSE)</f>
        <v>-</v>
      </c>
      <c r="BE562" s="90">
        <f t="shared" si="118"/>
        <v>0</v>
      </c>
      <c r="BF562" s="87" t="str">
        <f>VLOOKUP(Scoresheet!AI212,'Caps &amp; Points'!$DZ$2:$EA$40,2,FALSE)</f>
        <v>-</v>
      </c>
      <c r="BG562" s="88" t="str">
        <f>VLOOKUP(Scoresheet!AJ212,'Caps &amp; Points'!$DZ$2:$EA$40,2,FALSE)</f>
        <v>-</v>
      </c>
      <c r="BH562" s="88" t="str">
        <f>VLOOKUP(Scoresheet!AK212,'Caps &amp; Points'!$DZ$2:$EA$40,2,FALSE)</f>
        <v>-</v>
      </c>
      <c r="BI562" s="88" t="str">
        <f>VLOOKUP(Scoresheet!AL212,'Caps &amp; Points'!$DZ$2:$EA$40,2,FALSE)</f>
        <v>-</v>
      </c>
      <c r="BJ562" s="88" t="str">
        <f>VLOOKUP(Scoresheet!AM212,'Caps &amp; Points'!$DZ$2:$EA$40,2,FALSE)</f>
        <v>-</v>
      </c>
      <c r="BK562" s="88" t="str">
        <f>VLOOKUP(Scoresheet!AN212,'Caps &amp; Points'!$DZ$2:$EA$40,2,FALSE)</f>
        <v>-</v>
      </c>
      <c r="BL562" s="89" t="str">
        <f>VLOOKUP(Scoresheet!AO212,'Caps &amp; Points'!$DZ$2:$EA$40,2,FALSE)</f>
        <v>-</v>
      </c>
      <c r="BM562" s="90">
        <f t="shared" si="119"/>
        <v>0</v>
      </c>
      <c r="BN562" s="90">
        <f t="shared" si="113"/>
        <v>5</v>
      </c>
      <c r="BO562" s="90">
        <f t="shared" si="114"/>
        <v>0</v>
      </c>
      <c r="BP562" s="90"/>
      <c r="BQ562" s="80" t="str">
        <f>+Scoresheet!BG212</f>
        <v>-</v>
      </c>
      <c r="BR562" s="80" t="str">
        <f>+Scoresheet!BH212</f>
        <v>-</v>
      </c>
      <c r="BS562" s="80" t="str">
        <f>+Scoresheet!BI212</f>
        <v>-</v>
      </c>
      <c r="BT562" s="80" t="str">
        <f>+Scoresheet!BJ212</f>
        <v>-</v>
      </c>
      <c r="BU562" s="80" t="str">
        <f>+Scoresheet!BK212</f>
        <v>-</v>
      </c>
      <c r="BV562" s="80" t="str">
        <f>+Scoresheet!BL212</f>
        <v>-</v>
      </c>
      <c r="BW562" s="80" t="str">
        <f>+Scoresheet!BM212</f>
        <v>-</v>
      </c>
      <c r="BX562" s="80">
        <f>+Scoresheet!BN212</f>
        <v>0</v>
      </c>
      <c r="BY562" s="80" t="str">
        <f>+Scoresheet!BO212</f>
        <v>-</v>
      </c>
      <c r="BZ562" s="80" t="str">
        <f>+Scoresheet!BP212</f>
        <v>-</v>
      </c>
      <c r="CA562" s="80" t="str">
        <f>+Scoresheet!BQ212</f>
        <v>-</v>
      </c>
      <c r="CB562" s="80" t="str">
        <f>+Scoresheet!BR212</f>
        <v>-</v>
      </c>
      <c r="CC562" s="80" t="str">
        <f>+Scoresheet!BS212</f>
        <v>-</v>
      </c>
      <c r="CD562" s="80" t="str">
        <f>+Scoresheet!BT212</f>
        <v>-</v>
      </c>
      <c r="CE562" s="80" t="str">
        <f>+Scoresheet!BU212</f>
        <v>-</v>
      </c>
      <c r="CF562" s="80">
        <f>+Scoresheet!BV212</f>
        <v>0</v>
      </c>
    </row>
    <row r="563" spans="23:84" hidden="1">
      <c r="W563" s="294">
        <v>10</v>
      </c>
      <c r="X563" s="295" t="str">
        <f>+Scoresheet!B213</f>
        <v>KAWAN RAVAL [N]</v>
      </c>
      <c r="Y563" s="296">
        <f>VLOOKUP(Scoresheet!C213,'Caps &amp; Points'!$DT$2:$DU$103,2,FALSE)</f>
        <v>0</v>
      </c>
      <c r="Z563" s="309">
        <f>VLOOKUP(Scoresheet!D213,'Caps &amp; Points'!$DT$2:$DU$103,2,FALSE)</f>
        <v>0</v>
      </c>
      <c r="AA563" s="309">
        <f>VLOOKUP(Scoresheet!E213,'Caps &amp; Points'!$DT$2:$DU$103,2,FALSE)</f>
        <v>0</v>
      </c>
      <c r="AB563" s="309">
        <f>VLOOKUP(Scoresheet!F213,'Caps &amp; Points'!$DT$2:$DU$103,2,FALSE)</f>
        <v>0</v>
      </c>
      <c r="AC563" s="309">
        <f>VLOOKUP(Scoresheet!G213,'Caps &amp; Points'!$DT$2:$DU$103,2,FALSE)</f>
        <v>0</v>
      </c>
      <c r="AD563" s="309" t="str">
        <f>VLOOKUP(Scoresheet!H213,'Caps &amp; Points'!$DT$2:$DU$103,2,FALSE)</f>
        <v>-</v>
      </c>
      <c r="AE563" s="310" t="str">
        <f>VLOOKUP(Scoresheet!I213,'Caps &amp; Points'!$DT$2:$DU$103,2,FALSE)</f>
        <v>-</v>
      </c>
      <c r="AF563" s="90">
        <f t="shared" si="115"/>
        <v>0</v>
      </c>
      <c r="AG563" s="87">
        <f>VLOOKUP(Scoresheet!AA213,'Caps &amp; Points'!$DW$2:$DX$11,2,FALSE)</f>
        <v>1</v>
      </c>
      <c r="AH563" s="88">
        <f>VLOOKUP(Scoresheet!AB213,'Caps &amp; Points'!$DW$2:$DX$11,2,FALSE)</f>
        <v>0</v>
      </c>
      <c r="AI563" s="88">
        <f>VLOOKUP(Scoresheet!AC213,'Caps &amp; Points'!$DW$2:$DX$11,2,FALSE)</f>
        <v>0</v>
      </c>
      <c r="AJ563" s="88">
        <f>VLOOKUP(Scoresheet!AD213,'Caps &amp; Points'!$DW$2:$DX$11,2,FALSE)</f>
        <v>0</v>
      </c>
      <c r="AK563" s="88">
        <f>VLOOKUP(Scoresheet!AE213,'Caps &amp; Points'!$DW$2:$DX$11,2,FALSE)</f>
        <v>0</v>
      </c>
      <c r="AL563" s="88" t="str">
        <f>VLOOKUP(Scoresheet!AF213,'Caps &amp; Points'!$DW$2:$DX$11,2,FALSE)</f>
        <v>-</v>
      </c>
      <c r="AM563" s="89" t="str">
        <f>VLOOKUP(Scoresheet!AG213,'Caps &amp; Points'!$DW$2:$DX$11,2,FALSE)</f>
        <v>-</v>
      </c>
      <c r="AN563" s="90">
        <f t="shared" si="116"/>
        <v>1</v>
      </c>
      <c r="AO563" s="87" t="str">
        <f>VLOOKUP(Scoresheet!AY213,'Caps &amp; Points'!$EF$2:$EG$13,2,FALSE)</f>
        <v>-</v>
      </c>
      <c r="AP563" s="88" t="str">
        <f>VLOOKUP(Scoresheet!AZ213,'Caps &amp; Points'!$EF$2:$EG$13,2,FALSE)</f>
        <v>-</v>
      </c>
      <c r="AQ563" s="88" t="str">
        <f>VLOOKUP(Scoresheet!BA213,'Caps &amp; Points'!$EF$2:$EG$13,2,FALSE)</f>
        <v>-</v>
      </c>
      <c r="AR563" s="88" t="str">
        <f>VLOOKUP(Scoresheet!BB213,'Caps &amp; Points'!$EF$2:$EG$13,2,FALSE)</f>
        <v>-</v>
      </c>
      <c r="AS563" s="88" t="str">
        <f>VLOOKUP(Scoresheet!BC213,'Caps &amp; Points'!$EF$2:$EG$13,2,FALSE)</f>
        <v>-</v>
      </c>
      <c r="AT563" s="88" t="str">
        <f>VLOOKUP(Scoresheet!BD213,'Caps &amp; Points'!$EF$2:$EG$13,2,FALSE)</f>
        <v>-</v>
      </c>
      <c r="AU563" s="89" t="str">
        <f>VLOOKUP(Scoresheet!BE213,'Caps &amp; Points'!$EF$2:$EG$13,2,FALSE)</f>
        <v>-</v>
      </c>
      <c r="AV563" s="90">
        <f t="shared" si="117"/>
        <v>0</v>
      </c>
      <c r="AX563" s="80">
        <f>VLOOKUP(Scoresheet!AQ213,'Caps &amp; Points'!$EC$2:$ED$21,2,FALSE)</f>
        <v>0.5</v>
      </c>
      <c r="AY563" s="80" t="str">
        <f>VLOOKUP(Scoresheet!AR213,'Caps &amp; Points'!$EC$2:$ED$21,2,FALSE)</f>
        <v>-</v>
      </c>
      <c r="AZ563" s="80" t="str">
        <f>VLOOKUP(Scoresheet!AS213,'Caps &amp; Points'!$EC$2:$ED$21,2,FALSE)</f>
        <v>-</v>
      </c>
      <c r="BA563" s="80" t="str">
        <f>VLOOKUP(Scoresheet!AT213,'Caps &amp; Points'!$EC$2:$ED$21,2,FALSE)</f>
        <v>-</v>
      </c>
      <c r="BB563" s="80" t="str">
        <f>VLOOKUP(Scoresheet!AU213,'Caps &amp; Points'!$EC$2:$ED$21,2,FALSE)</f>
        <v>-</v>
      </c>
      <c r="BC563" s="80" t="str">
        <f>VLOOKUP(Scoresheet!AV213,'Caps &amp; Points'!$EC$2:$ED$21,2,FALSE)</f>
        <v>-</v>
      </c>
      <c r="BD563" s="80" t="str">
        <f>VLOOKUP(Scoresheet!AW213,'Caps &amp; Points'!$EC$2:$ED$21,2,FALSE)</f>
        <v>-</v>
      </c>
      <c r="BE563" s="90">
        <f t="shared" si="118"/>
        <v>0.5</v>
      </c>
      <c r="BF563" s="87" t="str">
        <f>VLOOKUP(Scoresheet!AI213,'Caps &amp; Points'!$DZ$2:$EA$40,2,FALSE)</f>
        <v>-</v>
      </c>
      <c r="BG563" s="88" t="str">
        <f>VLOOKUP(Scoresheet!AJ213,'Caps &amp; Points'!$DZ$2:$EA$40,2,FALSE)</f>
        <v>-</v>
      </c>
      <c r="BH563" s="88" t="str">
        <f>VLOOKUP(Scoresheet!AK213,'Caps &amp; Points'!$DZ$2:$EA$40,2,FALSE)</f>
        <v>-</v>
      </c>
      <c r="BI563" s="88" t="str">
        <f>VLOOKUP(Scoresheet!AL213,'Caps &amp; Points'!$DZ$2:$EA$40,2,FALSE)</f>
        <v>-</v>
      </c>
      <c r="BJ563" s="88" t="str">
        <f>VLOOKUP(Scoresheet!AM213,'Caps &amp; Points'!$DZ$2:$EA$40,2,FALSE)</f>
        <v>-</v>
      </c>
      <c r="BK563" s="88" t="str">
        <f>VLOOKUP(Scoresheet!AN213,'Caps &amp; Points'!$DZ$2:$EA$40,2,FALSE)</f>
        <v>-</v>
      </c>
      <c r="BL563" s="89" t="str">
        <f>VLOOKUP(Scoresheet!AO213,'Caps &amp; Points'!$DZ$2:$EA$40,2,FALSE)</f>
        <v>-</v>
      </c>
      <c r="BM563" s="90">
        <f t="shared" si="119"/>
        <v>0</v>
      </c>
      <c r="BN563" s="90">
        <f t="shared" si="113"/>
        <v>5</v>
      </c>
      <c r="BO563" s="90">
        <f t="shared" si="114"/>
        <v>5</v>
      </c>
      <c r="BP563" s="90"/>
      <c r="BQ563" s="80">
        <f>+Scoresheet!BG213</f>
        <v>4</v>
      </c>
      <c r="BR563" s="80">
        <f>+Scoresheet!BH213</f>
        <v>2</v>
      </c>
      <c r="BS563" s="80">
        <f>+Scoresheet!BI213</f>
        <v>1</v>
      </c>
      <c r="BT563" s="80">
        <f>+Scoresheet!BJ213</f>
        <v>1</v>
      </c>
      <c r="BU563" s="80">
        <f>+Scoresheet!BK213</f>
        <v>1</v>
      </c>
      <c r="BV563" s="80" t="str">
        <f>+Scoresheet!BL213</f>
        <v>-</v>
      </c>
      <c r="BW563" s="80" t="str">
        <f>+Scoresheet!BM213</f>
        <v>-</v>
      </c>
      <c r="BX563" s="80">
        <f>+Scoresheet!BN213</f>
        <v>9</v>
      </c>
      <c r="BY563" s="80">
        <f>+Scoresheet!BO213</f>
        <v>19</v>
      </c>
      <c r="BZ563" s="80">
        <f>+Scoresheet!BP213</f>
        <v>14</v>
      </c>
      <c r="CA563" s="80">
        <f>+Scoresheet!BQ213</f>
        <v>16</v>
      </c>
      <c r="CB563" s="80">
        <f>+Scoresheet!BR213</f>
        <v>8</v>
      </c>
      <c r="CC563" s="80">
        <f>+Scoresheet!BS213</f>
        <v>4</v>
      </c>
      <c r="CD563" s="80" t="str">
        <f>+Scoresheet!BT213</f>
        <v>-</v>
      </c>
      <c r="CE563" s="80" t="str">
        <f>+Scoresheet!BU213</f>
        <v>-</v>
      </c>
      <c r="CF563" s="80">
        <f>+Scoresheet!BV213</f>
        <v>61</v>
      </c>
    </row>
    <row r="564" spans="23:84" hidden="1">
      <c r="W564" s="139">
        <v>11</v>
      </c>
      <c r="X564" s="295" t="str">
        <f>+Scoresheet!B214</f>
        <v>KAMLESH RAVAL [N]</v>
      </c>
      <c r="Y564" s="296">
        <f>VLOOKUP(Scoresheet!C214,'Caps &amp; Points'!$DT$2:$DU$103,2,FALSE)</f>
        <v>0</v>
      </c>
      <c r="Z564" s="309" t="str">
        <f>VLOOKUP(Scoresheet!D214,'Caps &amp; Points'!$DT$2:$DU$103,2,FALSE)</f>
        <v>-</v>
      </c>
      <c r="AA564" s="309" t="str">
        <f>VLOOKUP(Scoresheet!E214,'Caps &amp; Points'!$DT$2:$DU$103,2,FALSE)</f>
        <v>-</v>
      </c>
      <c r="AB564" s="309" t="str">
        <f>VLOOKUP(Scoresheet!F214,'Caps &amp; Points'!$DT$2:$DU$103,2,FALSE)</f>
        <v>-</v>
      </c>
      <c r="AC564" s="309">
        <f>VLOOKUP(Scoresheet!G214,'Caps &amp; Points'!$DT$2:$DU$103,2,FALSE)</f>
        <v>0</v>
      </c>
      <c r="AD564" s="309" t="str">
        <f>VLOOKUP(Scoresheet!H214,'Caps &amp; Points'!$DT$2:$DU$103,2,FALSE)</f>
        <v>-</v>
      </c>
      <c r="AE564" s="310" t="str">
        <f>VLOOKUP(Scoresheet!I214,'Caps &amp; Points'!$DT$2:$DU$103,2,FALSE)</f>
        <v>-</v>
      </c>
      <c r="AF564" s="90">
        <f t="shared" si="115"/>
        <v>0</v>
      </c>
      <c r="AG564" s="87" t="str">
        <f>VLOOKUP(Scoresheet!AA214,'Caps &amp; Points'!$DW$2:$DX$11,2,FALSE)</f>
        <v>-</v>
      </c>
      <c r="AH564" s="88" t="str">
        <f>VLOOKUP(Scoresheet!AB214,'Caps &amp; Points'!$DW$2:$DX$11,2,FALSE)</f>
        <v>-</v>
      </c>
      <c r="AI564" s="88" t="str">
        <f>VLOOKUP(Scoresheet!AC214,'Caps &amp; Points'!$DW$2:$DX$11,2,FALSE)</f>
        <v>-</v>
      </c>
      <c r="AJ564" s="88" t="str">
        <f>VLOOKUP(Scoresheet!AD214,'Caps &amp; Points'!$DW$2:$DX$11,2,FALSE)</f>
        <v>-</v>
      </c>
      <c r="AK564" s="88" t="str">
        <f>VLOOKUP(Scoresheet!AE214,'Caps &amp; Points'!$DW$2:$DX$11,2,FALSE)</f>
        <v>-</v>
      </c>
      <c r="AL564" s="88" t="str">
        <f>VLOOKUP(Scoresheet!AF214,'Caps &amp; Points'!$DW$2:$DX$11,2,FALSE)</f>
        <v>-</v>
      </c>
      <c r="AM564" s="89" t="str">
        <f>VLOOKUP(Scoresheet!AG214,'Caps &amp; Points'!$DW$2:$DX$11,2,FALSE)</f>
        <v>-</v>
      </c>
      <c r="AN564" s="90">
        <f t="shared" si="116"/>
        <v>0</v>
      </c>
      <c r="AO564" s="87" t="str">
        <f>VLOOKUP(Scoresheet!AY214,'Caps &amp; Points'!$EF$2:$EG$13,2,FALSE)</f>
        <v>-</v>
      </c>
      <c r="AP564" s="88" t="str">
        <f>VLOOKUP(Scoresheet!AZ214,'Caps &amp; Points'!$EF$2:$EG$13,2,FALSE)</f>
        <v>-</v>
      </c>
      <c r="AQ564" s="88" t="str">
        <f>VLOOKUP(Scoresheet!BA214,'Caps &amp; Points'!$EF$2:$EG$13,2,FALSE)</f>
        <v>-</v>
      </c>
      <c r="AR564" s="88" t="str">
        <f>VLOOKUP(Scoresheet!BB214,'Caps &amp; Points'!$EF$2:$EG$13,2,FALSE)</f>
        <v>-</v>
      </c>
      <c r="AS564" s="88" t="str">
        <f>VLOOKUP(Scoresheet!BC214,'Caps &amp; Points'!$EF$2:$EG$13,2,FALSE)</f>
        <v>-</v>
      </c>
      <c r="AT564" s="88" t="str">
        <f>VLOOKUP(Scoresheet!BD214,'Caps &amp; Points'!$EF$2:$EG$13,2,FALSE)</f>
        <v>-</v>
      </c>
      <c r="AU564" s="89" t="str">
        <f>VLOOKUP(Scoresheet!BE214,'Caps &amp; Points'!$EF$2:$EG$13,2,FALSE)</f>
        <v>-</v>
      </c>
      <c r="AV564" s="90">
        <f t="shared" si="117"/>
        <v>0</v>
      </c>
      <c r="AX564" s="80" t="str">
        <f>VLOOKUP(Scoresheet!AQ214,'Caps &amp; Points'!$EC$2:$ED$21,2,FALSE)</f>
        <v>-</v>
      </c>
      <c r="AY564" s="80" t="str">
        <f>VLOOKUP(Scoresheet!AR214,'Caps &amp; Points'!$EC$2:$ED$21,2,FALSE)</f>
        <v>-</v>
      </c>
      <c r="AZ564" s="80" t="str">
        <f>VLOOKUP(Scoresheet!AS214,'Caps &amp; Points'!$EC$2:$ED$21,2,FALSE)</f>
        <v>-</v>
      </c>
      <c r="BA564" s="80" t="str">
        <f>VLOOKUP(Scoresheet!AT214,'Caps &amp; Points'!$EC$2:$ED$21,2,FALSE)</f>
        <v>-</v>
      </c>
      <c r="BB564" s="80" t="str">
        <f>VLOOKUP(Scoresheet!AU214,'Caps &amp; Points'!$EC$2:$ED$21,2,FALSE)</f>
        <v>-</v>
      </c>
      <c r="BC564" s="80" t="str">
        <f>VLOOKUP(Scoresheet!AV214,'Caps &amp; Points'!$EC$2:$ED$21,2,FALSE)</f>
        <v>-</v>
      </c>
      <c r="BD564" s="80" t="str">
        <f>VLOOKUP(Scoresheet!AW214,'Caps &amp; Points'!$EC$2:$ED$21,2,FALSE)</f>
        <v>-</v>
      </c>
      <c r="BE564" s="90">
        <f t="shared" si="118"/>
        <v>0</v>
      </c>
      <c r="BF564" s="87" t="str">
        <f>VLOOKUP(Scoresheet!AI214,'Caps &amp; Points'!$DZ$2:$EA$40,2,FALSE)</f>
        <v>-</v>
      </c>
      <c r="BG564" s="88" t="str">
        <f>VLOOKUP(Scoresheet!AJ214,'Caps &amp; Points'!$DZ$2:$EA$40,2,FALSE)</f>
        <v>-</v>
      </c>
      <c r="BH564" s="88" t="str">
        <f>VLOOKUP(Scoresheet!AK214,'Caps &amp; Points'!$DZ$2:$EA$40,2,FALSE)</f>
        <v>-</v>
      </c>
      <c r="BI564" s="88" t="str">
        <f>VLOOKUP(Scoresheet!AL214,'Caps &amp; Points'!$DZ$2:$EA$40,2,FALSE)</f>
        <v>-</v>
      </c>
      <c r="BJ564" s="88" t="str">
        <f>VLOOKUP(Scoresheet!AM214,'Caps &amp; Points'!$DZ$2:$EA$40,2,FALSE)</f>
        <v>-</v>
      </c>
      <c r="BK564" s="88" t="str">
        <f>VLOOKUP(Scoresheet!AN214,'Caps &amp; Points'!$DZ$2:$EA$40,2,FALSE)</f>
        <v>-</v>
      </c>
      <c r="BL564" s="89" t="str">
        <f>VLOOKUP(Scoresheet!AO214,'Caps &amp; Points'!$DZ$2:$EA$40,2,FALSE)</f>
        <v>-</v>
      </c>
      <c r="BM564" s="90">
        <f t="shared" si="119"/>
        <v>0</v>
      </c>
      <c r="BN564" s="90">
        <f t="shared" si="113"/>
        <v>2</v>
      </c>
      <c r="BO564" s="90">
        <f t="shared" si="114"/>
        <v>0</v>
      </c>
      <c r="BP564" s="90"/>
      <c r="BQ564" s="80" t="str">
        <f>+Scoresheet!BG214</f>
        <v>-</v>
      </c>
      <c r="BR564" s="80" t="str">
        <f>+Scoresheet!BH214</f>
        <v>-</v>
      </c>
      <c r="BS564" s="80" t="str">
        <f>+Scoresheet!BI214</f>
        <v>-</v>
      </c>
      <c r="BT564" s="80" t="str">
        <f>+Scoresheet!BJ214</f>
        <v>-</v>
      </c>
      <c r="BU564" s="80" t="str">
        <f>+Scoresheet!BK214</f>
        <v>-</v>
      </c>
      <c r="BV564" s="80" t="str">
        <f>+Scoresheet!BL214</f>
        <v>-</v>
      </c>
      <c r="BW564" s="80" t="str">
        <f>+Scoresheet!BM214</f>
        <v>-</v>
      </c>
      <c r="BX564" s="80">
        <f>+Scoresheet!BN214</f>
        <v>0</v>
      </c>
      <c r="BY564" s="80" t="str">
        <f>+Scoresheet!BO214</f>
        <v>-</v>
      </c>
      <c r="BZ564" s="80" t="str">
        <f>+Scoresheet!BP214</f>
        <v>-</v>
      </c>
      <c r="CA564" s="80" t="str">
        <f>+Scoresheet!BQ214</f>
        <v>-</v>
      </c>
      <c r="CB564" s="80" t="str">
        <f>+Scoresheet!BR214</f>
        <v>-</v>
      </c>
      <c r="CC564" s="80" t="str">
        <f>+Scoresheet!BS214</f>
        <v>-</v>
      </c>
      <c r="CD564" s="80" t="str">
        <f>+Scoresheet!BT214</f>
        <v>-</v>
      </c>
      <c r="CE564" s="80" t="str">
        <f>+Scoresheet!BU214</f>
        <v>-</v>
      </c>
      <c r="CF564" s="80">
        <f>+Scoresheet!BV214</f>
        <v>0</v>
      </c>
    </row>
    <row r="565" spans="23:84" hidden="1">
      <c r="W565" s="294">
        <v>12</v>
      </c>
      <c r="X565" s="295" t="str">
        <f>+Scoresheet!B215</f>
        <v>KETAN PANDYA [N]</v>
      </c>
      <c r="Y565" s="296" t="str">
        <f>VLOOKUP(Scoresheet!C215,'Caps &amp; Points'!$DT$2:$DU$103,2,FALSE)</f>
        <v>-</v>
      </c>
      <c r="Z565" s="309">
        <f>VLOOKUP(Scoresheet!D215,'Caps &amp; Points'!$DT$2:$DU$103,2,FALSE)</f>
        <v>0</v>
      </c>
      <c r="AA565" s="309">
        <f>VLOOKUP(Scoresheet!E215,'Caps &amp; Points'!$DT$2:$DU$103,2,FALSE)</f>
        <v>0</v>
      </c>
      <c r="AB565" s="309">
        <f>VLOOKUP(Scoresheet!F215,'Caps &amp; Points'!$DT$2:$DU$103,2,FALSE)</f>
        <v>0</v>
      </c>
      <c r="AC565" s="309">
        <f>VLOOKUP(Scoresheet!G215,'Caps &amp; Points'!$DT$2:$DU$103,2,FALSE)</f>
        <v>0</v>
      </c>
      <c r="AD565" s="309" t="str">
        <f>VLOOKUP(Scoresheet!H215,'Caps &amp; Points'!$DT$2:$DU$103,2,FALSE)</f>
        <v>-</v>
      </c>
      <c r="AE565" s="310" t="str">
        <f>VLOOKUP(Scoresheet!I215,'Caps &amp; Points'!$DT$2:$DU$103,2,FALSE)</f>
        <v>-</v>
      </c>
      <c r="AF565" s="90">
        <f t="shared" si="115"/>
        <v>0</v>
      </c>
      <c r="AG565" s="87" t="str">
        <f>VLOOKUP(Scoresheet!AA215,'Caps &amp; Points'!$DW$2:$DX$11,2,FALSE)</f>
        <v>-</v>
      </c>
      <c r="AH565" s="88">
        <f>VLOOKUP(Scoresheet!AB215,'Caps &amp; Points'!$DW$2:$DX$11,2,FALSE)</f>
        <v>1</v>
      </c>
      <c r="AI565" s="88">
        <f>VLOOKUP(Scoresheet!AC215,'Caps &amp; Points'!$DW$2:$DX$11,2,FALSE)</f>
        <v>0</v>
      </c>
      <c r="AJ565" s="88">
        <f>VLOOKUP(Scoresheet!AD215,'Caps &amp; Points'!$DW$2:$DX$11,2,FALSE)</f>
        <v>1</v>
      </c>
      <c r="AK565" s="88">
        <f>VLOOKUP(Scoresheet!AE215,'Caps &amp; Points'!$DW$2:$DX$11,2,FALSE)</f>
        <v>0</v>
      </c>
      <c r="AL565" s="88" t="str">
        <f>VLOOKUP(Scoresheet!AF215,'Caps &amp; Points'!$DW$2:$DX$11,2,FALSE)</f>
        <v>-</v>
      </c>
      <c r="AM565" s="89" t="str">
        <f>VLOOKUP(Scoresheet!AG215,'Caps &amp; Points'!$DW$2:$DX$11,2,FALSE)</f>
        <v>-</v>
      </c>
      <c r="AN565" s="90">
        <f t="shared" si="116"/>
        <v>2</v>
      </c>
      <c r="AO565" s="87" t="str">
        <f>VLOOKUP(Scoresheet!AY215,'Caps &amp; Points'!$EF$2:$EG$13,2,FALSE)</f>
        <v>-</v>
      </c>
      <c r="AP565" s="88" t="str">
        <f>VLOOKUP(Scoresheet!AZ215,'Caps &amp; Points'!$EF$2:$EG$13,2,FALSE)</f>
        <v>-</v>
      </c>
      <c r="AQ565" s="88" t="str">
        <f>VLOOKUP(Scoresheet!BA215,'Caps &amp; Points'!$EF$2:$EG$13,2,FALSE)</f>
        <v>-</v>
      </c>
      <c r="AR565" s="88" t="str">
        <f>VLOOKUP(Scoresheet!BB215,'Caps &amp; Points'!$EF$2:$EG$13,2,FALSE)</f>
        <v>-</v>
      </c>
      <c r="AS565" s="88" t="str">
        <f>VLOOKUP(Scoresheet!BC215,'Caps &amp; Points'!$EF$2:$EG$13,2,FALSE)</f>
        <v>-</v>
      </c>
      <c r="AT565" s="88" t="str">
        <f>VLOOKUP(Scoresheet!BD215,'Caps &amp; Points'!$EF$2:$EG$13,2,FALSE)</f>
        <v>-</v>
      </c>
      <c r="AU565" s="89" t="str">
        <f>VLOOKUP(Scoresheet!BE215,'Caps &amp; Points'!$EF$2:$EG$13,2,FALSE)</f>
        <v>-</v>
      </c>
      <c r="AV565" s="90">
        <f t="shared" si="117"/>
        <v>0</v>
      </c>
      <c r="AX565" s="80" t="str">
        <f>VLOOKUP(Scoresheet!AQ215,'Caps &amp; Points'!$EC$2:$ED$21,2,FALSE)</f>
        <v>-</v>
      </c>
      <c r="AY565" s="80" t="str">
        <f>VLOOKUP(Scoresheet!AR215,'Caps &amp; Points'!$EC$2:$ED$21,2,FALSE)</f>
        <v>-</v>
      </c>
      <c r="AZ565" s="80" t="str">
        <f>VLOOKUP(Scoresheet!AS215,'Caps &amp; Points'!$EC$2:$ED$21,2,FALSE)</f>
        <v>-</v>
      </c>
      <c r="BA565" s="80" t="str">
        <f>VLOOKUP(Scoresheet!AT215,'Caps &amp; Points'!$EC$2:$ED$21,2,FALSE)</f>
        <v>-</v>
      </c>
      <c r="BB565" s="80" t="str">
        <f>VLOOKUP(Scoresheet!AU215,'Caps &amp; Points'!$EC$2:$ED$21,2,FALSE)</f>
        <v>-</v>
      </c>
      <c r="BC565" s="80" t="str">
        <f>VLOOKUP(Scoresheet!AV215,'Caps &amp; Points'!$EC$2:$ED$21,2,FALSE)</f>
        <v>-</v>
      </c>
      <c r="BD565" s="80" t="str">
        <f>VLOOKUP(Scoresheet!AW215,'Caps &amp; Points'!$EC$2:$ED$21,2,FALSE)</f>
        <v>-</v>
      </c>
      <c r="BE565" s="90">
        <f t="shared" si="118"/>
        <v>0</v>
      </c>
      <c r="BF565" s="87" t="str">
        <f>VLOOKUP(Scoresheet!AI215,'Caps &amp; Points'!$DZ$2:$EA$40,2,FALSE)</f>
        <v>-</v>
      </c>
      <c r="BG565" s="88" t="str">
        <f>VLOOKUP(Scoresheet!AJ215,'Caps &amp; Points'!$DZ$2:$EA$40,2,FALSE)</f>
        <v>-</v>
      </c>
      <c r="BH565" s="88" t="str">
        <f>VLOOKUP(Scoresheet!AK215,'Caps &amp; Points'!$DZ$2:$EA$40,2,FALSE)</f>
        <v>-</v>
      </c>
      <c r="BI565" s="88" t="str">
        <f>VLOOKUP(Scoresheet!AL215,'Caps &amp; Points'!$DZ$2:$EA$40,2,FALSE)</f>
        <v>-</v>
      </c>
      <c r="BJ565" s="88" t="str">
        <f>VLOOKUP(Scoresheet!AM215,'Caps &amp; Points'!$DZ$2:$EA$40,2,FALSE)</f>
        <v>-</v>
      </c>
      <c r="BK565" s="88" t="str">
        <f>VLOOKUP(Scoresheet!AN215,'Caps &amp; Points'!$DZ$2:$EA$40,2,FALSE)</f>
        <v>-</v>
      </c>
      <c r="BL565" s="89" t="str">
        <f>VLOOKUP(Scoresheet!AO215,'Caps &amp; Points'!$DZ$2:$EA$40,2,FALSE)</f>
        <v>-</v>
      </c>
      <c r="BM565" s="90">
        <f t="shared" si="119"/>
        <v>0</v>
      </c>
      <c r="BN565" s="90">
        <f t="shared" si="113"/>
        <v>4</v>
      </c>
      <c r="BO565" s="90">
        <f t="shared" si="114"/>
        <v>4</v>
      </c>
      <c r="BP565" s="90"/>
      <c r="BQ565" s="80" t="str">
        <f>+Scoresheet!BG215</f>
        <v>-</v>
      </c>
      <c r="BR565" s="80">
        <f>+Scoresheet!BH215</f>
        <v>1</v>
      </c>
      <c r="BS565" s="80">
        <f>+Scoresheet!BI215</f>
        <v>3</v>
      </c>
      <c r="BT565" s="80">
        <f>+Scoresheet!BJ215</f>
        <v>2</v>
      </c>
      <c r="BU565" s="80">
        <f>+Scoresheet!BK215</f>
        <v>4</v>
      </c>
      <c r="BV565" s="80" t="str">
        <f>+Scoresheet!BL215</f>
        <v>-</v>
      </c>
      <c r="BW565" s="80" t="str">
        <f>+Scoresheet!BM215</f>
        <v>-</v>
      </c>
      <c r="BX565" s="80">
        <f>+Scoresheet!BN215</f>
        <v>10</v>
      </c>
      <c r="BY565" s="80" t="str">
        <f>+Scoresheet!BO215</f>
        <v>-</v>
      </c>
      <c r="BZ565" s="80">
        <f>+Scoresheet!BP215</f>
        <v>10</v>
      </c>
      <c r="CA565" s="80">
        <f>+Scoresheet!BQ215</f>
        <v>16</v>
      </c>
      <c r="CB565" s="80">
        <f>+Scoresheet!BR215</f>
        <v>26</v>
      </c>
      <c r="CC565" s="80">
        <f>+Scoresheet!BS215</f>
        <v>23</v>
      </c>
      <c r="CD565" s="80" t="str">
        <f>+Scoresheet!BT215</f>
        <v>-</v>
      </c>
      <c r="CE565" s="80" t="str">
        <f>+Scoresheet!BU215</f>
        <v>-</v>
      </c>
      <c r="CF565" s="80">
        <f>+Scoresheet!BV215</f>
        <v>75</v>
      </c>
    </row>
    <row r="566" spans="23:84" hidden="1">
      <c r="W566" s="139">
        <v>13</v>
      </c>
      <c r="X566" s="295" t="str">
        <f>+Scoresheet!B216</f>
        <v>JIGAR PANDYA [N]</v>
      </c>
      <c r="Y566" s="296" t="str">
        <f>VLOOKUP(Scoresheet!C216,'Caps &amp; Points'!$DT$2:$DU$103,2,FALSE)</f>
        <v>-</v>
      </c>
      <c r="Z566" s="309" t="str">
        <f>VLOOKUP(Scoresheet!D216,'Caps &amp; Points'!$DT$2:$DU$103,2,FALSE)</f>
        <v>-</v>
      </c>
      <c r="AA566" s="309">
        <f>VLOOKUP(Scoresheet!E216,'Caps &amp; Points'!$DT$2:$DU$103,2,FALSE)</f>
        <v>0</v>
      </c>
      <c r="AB566" s="309">
        <f>VLOOKUP(Scoresheet!F216,'Caps &amp; Points'!$DT$2:$DU$103,2,FALSE)</f>
        <v>0</v>
      </c>
      <c r="AC566" s="309">
        <f>VLOOKUP(Scoresheet!G216,'Caps &amp; Points'!$DT$2:$DU$103,2,FALSE)</f>
        <v>0</v>
      </c>
      <c r="AD566" s="309" t="str">
        <f>VLOOKUP(Scoresheet!H216,'Caps &amp; Points'!$DT$2:$DU$103,2,FALSE)</f>
        <v>-</v>
      </c>
      <c r="AE566" s="310" t="str">
        <f>VLOOKUP(Scoresheet!I216,'Caps &amp; Points'!$DT$2:$DU$103,2,FALSE)</f>
        <v>-</v>
      </c>
      <c r="AF566" s="90">
        <f t="shared" si="115"/>
        <v>0</v>
      </c>
      <c r="AG566" s="87" t="str">
        <f>VLOOKUP(Scoresheet!AA216,'Caps &amp; Points'!$DW$2:$DX$11,2,FALSE)</f>
        <v>-</v>
      </c>
      <c r="AH566" s="88" t="str">
        <f>VLOOKUP(Scoresheet!AB216,'Caps &amp; Points'!$DW$2:$DX$11,2,FALSE)</f>
        <v>-</v>
      </c>
      <c r="AI566" s="88">
        <f>VLOOKUP(Scoresheet!AC216,'Caps &amp; Points'!$DW$2:$DX$11,2,FALSE)</f>
        <v>1</v>
      </c>
      <c r="AJ566" s="88">
        <f>VLOOKUP(Scoresheet!AD216,'Caps &amp; Points'!$DW$2:$DX$11,2,FALSE)</f>
        <v>0</v>
      </c>
      <c r="AK566" s="88">
        <f>VLOOKUP(Scoresheet!AE216,'Caps &amp; Points'!$DW$2:$DX$11,2,FALSE)</f>
        <v>0</v>
      </c>
      <c r="AL566" s="88" t="str">
        <f>VLOOKUP(Scoresheet!AF216,'Caps &amp; Points'!$DW$2:$DX$11,2,FALSE)</f>
        <v>-</v>
      </c>
      <c r="AM566" s="89" t="str">
        <f>VLOOKUP(Scoresheet!AG216,'Caps &amp; Points'!$DW$2:$DX$11,2,FALSE)</f>
        <v>-</v>
      </c>
      <c r="AN566" s="90">
        <f t="shared" si="116"/>
        <v>1</v>
      </c>
      <c r="AO566" s="87" t="str">
        <f>VLOOKUP(Scoresheet!AY216,'Caps &amp; Points'!$EF$2:$EG$13,2,FALSE)</f>
        <v>-</v>
      </c>
      <c r="AP566" s="88" t="str">
        <f>VLOOKUP(Scoresheet!AZ216,'Caps &amp; Points'!$EF$2:$EG$13,2,FALSE)</f>
        <v>-</v>
      </c>
      <c r="AQ566" s="88" t="str">
        <f>VLOOKUP(Scoresheet!BA216,'Caps &amp; Points'!$EF$2:$EG$13,2,FALSE)</f>
        <v>-</v>
      </c>
      <c r="AR566" s="88" t="str">
        <f>VLOOKUP(Scoresheet!BB216,'Caps &amp; Points'!$EF$2:$EG$13,2,FALSE)</f>
        <v>-</v>
      </c>
      <c r="AS566" s="88" t="str">
        <f>VLOOKUP(Scoresheet!BC216,'Caps &amp; Points'!$EF$2:$EG$13,2,FALSE)</f>
        <v>-</v>
      </c>
      <c r="AT566" s="88" t="str">
        <f>VLOOKUP(Scoresheet!BD216,'Caps &amp; Points'!$EF$2:$EG$13,2,FALSE)</f>
        <v>-</v>
      </c>
      <c r="AU566" s="89" t="str">
        <f>VLOOKUP(Scoresheet!BE216,'Caps &amp; Points'!$EF$2:$EG$13,2,FALSE)</f>
        <v>-</v>
      </c>
      <c r="AV566" s="90">
        <f t="shared" si="117"/>
        <v>0</v>
      </c>
      <c r="AX566" s="80" t="str">
        <f>VLOOKUP(Scoresheet!AQ216,'Caps &amp; Points'!$EC$2:$ED$21,2,FALSE)</f>
        <v>-</v>
      </c>
      <c r="AY566" s="80" t="str">
        <f>VLOOKUP(Scoresheet!AR216,'Caps &amp; Points'!$EC$2:$ED$21,2,FALSE)</f>
        <v>-</v>
      </c>
      <c r="AZ566" s="80" t="str">
        <f>VLOOKUP(Scoresheet!AS216,'Caps &amp; Points'!$EC$2:$ED$21,2,FALSE)</f>
        <v>-</v>
      </c>
      <c r="BA566" s="80">
        <f>VLOOKUP(Scoresheet!AT216,'Caps &amp; Points'!$EC$2:$ED$21,2,FALSE)</f>
        <v>0.5</v>
      </c>
      <c r="BB566" s="80" t="str">
        <f>VLOOKUP(Scoresheet!AU216,'Caps &amp; Points'!$EC$2:$ED$21,2,FALSE)</f>
        <v>-</v>
      </c>
      <c r="BC566" s="80" t="str">
        <f>VLOOKUP(Scoresheet!AV216,'Caps &amp; Points'!$EC$2:$ED$21,2,FALSE)</f>
        <v>-</v>
      </c>
      <c r="BD566" s="80" t="str">
        <f>VLOOKUP(Scoresheet!AW216,'Caps &amp; Points'!$EC$2:$ED$21,2,FALSE)</f>
        <v>-</v>
      </c>
      <c r="BE566" s="90">
        <f t="shared" si="118"/>
        <v>0.5</v>
      </c>
      <c r="BF566" s="87" t="str">
        <f>VLOOKUP(Scoresheet!AI216,'Caps &amp; Points'!$DZ$2:$EA$40,2,FALSE)</f>
        <v>-</v>
      </c>
      <c r="BG566" s="88" t="str">
        <f>VLOOKUP(Scoresheet!AJ216,'Caps &amp; Points'!$DZ$2:$EA$40,2,FALSE)</f>
        <v>-</v>
      </c>
      <c r="BH566" s="88" t="str">
        <f>VLOOKUP(Scoresheet!AK216,'Caps &amp; Points'!$DZ$2:$EA$40,2,FALSE)</f>
        <v>-</v>
      </c>
      <c r="BI566" s="88" t="str">
        <f>VLOOKUP(Scoresheet!AL216,'Caps &amp; Points'!$DZ$2:$EA$40,2,FALSE)</f>
        <v>-</v>
      </c>
      <c r="BJ566" s="88" t="str">
        <f>VLOOKUP(Scoresheet!AM216,'Caps &amp; Points'!$DZ$2:$EA$40,2,FALSE)</f>
        <v>-</v>
      </c>
      <c r="BK566" s="88" t="str">
        <f>VLOOKUP(Scoresheet!AN216,'Caps &amp; Points'!$DZ$2:$EA$40,2,FALSE)</f>
        <v>-</v>
      </c>
      <c r="BL566" s="89" t="str">
        <f>VLOOKUP(Scoresheet!AO216,'Caps &amp; Points'!$DZ$2:$EA$40,2,FALSE)</f>
        <v>-</v>
      </c>
      <c r="BM566" s="90">
        <f t="shared" si="119"/>
        <v>0</v>
      </c>
      <c r="BN566" s="90">
        <f t="shared" si="113"/>
        <v>3</v>
      </c>
      <c r="BO566" s="90">
        <f t="shared" si="114"/>
        <v>3</v>
      </c>
      <c r="BP566" s="90"/>
      <c r="BQ566" s="80" t="str">
        <f>+Scoresheet!BG216</f>
        <v>-</v>
      </c>
      <c r="BR566" s="80" t="str">
        <f>+Scoresheet!BH216</f>
        <v>-</v>
      </c>
      <c r="BS566" s="80">
        <f>+Scoresheet!BI216</f>
        <v>1</v>
      </c>
      <c r="BT566" s="80">
        <f>+Scoresheet!BJ216</f>
        <v>1</v>
      </c>
      <c r="BU566" s="80">
        <f>+Scoresheet!BK216</f>
        <v>1</v>
      </c>
      <c r="BV566" s="80" t="str">
        <f>+Scoresheet!BL216</f>
        <v>-</v>
      </c>
      <c r="BW566" s="80" t="str">
        <f>+Scoresheet!BM216</f>
        <v>-</v>
      </c>
      <c r="BX566" s="80">
        <f>+Scoresheet!BN216</f>
        <v>3</v>
      </c>
      <c r="BY566" s="80" t="str">
        <f>+Scoresheet!BO216</f>
        <v>-</v>
      </c>
      <c r="BZ566" s="80" t="str">
        <f>+Scoresheet!BP216</f>
        <v>-</v>
      </c>
      <c r="CA566" s="80">
        <f>+Scoresheet!BQ216</f>
        <v>12</v>
      </c>
      <c r="CB566" s="80">
        <f>+Scoresheet!BR216</f>
        <v>16</v>
      </c>
      <c r="CC566" s="80">
        <f>+Scoresheet!BS216</f>
        <v>18</v>
      </c>
      <c r="CD566" s="80" t="str">
        <f>+Scoresheet!BT216</f>
        <v>-</v>
      </c>
      <c r="CE566" s="80" t="str">
        <f>+Scoresheet!BU216</f>
        <v>-</v>
      </c>
      <c r="CF566" s="80">
        <f>+Scoresheet!BV216</f>
        <v>46</v>
      </c>
    </row>
    <row r="567" spans="23:84" hidden="1">
      <c r="W567" s="294">
        <v>14</v>
      </c>
      <c r="X567" s="295" t="str">
        <f>+Scoresheet!B217</f>
        <v>NEW PLAYER [N]</v>
      </c>
      <c r="Y567" s="296" t="str">
        <f>VLOOKUP(Scoresheet!C217,'Caps &amp; Points'!$DT$2:$DU$103,2,FALSE)</f>
        <v>-</v>
      </c>
      <c r="Z567" s="309" t="str">
        <f>VLOOKUP(Scoresheet!D217,'Caps &amp; Points'!$DT$2:$DU$103,2,FALSE)</f>
        <v>-</v>
      </c>
      <c r="AA567" s="309">
        <f>VLOOKUP(Scoresheet!E217,'Caps &amp; Points'!$DT$2:$DU$103,2,FALSE)</f>
        <v>0</v>
      </c>
      <c r="AB567" s="309" t="str">
        <f>VLOOKUP(Scoresheet!F217,'Caps &amp; Points'!$DT$2:$DU$103,2,FALSE)</f>
        <v>-</v>
      </c>
      <c r="AC567" s="309" t="str">
        <f>VLOOKUP(Scoresheet!G217,'Caps &amp; Points'!$DT$2:$DU$103,2,FALSE)</f>
        <v>-</v>
      </c>
      <c r="AD567" s="309" t="str">
        <f>VLOOKUP(Scoresheet!H217,'Caps &amp; Points'!$DT$2:$DU$103,2,FALSE)</f>
        <v>-</v>
      </c>
      <c r="AE567" s="310" t="str">
        <f>VLOOKUP(Scoresheet!I217,'Caps &amp; Points'!$DT$2:$DU$103,2,FALSE)</f>
        <v>-</v>
      </c>
      <c r="AF567" s="90">
        <f t="shared" si="115"/>
        <v>0</v>
      </c>
      <c r="AG567" s="87" t="str">
        <f>VLOOKUP(Scoresheet!AA217,'Caps &amp; Points'!$DW$2:$DX$11,2,FALSE)</f>
        <v>-</v>
      </c>
      <c r="AH567" s="88" t="str">
        <f>VLOOKUP(Scoresheet!AB217,'Caps &amp; Points'!$DW$2:$DX$11,2,FALSE)</f>
        <v>-</v>
      </c>
      <c r="AI567" s="88" t="str">
        <f>VLOOKUP(Scoresheet!AC217,'Caps &amp; Points'!$DW$2:$DX$11,2,FALSE)</f>
        <v>-</v>
      </c>
      <c r="AJ567" s="88" t="str">
        <f>VLOOKUP(Scoresheet!AD217,'Caps &amp; Points'!$DW$2:$DX$11,2,FALSE)</f>
        <v>-</v>
      </c>
      <c r="AK567" s="88" t="str">
        <f>VLOOKUP(Scoresheet!AE217,'Caps &amp; Points'!$DW$2:$DX$11,2,FALSE)</f>
        <v>-</v>
      </c>
      <c r="AL567" s="88" t="str">
        <f>VLOOKUP(Scoresheet!AF217,'Caps &amp; Points'!$DW$2:$DX$11,2,FALSE)</f>
        <v>-</v>
      </c>
      <c r="AM567" s="89" t="str">
        <f>VLOOKUP(Scoresheet!AG217,'Caps &amp; Points'!$DW$2:$DX$11,2,FALSE)</f>
        <v>-</v>
      </c>
      <c r="AN567" s="90">
        <f t="shared" si="116"/>
        <v>0</v>
      </c>
      <c r="AO567" s="87" t="str">
        <f>VLOOKUP(Scoresheet!AY217,'Caps &amp; Points'!$EF$2:$EG$13,2,FALSE)</f>
        <v>-</v>
      </c>
      <c r="AP567" s="88" t="str">
        <f>VLOOKUP(Scoresheet!AZ217,'Caps &amp; Points'!$EF$2:$EG$13,2,FALSE)</f>
        <v>-</v>
      </c>
      <c r="AQ567" s="88" t="str">
        <f>VLOOKUP(Scoresheet!BA217,'Caps &amp; Points'!$EF$2:$EG$13,2,FALSE)</f>
        <v>-</v>
      </c>
      <c r="AR567" s="88" t="str">
        <f>VLOOKUP(Scoresheet!BB217,'Caps &amp; Points'!$EF$2:$EG$13,2,FALSE)</f>
        <v>-</v>
      </c>
      <c r="AS567" s="88" t="str">
        <f>VLOOKUP(Scoresheet!BC217,'Caps &amp; Points'!$EF$2:$EG$13,2,FALSE)</f>
        <v>-</v>
      </c>
      <c r="AT567" s="88" t="str">
        <f>VLOOKUP(Scoresheet!BD217,'Caps &amp; Points'!$EF$2:$EG$13,2,FALSE)</f>
        <v>-</v>
      </c>
      <c r="AU567" s="89" t="str">
        <f>VLOOKUP(Scoresheet!BE217,'Caps &amp; Points'!$EF$2:$EG$13,2,FALSE)</f>
        <v>-</v>
      </c>
      <c r="AV567" s="90">
        <f t="shared" si="117"/>
        <v>0</v>
      </c>
      <c r="AX567" s="80" t="str">
        <f>VLOOKUP(Scoresheet!AQ217,'Caps &amp; Points'!$EC$2:$ED$21,2,FALSE)</f>
        <v>-</v>
      </c>
      <c r="AY567" s="80" t="str">
        <f>VLOOKUP(Scoresheet!AR217,'Caps &amp; Points'!$EC$2:$ED$21,2,FALSE)</f>
        <v>-</v>
      </c>
      <c r="AZ567" s="80" t="str">
        <f>VLOOKUP(Scoresheet!AS217,'Caps &amp; Points'!$EC$2:$ED$21,2,FALSE)</f>
        <v>-</v>
      </c>
      <c r="BA567" s="80" t="str">
        <f>VLOOKUP(Scoresheet!AT217,'Caps &amp; Points'!$EC$2:$ED$21,2,FALSE)</f>
        <v>-</v>
      </c>
      <c r="BB567" s="80" t="str">
        <f>VLOOKUP(Scoresheet!AU217,'Caps &amp; Points'!$EC$2:$ED$21,2,FALSE)</f>
        <v>-</v>
      </c>
      <c r="BC567" s="80" t="str">
        <f>VLOOKUP(Scoresheet!AV217,'Caps &amp; Points'!$EC$2:$ED$21,2,FALSE)</f>
        <v>-</v>
      </c>
      <c r="BD567" s="80" t="str">
        <f>VLOOKUP(Scoresheet!AW217,'Caps &amp; Points'!$EC$2:$ED$21,2,FALSE)</f>
        <v>-</v>
      </c>
      <c r="BE567" s="90">
        <f t="shared" si="118"/>
        <v>0</v>
      </c>
      <c r="BF567" s="87" t="str">
        <f>VLOOKUP(Scoresheet!AI217,'Caps &amp; Points'!$DZ$2:$EA$40,2,FALSE)</f>
        <v>-</v>
      </c>
      <c r="BG567" s="88" t="str">
        <f>VLOOKUP(Scoresheet!AJ217,'Caps &amp; Points'!$DZ$2:$EA$40,2,FALSE)</f>
        <v>-</v>
      </c>
      <c r="BH567" s="88" t="str">
        <f>VLOOKUP(Scoresheet!AK217,'Caps &amp; Points'!$DZ$2:$EA$40,2,FALSE)</f>
        <v>-</v>
      </c>
      <c r="BI567" s="88" t="str">
        <f>VLOOKUP(Scoresheet!AL217,'Caps &amp; Points'!$DZ$2:$EA$40,2,FALSE)</f>
        <v>-</v>
      </c>
      <c r="BJ567" s="88" t="str">
        <f>VLOOKUP(Scoresheet!AM217,'Caps &amp; Points'!$DZ$2:$EA$40,2,FALSE)</f>
        <v>-</v>
      </c>
      <c r="BK567" s="88" t="str">
        <f>VLOOKUP(Scoresheet!AN217,'Caps &amp; Points'!$DZ$2:$EA$40,2,FALSE)</f>
        <v>-</v>
      </c>
      <c r="BL567" s="89" t="str">
        <f>VLOOKUP(Scoresheet!AO217,'Caps &amp; Points'!$DZ$2:$EA$40,2,FALSE)</f>
        <v>-</v>
      </c>
      <c r="BM567" s="90">
        <f t="shared" si="119"/>
        <v>0</v>
      </c>
      <c r="BN567" s="90">
        <f t="shared" si="113"/>
        <v>1</v>
      </c>
      <c r="BO567" s="90">
        <f t="shared" si="114"/>
        <v>0</v>
      </c>
      <c r="BP567" s="90"/>
      <c r="BQ567" s="80" t="str">
        <f>+Scoresheet!BG217</f>
        <v>-</v>
      </c>
      <c r="BR567" s="80" t="str">
        <f>+Scoresheet!BH217</f>
        <v>-</v>
      </c>
      <c r="BS567" s="80" t="str">
        <f>+Scoresheet!BI217</f>
        <v>-</v>
      </c>
      <c r="BT567" s="80" t="str">
        <f>+Scoresheet!BJ217</f>
        <v>-</v>
      </c>
      <c r="BU567" s="80" t="str">
        <f>+Scoresheet!BK217</f>
        <v>-</v>
      </c>
      <c r="BV567" s="80" t="str">
        <f>+Scoresheet!BL217</f>
        <v>-</v>
      </c>
      <c r="BW567" s="80" t="str">
        <f>+Scoresheet!BM217</f>
        <v>-</v>
      </c>
      <c r="BX567" s="80">
        <f>+Scoresheet!BN217</f>
        <v>0</v>
      </c>
      <c r="BY567" s="80" t="str">
        <f>+Scoresheet!BO217</f>
        <v>-</v>
      </c>
      <c r="BZ567" s="80" t="str">
        <f>+Scoresheet!BP217</f>
        <v>-</v>
      </c>
      <c r="CA567" s="80" t="str">
        <f>+Scoresheet!BQ217</f>
        <v>-</v>
      </c>
      <c r="CB567" s="80" t="str">
        <f>+Scoresheet!BR217</f>
        <v>-</v>
      </c>
      <c r="CC567" s="80" t="str">
        <f>+Scoresheet!BS217</f>
        <v>-</v>
      </c>
      <c r="CD567" s="80" t="str">
        <f>+Scoresheet!BT217</f>
        <v>-</v>
      </c>
      <c r="CE567" s="80" t="str">
        <f>+Scoresheet!BU217</f>
        <v>-</v>
      </c>
      <c r="CF567" s="80">
        <f>+Scoresheet!BV217</f>
        <v>0</v>
      </c>
    </row>
    <row r="568" spans="23:84" hidden="1">
      <c r="W568" s="139">
        <v>15</v>
      </c>
      <c r="X568" s="295" t="str">
        <f>+Scoresheet!B218</f>
        <v>YASH PANDYA [N]</v>
      </c>
      <c r="Y568" s="296" t="str">
        <f>VLOOKUP(Scoresheet!C218,'Caps &amp; Points'!$DT$2:$DU$103,2,FALSE)</f>
        <v>-</v>
      </c>
      <c r="Z568" s="309" t="str">
        <f>VLOOKUP(Scoresheet!D218,'Caps &amp; Points'!$DT$2:$DU$103,2,FALSE)</f>
        <v>-</v>
      </c>
      <c r="AA568" s="309" t="str">
        <f>VLOOKUP(Scoresheet!E218,'Caps &amp; Points'!$DT$2:$DU$103,2,FALSE)</f>
        <v>-</v>
      </c>
      <c r="AB568" s="309">
        <f>VLOOKUP(Scoresheet!F218,'Caps &amp; Points'!$DT$2:$DU$103,2,FALSE)</f>
        <v>0</v>
      </c>
      <c r="AC568" s="309">
        <f>VLOOKUP(Scoresheet!G218,'Caps &amp; Points'!$DT$2:$DU$103,2,FALSE)</f>
        <v>0</v>
      </c>
      <c r="AD568" s="309" t="str">
        <f>VLOOKUP(Scoresheet!H218,'Caps &amp; Points'!$DT$2:$DU$103,2,FALSE)</f>
        <v>-</v>
      </c>
      <c r="AE568" s="310" t="str">
        <f>VLOOKUP(Scoresheet!I218,'Caps &amp; Points'!$DT$2:$DU$103,2,FALSE)</f>
        <v>-</v>
      </c>
      <c r="AF568" s="90">
        <f t="shared" si="115"/>
        <v>0</v>
      </c>
      <c r="AG568" s="87" t="str">
        <f>VLOOKUP(Scoresheet!AA218,'Caps &amp; Points'!$DW$2:$DX$11,2,FALSE)</f>
        <v>-</v>
      </c>
      <c r="AH568" s="88" t="str">
        <f>VLOOKUP(Scoresheet!AB218,'Caps &amp; Points'!$DW$2:$DX$11,2,FALSE)</f>
        <v>-</v>
      </c>
      <c r="AI568" s="88" t="str">
        <f>VLOOKUP(Scoresheet!AC218,'Caps &amp; Points'!$DW$2:$DX$11,2,FALSE)</f>
        <v>-</v>
      </c>
      <c r="AJ568" s="88" t="str">
        <f>VLOOKUP(Scoresheet!AD218,'Caps &amp; Points'!$DW$2:$DX$11,2,FALSE)</f>
        <v>-</v>
      </c>
      <c r="AK568" s="88" t="str">
        <f>VLOOKUP(Scoresheet!AE218,'Caps &amp; Points'!$DW$2:$DX$11,2,FALSE)</f>
        <v>-</v>
      </c>
      <c r="AL568" s="88" t="str">
        <f>VLOOKUP(Scoresheet!AF218,'Caps &amp; Points'!$DW$2:$DX$11,2,FALSE)</f>
        <v>-</v>
      </c>
      <c r="AM568" s="89" t="str">
        <f>VLOOKUP(Scoresheet!AG218,'Caps &amp; Points'!$DW$2:$DX$11,2,FALSE)</f>
        <v>-</v>
      </c>
      <c r="AN568" s="90">
        <f t="shared" si="116"/>
        <v>0</v>
      </c>
      <c r="AO568" s="87" t="str">
        <f>VLOOKUP(Scoresheet!AY218,'Caps &amp; Points'!$EF$2:$EG$13,2,FALSE)</f>
        <v>-</v>
      </c>
      <c r="AP568" s="88" t="str">
        <f>VLOOKUP(Scoresheet!AZ218,'Caps &amp; Points'!$EF$2:$EG$13,2,FALSE)</f>
        <v>-</v>
      </c>
      <c r="AQ568" s="88" t="str">
        <f>VLOOKUP(Scoresheet!BA218,'Caps &amp; Points'!$EF$2:$EG$13,2,FALSE)</f>
        <v>-</v>
      </c>
      <c r="AR568" s="88" t="str">
        <f>VLOOKUP(Scoresheet!BB218,'Caps &amp; Points'!$EF$2:$EG$13,2,FALSE)</f>
        <v>-</v>
      </c>
      <c r="AS568" s="88" t="str">
        <f>VLOOKUP(Scoresheet!BC218,'Caps &amp; Points'!$EF$2:$EG$13,2,FALSE)</f>
        <v>-</v>
      </c>
      <c r="AT568" s="88" t="str">
        <f>VLOOKUP(Scoresheet!BD218,'Caps &amp; Points'!$EF$2:$EG$13,2,FALSE)</f>
        <v>-</v>
      </c>
      <c r="AU568" s="89" t="str">
        <f>VLOOKUP(Scoresheet!BE218,'Caps &amp; Points'!$EF$2:$EG$13,2,FALSE)</f>
        <v>-</v>
      </c>
      <c r="AV568" s="90">
        <f t="shared" si="117"/>
        <v>0</v>
      </c>
      <c r="AX568" s="80" t="str">
        <f>VLOOKUP(Scoresheet!AQ218,'Caps &amp; Points'!$EC$2:$ED$21,2,FALSE)</f>
        <v>-</v>
      </c>
      <c r="AY568" s="80" t="str">
        <f>VLOOKUP(Scoresheet!AR218,'Caps &amp; Points'!$EC$2:$ED$21,2,FALSE)</f>
        <v>-</v>
      </c>
      <c r="AZ568" s="80" t="str">
        <f>VLOOKUP(Scoresheet!AS218,'Caps &amp; Points'!$EC$2:$ED$21,2,FALSE)</f>
        <v>-</v>
      </c>
      <c r="BA568" s="80" t="str">
        <f>VLOOKUP(Scoresheet!AT218,'Caps &amp; Points'!$EC$2:$ED$21,2,FALSE)</f>
        <v>-</v>
      </c>
      <c r="BB568" s="80" t="str">
        <f>VLOOKUP(Scoresheet!AU218,'Caps &amp; Points'!$EC$2:$ED$21,2,FALSE)</f>
        <v>-</v>
      </c>
      <c r="BC568" s="80" t="str">
        <f>VLOOKUP(Scoresheet!AV218,'Caps &amp; Points'!$EC$2:$ED$21,2,FALSE)</f>
        <v>-</v>
      </c>
      <c r="BD568" s="80" t="str">
        <f>VLOOKUP(Scoresheet!AW218,'Caps &amp; Points'!$EC$2:$ED$21,2,FALSE)</f>
        <v>-</v>
      </c>
      <c r="BE568" s="90">
        <f t="shared" si="118"/>
        <v>0</v>
      </c>
      <c r="BF568" s="87" t="str">
        <f>VLOOKUP(Scoresheet!AI218,'Caps &amp; Points'!$DZ$2:$EA$40,2,FALSE)</f>
        <v>-</v>
      </c>
      <c r="BG568" s="88" t="str">
        <f>VLOOKUP(Scoresheet!AJ218,'Caps &amp; Points'!$DZ$2:$EA$40,2,FALSE)</f>
        <v>-</v>
      </c>
      <c r="BH568" s="88" t="str">
        <f>VLOOKUP(Scoresheet!AK218,'Caps &amp; Points'!$DZ$2:$EA$40,2,FALSE)</f>
        <v>-</v>
      </c>
      <c r="BI568" s="88" t="str">
        <f>VLOOKUP(Scoresheet!AL218,'Caps &amp; Points'!$DZ$2:$EA$40,2,FALSE)</f>
        <v>-</v>
      </c>
      <c r="BJ568" s="88" t="str">
        <f>VLOOKUP(Scoresheet!AM218,'Caps &amp; Points'!$DZ$2:$EA$40,2,FALSE)</f>
        <v>-</v>
      </c>
      <c r="BK568" s="88" t="str">
        <f>VLOOKUP(Scoresheet!AN218,'Caps &amp; Points'!$DZ$2:$EA$40,2,FALSE)</f>
        <v>-</v>
      </c>
      <c r="BL568" s="89" t="str">
        <f>VLOOKUP(Scoresheet!AO218,'Caps &amp; Points'!$DZ$2:$EA$40,2,FALSE)</f>
        <v>-</v>
      </c>
      <c r="BM568" s="90">
        <f t="shared" si="119"/>
        <v>0</v>
      </c>
      <c r="BN568" s="90">
        <f t="shared" si="113"/>
        <v>2</v>
      </c>
      <c r="BO568" s="90">
        <f t="shared" si="114"/>
        <v>0</v>
      </c>
      <c r="BP568" s="90"/>
      <c r="BQ568" s="80" t="str">
        <f>+Scoresheet!BG218</f>
        <v>-</v>
      </c>
      <c r="BR568" s="80" t="str">
        <f>+Scoresheet!BH218</f>
        <v>-</v>
      </c>
      <c r="BS568" s="80" t="str">
        <f>+Scoresheet!BI218</f>
        <v>-</v>
      </c>
      <c r="BT568" s="80" t="str">
        <f>+Scoresheet!BJ218</f>
        <v>-</v>
      </c>
      <c r="BU568" s="80" t="str">
        <f>+Scoresheet!BK218</f>
        <v>-</v>
      </c>
      <c r="BV568" s="80" t="str">
        <f>+Scoresheet!BL218</f>
        <v>-</v>
      </c>
      <c r="BW568" s="80" t="str">
        <f>+Scoresheet!BM218</f>
        <v>-</v>
      </c>
      <c r="BX568" s="80">
        <f>+Scoresheet!BN218</f>
        <v>0</v>
      </c>
      <c r="BY568" s="80" t="str">
        <f>+Scoresheet!BO218</f>
        <v>-</v>
      </c>
      <c r="BZ568" s="80" t="str">
        <f>+Scoresheet!BP218</f>
        <v>-</v>
      </c>
      <c r="CA568" s="80" t="str">
        <f>+Scoresheet!BQ218</f>
        <v>-</v>
      </c>
      <c r="CB568" s="80" t="str">
        <f>+Scoresheet!BR218</f>
        <v>-</v>
      </c>
      <c r="CC568" s="80" t="str">
        <f>+Scoresheet!BS218</f>
        <v>-</v>
      </c>
      <c r="CD568" s="80" t="str">
        <f>+Scoresheet!BT218</f>
        <v>-</v>
      </c>
      <c r="CE568" s="80" t="str">
        <f>+Scoresheet!BU218</f>
        <v>-</v>
      </c>
      <c r="CF568" s="80">
        <f>+Scoresheet!BV218</f>
        <v>0</v>
      </c>
    </row>
    <row r="569" spans="23:84" hidden="1">
      <c r="W569" s="294">
        <v>16</v>
      </c>
      <c r="X569" s="295" t="str">
        <f>+Scoresheet!B219</f>
        <v>DHIRAJ PANDYA [N]</v>
      </c>
      <c r="Y569" s="296" t="str">
        <f>VLOOKUP(Scoresheet!C219,'Caps &amp; Points'!$DT$2:$DU$103,2,FALSE)</f>
        <v>-</v>
      </c>
      <c r="Z569" s="309" t="str">
        <f>VLOOKUP(Scoresheet!D219,'Caps &amp; Points'!$DT$2:$DU$103,2,FALSE)</f>
        <v>-</v>
      </c>
      <c r="AA569" s="309" t="str">
        <f>VLOOKUP(Scoresheet!E219,'Caps &amp; Points'!$DT$2:$DU$103,2,FALSE)</f>
        <v>-</v>
      </c>
      <c r="AB569" s="309" t="str">
        <f>VLOOKUP(Scoresheet!F219,'Caps &amp; Points'!$DT$2:$DU$103,2,FALSE)</f>
        <v>-</v>
      </c>
      <c r="AC569" s="309">
        <f>VLOOKUP(Scoresheet!G219,'Caps &amp; Points'!$DT$2:$DU$103,2,FALSE)</f>
        <v>0</v>
      </c>
      <c r="AD569" s="309" t="str">
        <f>VLOOKUP(Scoresheet!H219,'Caps &amp; Points'!$DT$2:$DU$103,2,FALSE)</f>
        <v>-</v>
      </c>
      <c r="AE569" s="310" t="str">
        <f>VLOOKUP(Scoresheet!I219,'Caps &amp; Points'!$DT$2:$DU$103,2,FALSE)</f>
        <v>-</v>
      </c>
      <c r="AF569" s="90">
        <f t="shared" si="115"/>
        <v>0</v>
      </c>
      <c r="AG569" s="87" t="str">
        <f>VLOOKUP(Scoresheet!AA219,'Caps &amp; Points'!$DW$2:$DX$11,2,FALSE)</f>
        <v>-</v>
      </c>
      <c r="AH569" s="88" t="str">
        <f>VLOOKUP(Scoresheet!AB219,'Caps &amp; Points'!$DW$2:$DX$11,2,FALSE)</f>
        <v>-</v>
      </c>
      <c r="AI569" s="88" t="str">
        <f>VLOOKUP(Scoresheet!AC219,'Caps &amp; Points'!$DW$2:$DX$11,2,FALSE)</f>
        <v>-</v>
      </c>
      <c r="AJ569" s="88" t="str">
        <f>VLOOKUP(Scoresheet!AD219,'Caps &amp; Points'!$DW$2:$DX$11,2,FALSE)</f>
        <v>-</v>
      </c>
      <c r="AK569" s="88" t="str">
        <f>VLOOKUP(Scoresheet!AE219,'Caps &amp; Points'!$DW$2:$DX$11,2,FALSE)</f>
        <v>-</v>
      </c>
      <c r="AL569" s="88" t="str">
        <f>VLOOKUP(Scoresheet!AF219,'Caps &amp; Points'!$DW$2:$DX$11,2,FALSE)</f>
        <v>-</v>
      </c>
      <c r="AM569" s="89" t="str">
        <f>VLOOKUP(Scoresheet!AG219,'Caps &amp; Points'!$DW$2:$DX$11,2,FALSE)</f>
        <v>-</v>
      </c>
      <c r="AN569" s="90">
        <f t="shared" si="116"/>
        <v>0</v>
      </c>
      <c r="AO569" s="87" t="str">
        <f>VLOOKUP(Scoresheet!AY219,'Caps &amp; Points'!$EF$2:$EG$13,2,FALSE)</f>
        <v>-</v>
      </c>
      <c r="AP569" s="88" t="str">
        <f>VLOOKUP(Scoresheet!AZ219,'Caps &amp; Points'!$EF$2:$EG$13,2,FALSE)</f>
        <v>-</v>
      </c>
      <c r="AQ569" s="88" t="str">
        <f>VLOOKUP(Scoresheet!BA219,'Caps &amp; Points'!$EF$2:$EG$13,2,FALSE)</f>
        <v>-</v>
      </c>
      <c r="AR569" s="88" t="str">
        <f>VLOOKUP(Scoresheet!BB219,'Caps &amp; Points'!$EF$2:$EG$13,2,FALSE)</f>
        <v>-</v>
      </c>
      <c r="AS569" s="88" t="str">
        <f>VLOOKUP(Scoresheet!BC219,'Caps &amp; Points'!$EF$2:$EG$13,2,FALSE)</f>
        <v>-</v>
      </c>
      <c r="AT569" s="88" t="str">
        <f>VLOOKUP(Scoresheet!BD219,'Caps &amp; Points'!$EF$2:$EG$13,2,FALSE)</f>
        <v>-</v>
      </c>
      <c r="AU569" s="89" t="str">
        <f>VLOOKUP(Scoresheet!BE219,'Caps &amp; Points'!$EF$2:$EG$13,2,FALSE)</f>
        <v>-</v>
      </c>
      <c r="AV569" s="90">
        <f t="shared" si="117"/>
        <v>0</v>
      </c>
      <c r="AX569" s="80" t="str">
        <f>VLOOKUP(Scoresheet!AQ219,'Caps &amp; Points'!$EC$2:$ED$21,2,FALSE)</f>
        <v>-</v>
      </c>
      <c r="AY569" s="80" t="str">
        <f>VLOOKUP(Scoresheet!AR219,'Caps &amp; Points'!$EC$2:$ED$21,2,FALSE)</f>
        <v>-</v>
      </c>
      <c r="AZ569" s="80" t="str">
        <f>VLOOKUP(Scoresheet!AS219,'Caps &amp; Points'!$EC$2:$ED$21,2,FALSE)</f>
        <v>-</v>
      </c>
      <c r="BA569" s="80" t="str">
        <f>VLOOKUP(Scoresheet!AT219,'Caps &amp; Points'!$EC$2:$ED$21,2,FALSE)</f>
        <v>-</v>
      </c>
      <c r="BB569" s="80" t="str">
        <f>VLOOKUP(Scoresheet!AU219,'Caps &amp; Points'!$EC$2:$ED$21,2,FALSE)</f>
        <v>-</v>
      </c>
      <c r="BC569" s="80" t="str">
        <f>VLOOKUP(Scoresheet!AV219,'Caps &amp; Points'!$EC$2:$ED$21,2,FALSE)</f>
        <v>-</v>
      </c>
      <c r="BD569" s="80" t="str">
        <f>VLOOKUP(Scoresheet!AW219,'Caps &amp; Points'!$EC$2:$ED$21,2,FALSE)</f>
        <v>-</v>
      </c>
      <c r="BE569" s="90">
        <f t="shared" si="118"/>
        <v>0</v>
      </c>
      <c r="BF569" s="87" t="str">
        <f>VLOOKUP(Scoresheet!AI219,'Caps &amp; Points'!$DZ$2:$EA$40,2,FALSE)</f>
        <v>-</v>
      </c>
      <c r="BG569" s="88" t="str">
        <f>VLOOKUP(Scoresheet!AJ219,'Caps &amp; Points'!$DZ$2:$EA$40,2,FALSE)</f>
        <v>-</v>
      </c>
      <c r="BH569" s="88" t="str">
        <f>VLOOKUP(Scoresheet!AK219,'Caps &amp; Points'!$DZ$2:$EA$40,2,FALSE)</f>
        <v>-</v>
      </c>
      <c r="BI569" s="88" t="str">
        <f>VLOOKUP(Scoresheet!AL219,'Caps &amp; Points'!$DZ$2:$EA$40,2,FALSE)</f>
        <v>-</v>
      </c>
      <c r="BJ569" s="88" t="str">
        <f>VLOOKUP(Scoresheet!AM219,'Caps &amp; Points'!$DZ$2:$EA$40,2,FALSE)</f>
        <v>-</v>
      </c>
      <c r="BK569" s="88" t="str">
        <f>VLOOKUP(Scoresheet!AN219,'Caps &amp; Points'!$DZ$2:$EA$40,2,FALSE)</f>
        <v>-</v>
      </c>
      <c r="BL569" s="89" t="str">
        <f>VLOOKUP(Scoresheet!AO219,'Caps &amp; Points'!$DZ$2:$EA$40,2,FALSE)</f>
        <v>-</v>
      </c>
      <c r="BM569" s="90">
        <f t="shared" si="119"/>
        <v>0</v>
      </c>
      <c r="BN569" s="90">
        <f t="shared" si="113"/>
        <v>1</v>
      </c>
      <c r="BO569" s="90">
        <f t="shared" si="114"/>
        <v>0</v>
      </c>
      <c r="BP569" s="90"/>
      <c r="BQ569" s="80" t="str">
        <f>+Scoresheet!BG219</f>
        <v>-</v>
      </c>
      <c r="BR569" s="80" t="str">
        <f>+Scoresheet!BH219</f>
        <v>-</v>
      </c>
      <c r="BS569" s="80" t="str">
        <f>+Scoresheet!BI219</f>
        <v>-</v>
      </c>
      <c r="BT569" s="80" t="str">
        <f>+Scoresheet!BJ219</f>
        <v>-</v>
      </c>
      <c r="BU569" s="80" t="str">
        <f>+Scoresheet!BK219</f>
        <v>-</v>
      </c>
      <c r="BV569" s="80" t="str">
        <f>+Scoresheet!BL219</f>
        <v>-</v>
      </c>
      <c r="BW569" s="80" t="str">
        <f>+Scoresheet!BM219</f>
        <v>-</v>
      </c>
      <c r="BX569" s="80">
        <f>+Scoresheet!BN219</f>
        <v>0</v>
      </c>
      <c r="BY569" s="80" t="str">
        <f>+Scoresheet!BO219</f>
        <v>-</v>
      </c>
      <c r="BZ569" s="80" t="str">
        <f>+Scoresheet!BP219</f>
        <v>-</v>
      </c>
      <c r="CA569" s="80" t="str">
        <f>+Scoresheet!BQ219</f>
        <v>-</v>
      </c>
      <c r="CB569" s="80" t="str">
        <f>+Scoresheet!BR219</f>
        <v>-</v>
      </c>
      <c r="CC569" s="80" t="str">
        <f>+Scoresheet!BS219</f>
        <v>-</v>
      </c>
      <c r="CD569" s="80" t="str">
        <f>+Scoresheet!BT219</f>
        <v>-</v>
      </c>
      <c r="CE569" s="80" t="str">
        <f>+Scoresheet!BU219</f>
        <v>-</v>
      </c>
      <c r="CF569" s="80">
        <f>+Scoresheet!BV219</f>
        <v>0</v>
      </c>
    </row>
    <row r="570" spans="23:84" hidden="1">
      <c r="W570" s="139">
        <v>17</v>
      </c>
      <c r="X570" s="295" t="str">
        <f>+Scoresheet!B220</f>
        <v>-</v>
      </c>
      <c r="Y570" s="296" t="str">
        <f>VLOOKUP(Scoresheet!C220,'Caps &amp; Points'!$DT$2:$DU$103,2,FALSE)</f>
        <v>-</v>
      </c>
      <c r="Z570" s="309" t="str">
        <f>VLOOKUP(Scoresheet!D220,'Caps &amp; Points'!$DT$2:$DU$103,2,FALSE)</f>
        <v>-</v>
      </c>
      <c r="AA570" s="309" t="str">
        <f>VLOOKUP(Scoresheet!E220,'Caps &amp; Points'!$DT$2:$DU$103,2,FALSE)</f>
        <v>-</v>
      </c>
      <c r="AB570" s="309" t="str">
        <f>VLOOKUP(Scoresheet!F220,'Caps &amp; Points'!$DT$2:$DU$103,2,FALSE)</f>
        <v>-</v>
      </c>
      <c r="AC570" s="309" t="str">
        <f>VLOOKUP(Scoresheet!G220,'Caps &amp; Points'!$DT$2:$DU$103,2,FALSE)</f>
        <v>-</v>
      </c>
      <c r="AD570" s="309" t="str">
        <f>VLOOKUP(Scoresheet!H220,'Caps &amp; Points'!$DT$2:$DU$103,2,FALSE)</f>
        <v>-</v>
      </c>
      <c r="AE570" s="310" t="str">
        <f>VLOOKUP(Scoresheet!I220,'Caps &amp; Points'!$DT$2:$DU$103,2,FALSE)</f>
        <v>-</v>
      </c>
      <c r="AF570" s="90">
        <f t="shared" si="115"/>
        <v>0</v>
      </c>
      <c r="AG570" s="87" t="str">
        <f>VLOOKUP(Scoresheet!AA220,'Caps &amp; Points'!$DW$2:$DX$11,2,FALSE)</f>
        <v>-</v>
      </c>
      <c r="AH570" s="88" t="str">
        <f>VLOOKUP(Scoresheet!AB220,'Caps &amp; Points'!$DW$2:$DX$11,2,FALSE)</f>
        <v>-</v>
      </c>
      <c r="AI570" s="88" t="str">
        <f>VLOOKUP(Scoresheet!AC220,'Caps &amp; Points'!$DW$2:$DX$11,2,FALSE)</f>
        <v>-</v>
      </c>
      <c r="AJ570" s="88" t="str">
        <f>VLOOKUP(Scoresheet!AD220,'Caps &amp; Points'!$DW$2:$DX$11,2,FALSE)</f>
        <v>-</v>
      </c>
      <c r="AK570" s="88" t="str">
        <f>VLOOKUP(Scoresheet!AE220,'Caps &amp; Points'!$DW$2:$DX$11,2,FALSE)</f>
        <v>-</v>
      </c>
      <c r="AL570" s="88" t="str">
        <f>VLOOKUP(Scoresheet!AF220,'Caps &amp; Points'!$DW$2:$DX$11,2,FALSE)</f>
        <v>-</v>
      </c>
      <c r="AM570" s="89" t="str">
        <f>VLOOKUP(Scoresheet!AG220,'Caps &amp; Points'!$DW$2:$DX$11,2,FALSE)</f>
        <v>-</v>
      </c>
      <c r="AN570" s="90">
        <f t="shared" si="116"/>
        <v>0</v>
      </c>
      <c r="AO570" s="87" t="str">
        <f>VLOOKUP(Scoresheet!AY220,'Caps &amp; Points'!$EF$2:$EG$13,2,FALSE)</f>
        <v>-</v>
      </c>
      <c r="AP570" s="88" t="str">
        <f>VLOOKUP(Scoresheet!AZ220,'Caps &amp; Points'!$EF$2:$EG$13,2,FALSE)</f>
        <v>-</v>
      </c>
      <c r="AQ570" s="88" t="str">
        <f>VLOOKUP(Scoresheet!BA220,'Caps &amp; Points'!$EF$2:$EG$13,2,FALSE)</f>
        <v>-</v>
      </c>
      <c r="AR570" s="88" t="str">
        <f>VLOOKUP(Scoresheet!BB220,'Caps &amp; Points'!$EF$2:$EG$13,2,FALSE)</f>
        <v>-</v>
      </c>
      <c r="AS570" s="88" t="str">
        <f>VLOOKUP(Scoresheet!BC220,'Caps &amp; Points'!$EF$2:$EG$13,2,FALSE)</f>
        <v>-</v>
      </c>
      <c r="AT570" s="88" t="str">
        <f>VLOOKUP(Scoresheet!BD220,'Caps &amp; Points'!$EF$2:$EG$13,2,FALSE)</f>
        <v>-</v>
      </c>
      <c r="AU570" s="89" t="str">
        <f>VLOOKUP(Scoresheet!BE220,'Caps &amp; Points'!$EF$2:$EG$13,2,FALSE)</f>
        <v>-</v>
      </c>
      <c r="AV570" s="90">
        <f t="shared" si="117"/>
        <v>0</v>
      </c>
      <c r="AX570" s="80" t="str">
        <f>VLOOKUP(Scoresheet!AQ220,'Caps &amp; Points'!$EC$2:$ED$21,2,FALSE)</f>
        <v>-</v>
      </c>
      <c r="AY570" s="80" t="str">
        <f>VLOOKUP(Scoresheet!AR220,'Caps &amp; Points'!$EC$2:$ED$21,2,FALSE)</f>
        <v>-</v>
      </c>
      <c r="AZ570" s="80" t="str">
        <f>VLOOKUP(Scoresheet!AS220,'Caps &amp; Points'!$EC$2:$ED$21,2,FALSE)</f>
        <v>-</v>
      </c>
      <c r="BA570" s="80" t="str">
        <f>VLOOKUP(Scoresheet!AT220,'Caps &amp; Points'!$EC$2:$ED$21,2,FALSE)</f>
        <v>-</v>
      </c>
      <c r="BB570" s="80" t="str">
        <f>VLOOKUP(Scoresheet!AU220,'Caps &amp; Points'!$EC$2:$ED$21,2,FALSE)</f>
        <v>-</v>
      </c>
      <c r="BC570" s="80" t="str">
        <f>VLOOKUP(Scoresheet!AV220,'Caps &amp; Points'!$EC$2:$ED$21,2,FALSE)</f>
        <v>-</v>
      </c>
      <c r="BD570" s="80" t="str">
        <f>VLOOKUP(Scoresheet!AW220,'Caps &amp; Points'!$EC$2:$ED$21,2,FALSE)</f>
        <v>-</v>
      </c>
      <c r="BE570" s="90">
        <f t="shared" si="118"/>
        <v>0</v>
      </c>
      <c r="BF570" s="87" t="str">
        <f>VLOOKUP(Scoresheet!AI220,'Caps &amp; Points'!$DZ$2:$EA$40,2,FALSE)</f>
        <v>-</v>
      </c>
      <c r="BG570" s="88" t="str">
        <f>VLOOKUP(Scoresheet!AJ220,'Caps &amp; Points'!$DZ$2:$EA$40,2,FALSE)</f>
        <v>-</v>
      </c>
      <c r="BH570" s="88" t="str">
        <f>VLOOKUP(Scoresheet!AK220,'Caps &amp; Points'!$DZ$2:$EA$40,2,FALSE)</f>
        <v>-</v>
      </c>
      <c r="BI570" s="88" t="str">
        <f>VLOOKUP(Scoresheet!AL220,'Caps &amp; Points'!$DZ$2:$EA$40,2,FALSE)</f>
        <v>-</v>
      </c>
      <c r="BJ570" s="88" t="str">
        <f>VLOOKUP(Scoresheet!AM220,'Caps &amp; Points'!$DZ$2:$EA$40,2,FALSE)</f>
        <v>-</v>
      </c>
      <c r="BK570" s="88" t="str">
        <f>VLOOKUP(Scoresheet!AN220,'Caps &amp; Points'!$DZ$2:$EA$40,2,FALSE)</f>
        <v>-</v>
      </c>
      <c r="BL570" s="89" t="str">
        <f>VLOOKUP(Scoresheet!AO220,'Caps &amp; Points'!$DZ$2:$EA$40,2,FALSE)</f>
        <v>-</v>
      </c>
      <c r="BM570" s="90">
        <f t="shared" si="119"/>
        <v>0</v>
      </c>
      <c r="BN570" s="90">
        <f t="shared" si="113"/>
        <v>0</v>
      </c>
      <c r="BO570" s="90">
        <f t="shared" si="114"/>
        <v>0</v>
      </c>
      <c r="BP570" s="90"/>
      <c r="BQ570" s="80" t="str">
        <f>+Scoresheet!BG220</f>
        <v>-</v>
      </c>
      <c r="BR570" s="80" t="str">
        <f>+Scoresheet!BH220</f>
        <v>-</v>
      </c>
      <c r="BS570" s="80" t="str">
        <f>+Scoresheet!BI220</f>
        <v>-</v>
      </c>
      <c r="BT570" s="80" t="str">
        <f>+Scoresheet!BJ220</f>
        <v>-</v>
      </c>
      <c r="BU570" s="80" t="str">
        <f>+Scoresheet!BK220</f>
        <v>-</v>
      </c>
      <c r="BV570" s="80" t="str">
        <f>+Scoresheet!BL220</f>
        <v>-</v>
      </c>
      <c r="BW570" s="80" t="str">
        <f>+Scoresheet!BM220</f>
        <v>-</v>
      </c>
      <c r="BX570" s="80">
        <f>+Scoresheet!BN220</f>
        <v>0</v>
      </c>
      <c r="BY570" s="80" t="str">
        <f>+Scoresheet!BO220</f>
        <v>-</v>
      </c>
      <c r="BZ570" s="80" t="str">
        <f>+Scoresheet!BP220</f>
        <v>-</v>
      </c>
      <c r="CA570" s="80" t="str">
        <f>+Scoresheet!BQ220</f>
        <v>-</v>
      </c>
      <c r="CB570" s="80" t="str">
        <f>+Scoresheet!BR220</f>
        <v>-</v>
      </c>
      <c r="CC570" s="80" t="str">
        <f>+Scoresheet!BS220</f>
        <v>-</v>
      </c>
      <c r="CD570" s="80" t="str">
        <f>+Scoresheet!BT220</f>
        <v>-</v>
      </c>
      <c r="CE570" s="80" t="str">
        <f>+Scoresheet!BU220</f>
        <v>-</v>
      </c>
      <c r="CF570" s="80">
        <f>+Scoresheet!BV220</f>
        <v>0</v>
      </c>
    </row>
    <row r="571" spans="23:84" hidden="1">
      <c r="W571" s="294">
        <v>18</v>
      </c>
      <c r="X571" s="295" t="str">
        <f>+Scoresheet!B221</f>
        <v>-</v>
      </c>
      <c r="Y571" s="296" t="str">
        <f>VLOOKUP(Scoresheet!C221,'Caps &amp; Points'!$DT$2:$DU$103,2,FALSE)</f>
        <v>-</v>
      </c>
      <c r="Z571" s="309" t="str">
        <f>VLOOKUP(Scoresheet!D221,'Caps &amp; Points'!$DT$2:$DU$103,2,FALSE)</f>
        <v>-</v>
      </c>
      <c r="AA571" s="309" t="str">
        <f>VLOOKUP(Scoresheet!E221,'Caps &amp; Points'!$DT$2:$DU$103,2,FALSE)</f>
        <v>-</v>
      </c>
      <c r="AB571" s="309" t="str">
        <f>VLOOKUP(Scoresheet!F221,'Caps &amp; Points'!$DT$2:$DU$103,2,FALSE)</f>
        <v>-</v>
      </c>
      <c r="AC571" s="309" t="str">
        <f>VLOOKUP(Scoresheet!G221,'Caps &amp; Points'!$DT$2:$DU$103,2,FALSE)</f>
        <v>-</v>
      </c>
      <c r="AD571" s="309" t="str">
        <f>VLOOKUP(Scoresheet!H221,'Caps &amp; Points'!$DT$2:$DU$103,2,FALSE)</f>
        <v>-</v>
      </c>
      <c r="AE571" s="310" t="str">
        <f>VLOOKUP(Scoresheet!I221,'Caps &amp; Points'!$DT$2:$DU$103,2,FALSE)</f>
        <v>-</v>
      </c>
      <c r="AF571" s="90">
        <f t="shared" si="115"/>
        <v>0</v>
      </c>
      <c r="AG571" s="87" t="str">
        <f>VLOOKUP(Scoresheet!AA221,'Caps &amp; Points'!$DW$2:$DX$11,2,FALSE)</f>
        <v>-</v>
      </c>
      <c r="AH571" s="88" t="str">
        <f>VLOOKUP(Scoresheet!AB221,'Caps &amp; Points'!$DW$2:$DX$11,2,FALSE)</f>
        <v>-</v>
      </c>
      <c r="AI571" s="88" t="str">
        <f>VLOOKUP(Scoresheet!AC221,'Caps &amp; Points'!$DW$2:$DX$11,2,FALSE)</f>
        <v>-</v>
      </c>
      <c r="AJ571" s="88" t="str">
        <f>VLOOKUP(Scoresheet!AD221,'Caps &amp; Points'!$DW$2:$DX$11,2,FALSE)</f>
        <v>-</v>
      </c>
      <c r="AK571" s="88" t="str">
        <f>VLOOKUP(Scoresheet!AE221,'Caps &amp; Points'!$DW$2:$DX$11,2,FALSE)</f>
        <v>-</v>
      </c>
      <c r="AL571" s="88" t="str">
        <f>VLOOKUP(Scoresheet!AF221,'Caps &amp; Points'!$DW$2:$DX$11,2,FALSE)</f>
        <v>-</v>
      </c>
      <c r="AM571" s="89" t="str">
        <f>VLOOKUP(Scoresheet!AG221,'Caps &amp; Points'!$DW$2:$DX$11,2,FALSE)</f>
        <v>-</v>
      </c>
      <c r="AN571" s="90">
        <f t="shared" si="116"/>
        <v>0</v>
      </c>
      <c r="AO571" s="87" t="str">
        <f>VLOOKUP(Scoresheet!AY221,'Caps &amp; Points'!$EF$2:$EG$13,2,FALSE)</f>
        <v>-</v>
      </c>
      <c r="AP571" s="88" t="str">
        <f>VLOOKUP(Scoresheet!AZ221,'Caps &amp; Points'!$EF$2:$EG$13,2,FALSE)</f>
        <v>-</v>
      </c>
      <c r="AQ571" s="88" t="str">
        <f>VLOOKUP(Scoresheet!BA221,'Caps &amp; Points'!$EF$2:$EG$13,2,FALSE)</f>
        <v>-</v>
      </c>
      <c r="AR571" s="88" t="str">
        <f>VLOOKUP(Scoresheet!BB221,'Caps &amp; Points'!$EF$2:$EG$13,2,FALSE)</f>
        <v>-</v>
      </c>
      <c r="AS571" s="88" t="str">
        <f>VLOOKUP(Scoresheet!BC221,'Caps &amp; Points'!$EF$2:$EG$13,2,FALSE)</f>
        <v>-</v>
      </c>
      <c r="AT571" s="88" t="str">
        <f>VLOOKUP(Scoresheet!BD221,'Caps &amp; Points'!$EF$2:$EG$13,2,FALSE)</f>
        <v>-</v>
      </c>
      <c r="AU571" s="89" t="str">
        <f>VLOOKUP(Scoresheet!BE221,'Caps &amp; Points'!$EF$2:$EG$13,2,FALSE)</f>
        <v>-</v>
      </c>
      <c r="AV571" s="90">
        <f t="shared" si="117"/>
        <v>0</v>
      </c>
      <c r="AX571" s="80" t="str">
        <f>VLOOKUP(Scoresheet!AQ221,'Caps &amp; Points'!$EC$2:$ED$21,2,FALSE)</f>
        <v>-</v>
      </c>
      <c r="AY571" s="80" t="str">
        <f>VLOOKUP(Scoresheet!AR221,'Caps &amp; Points'!$EC$2:$ED$21,2,FALSE)</f>
        <v>-</v>
      </c>
      <c r="AZ571" s="80" t="str">
        <f>VLOOKUP(Scoresheet!AS221,'Caps &amp; Points'!$EC$2:$ED$21,2,FALSE)</f>
        <v>-</v>
      </c>
      <c r="BA571" s="80" t="str">
        <f>VLOOKUP(Scoresheet!AT221,'Caps &amp; Points'!$EC$2:$ED$21,2,FALSE)</f>
        <v>-</v>
      </c>
      <c r="BB571" s="80" t="str">
        <f>VLOOKUP(Scoresheet!AU221,'Caps &amp; Points'!$EC$2:$ED$21,2,FALSE)</f>
        <v>-</v>
      </c>
      <c r="BC571" s="80" t="str">
        <f>VLOOKUP(Scoresheet!AV221,'Caps &amp; Points'!$EC$2:$ED$21,2,FALSE)</f>
        <v>-</v>
      </c>
      <c r="BD571" s="80" t="str">
        <f>VLOOKUP(Scoresheet!AW221,'Caps &amp; Points'!$EC$2:$ED$21,2,FALSE)</f>
        <v>-</v>
      </c>
      <c r="BE571" s="90">
        <f t="shared" si="118"/>
        <v>0</v>
      </c>
      <c r="BF571" s="87" t="str">
        <f>VLOOKUP(Scoresheet!AI221,'Caps &amp; Points'!$DZ$2:$EA$40,2,FALSE)</f>
        <v>-</v>
      </c>
      <c r="BG571" s="88" t="str">
        <f>VLOOKUP(Scoresheet!AJ221,'Caps &amp; Points'!$DZ$2:$EA$40,2,FALSE)</f>
        <v>-</v>
      </c>
      <c r="BH571" s="88" t="str">
        <f>VLOOKUP(Scoresheet!AK221,'Caps &amp; Points'!$DZ$2:$EA$40,2,FALSE)</f>
        <v>-</v>
      </c>
      <c r="BI571" s="88" t="str">
        <f>VLOOKUP(Scoresheet!AL221,'Caps &amp; Points'!$DZ$2:$EA$40,2,FALSE)</f>
        <v>-</v>
      </c>
      <c r="BJ571" s="88" t="str">
        <f>VLOOKUP(Scoresheet!AM221,'Caps &amp; Points'!$DZ$2:$EA$40,2,FALSE)</f>
        <v>-</v>
      </c>
      <c r="BK571" s="88" t="str">
        <f>VLOOKUP(Scoresheet!AN221,'Caps &amp; Points'!$DZ$2:$EA$40,2,FALSE)</f>
        <v>-</v>
      </c>
      <c r="BL571" s="89" t="str">
        <f>VLOOKUP(Scoresheet!AO221,'Caps &amp; Points'!$DZ$2:$EA$40,2,FALSE)</f>
        <v>-</v>
      </c>
      <c r="BM571" s="90">
        <f t="shared" si="119"/>
        <v>0</v>
      </c>
      <c r="BN571" s="90">
        <f t="shared" si="113"/>
        <v>0</v>
      </c>
      <c r="BO571" s="90">
        <f t="shared" si="114"/>
        <v>0</v>
      </c>
      <c r="BP571" s="90"/>
      <c r="BQ571" s="80" t="str">
        <f>+Scoresheet!BG221</f>
        <v>-</v>
      </c>
      <c r="BR571" s="80" t="str">
        <f>+Scoresheet!BH221</f>
        <v>-</v>
      </c>
      <c r="BS571" s="80" t="str">
        <f>+Scoresheet!BI221</f>
        <v>-</v>
      </c>
      <c r="BT571" s="80" t="str">
        <f>+Scoresheet!BJ221</f>
        <v>-</v>
      </c>
      <c r="BU571" s="80" t="str">
        <f>+Scoresheet!BK221</f>
        <v>-</v>
      </c>
      <c r="BV571" s="80" t="str">
        <f>+Scoresheet!BL221</f>
        <v>-</v>
      </c>
      <c r="BW571" s="80" t="str">
        <f>+Scoresheet!BM221</f>
        <v>-</v>
      </c>
      <c r="BX571" s="80">
        <f>+Scoresheet!BN221</f>
        <v>0</v>
      </c>
      <c r="BY571" s="80" t="str">
        <f>+Scoresheet!BO221</f>
        <v>-</v>
      </c>
      <c r="BZ571" s="80" t="str">
        <f>+Scoresheet!BP221</f>
        <v>-</v>
      </c>
      <c r="CA571" s="80" t="str">
        <f>+Scoresheet!BQ221</f>
        <v>-</v>
      </c>
      <c r="CB571" s="80" t="str">
        <f>+Scoresheet!BR221</f>
        <v>-</v>
      </c>
      <c r="CC571" s="80" t="str">
        <f>+Scoresheet!BS221</f>
        <v>-</v>
      </c>
      <c r="CD571" s="80" t="str">
        <f>+Scoresheet!BT221</f>
        <v>-</v>
      </c>
      <c r="CE571" s="80" t="str">
        <f>+Scoresheet!BU221</f>
        <v>-</v>
      </c>
      <c r="CF571" s="80">
        <f>+Scoresheet!BV221</f>
        <v>0</v>
      </c>
    </row>
    <row r="572" spans="23:84" hidden="1">
      <c r="W572" s="139">
        <v>19</v>
      </c>
      <c r="X572" s="295" t="str">
        <f>+Scoresheet!B222</f>
        <v>-</v>
      </c>
      <c r="Y572" s="296" t="str">
        <f>VLOOKUP(Scoresheet!C222,'Caps &amp; Points'!$DT$2:$DU$103,2,FALSE)</f>
        <v>-</v>
      </c>
      <c r="Z572" s="309" t="str">
        <f>VLOOKUP(Scoresheet!D222,'Caps &amp; Points'!$DT$2:$DU$103,2,FALSE)</f>
        <v>-</v>
      </c>
      <c r="AA572" s="309" t="str">
        <f>VLOOKUP(Scoresheet!E222,'Caps &amp; Points'!$DT$2:$DU$103,2,FALSE)</f>
        <v>-</v>
      </c>
      <c r="AB572" s="309" t="str">
        <f>VLOOKUP(Scoresheet!F222,'Caps &amp; Points'!$DT$2:$DU$103,2,FALSE)</f>
        <v>-</v>
      </c>
      <c r="AC572" s="309" t="str">
        <f>VLOOKUP(Scoresheet!G222,'Caps &amp; Points'!$DT$2:$DU$103,2,FALSE)</f>
        <v>-</v>
      </c>
      <c r="AD572" s="309" t="str">
        <f>VLOOKUP(Scoresheet!H222,'Caps &amp; Points'!$DT$2:$DU$103,2,FALSE)</f>
        <v>-</v>
      </c>
      <c r="AE572" s="310" t="str">
        <f>VLOOKUP(Scoresheet!I222,'Caps &amp; Points'!$DT$2:$DU$103,2,FALSE)</f>
        <v>-</v>
      </c>
      <c r="AF572" s="90">
        <f t="shared" si="115"/>
        <v>0</v>
      </c>
      <c r="AG572" s="87" t="str">
        <f>VLOOKUP(Scoresheet!AA222,'Caps &amp; Points'!$DW$2:$DX$11,2,FALSE)</f>
        <v>-</v>
      </c>
      <c r="AH572" s="88" t="str">
        <f>VLOOKUP(Scoresheet!AB222,'Caps &amp; Points'!$DW$2:$DX$11,2,FALSE)</f>
        <v>-</v>
      </c>
      <c r="AI572" s="88" t="str">
        <f>VLOOKUP(Scoresheet!AC222,'Caps &amp; Points'!$DW$2:$DX$11,2,FALSE)</f>
        <v>-</v>
      </c>
      <c r="AJ572" s="88" t="str">
        <f>VLOOKUP(Scoresheet!AD222,'Caps &amp; Points'!$DW$2:$DX$11,2,FALSE)</f>
        <v>-</v>
      </c>
      <c r="AK572" s="88" t="str">
        <f>VLOOKUP(Scoresheet!AE222,'Caps &amp; Points'!$DW$2:$DX$11,2,FALSE)</f>
        <v>-</v>
      </c>
      <c r="AL572" s="88" t="str">
        <f>VLOOKUP(Scoresheet!AF222,'Caps &amp; Points'!$DW$2:$DX$11,2,FALSE)</f>
        <v>-</v>
      </c>
      <c r="AM572" s="89" t="str">
        <f>VLOOKUP(Scoresheet!AG222,'Caps &amp; Points'!$DW$2:$DX$11,2,FALSE)</f>
        <v>-</v>
      </c>
      <c r="AN572" s="90">
        <f t="shared" si="116"/>
        <v>0</v>
      </c>
      <c r="AO572" s="87" t="str">
        <f>VLOOKUP(Scoresheet!AY222,'Caps &amp; Points'!$EF$2:$EG$13,2,FALSE)</f>
        <v>-</v>
      </c>
      <c r="AP572" s="88" t="str">
        <f>VLOOKUP(Scoresheet!AZ222,'Caps &amp; Points'!$EF$2:$EG$13,2,FALSE)</f>
        <v>-</v>
      </c>
      <c r="AQ572" s="88" t="str">
        <f>VLOOKUP(Scoresheet!BA222,'Caps &amp; Points'!$EF$2:$EG$13,2,FALSE)</f>
        <v>-</v>
      </c>
      <c r="AR572" s="88" t="str">
        <f>VLOOKUP(Scoresheet!BB222,'Caps &amp; Points'!$EF$2:$EG$13,2,FALSE)</f>
        <v>-</v>
      </c>
      <c r="AS572" s="88" t="str">
        <f>VLOOKUP(Scoresheet!BC222,'Caps &amp; Points'!$EF$2:$EG$13,2,FALSE)</f>
        <v>-</v>
      </c>
      <c r="AT572" s="88" t="str">
        <f>VLOOKUP(Scoresheet!BD222,'Caps &amp; Points'!$EF$2:$EG$13,2,FALSE)</f>
        <v>-</v>
      </c>
      <c r="AU572" s="89" t="str">
        <f>VLOOKUP(Scoresheet!BE222,'Caps &amp; Points'!$EF$2:$EG$13,2,FALSE)</f>
        <v>-</v>
      </c>
      <c r="AV572" s="90">
        <f t="shared" si="117"/>
        <v>0</v>
      </c>
      <c r="AX572" s="80" t="str">
        <f>VLOOKUP(Scoresheet!AQ222,'Caps &amp; Points'!$EC$2:$ED$21,2,FALSE)</f>
        <v>-</v>
      </c>
      <c r="AY572" s="80" t="str">
        <f>VLOOKUP(Scoresheet!AR222,'Caps &amp; Points'!$EC$2:$ED$21,2,FALSE)</f>
        <v>-</v>
      </c>
      <c r="AZ572" s="80" t="str">
        <f>VLOOKUP(Scoresheet!AS222,'Caps &amp; Points'!$EC$2:$ED$21,2,FALSE)</f>
        <v>-</v>
      </c>
      <c r="BA572" s="80" t="str">
        <f>VLOOKUP(Scoresheet!AT222,'Caps &amp; Points'!$EC$2:$ED$21,2,FALSE)</f>
        <v>-</v>
      </c>
      <c r="BB572" s="80" t="str">
        <f>VLOOKUP(Scoresheet!AU222,'Caps &amp; Points'!$EC$2:$ED$21,2,FALSE)</f>
        <v>-</v>
      </c>
      <c r="BC572" s="80" t="str">
        <f>VLOOKUP(Scoresheet!AV222,'Caps &amp; Points'!$EC$2:$ED$21,2,FALSE)</f>
        <v>-</v>
      </c>
      <c r="BD572" s="80" t="str">
        <f>VLOOKUP(Scoresheet!AW222,'Caps &amp; Points'!$EC$2:$ED$21,2,FALSE)</f>
        <v>-</v>
      </c>
      <c r="BE572" s="90">
        <f t="shared" si="118"/>
        <v>0</v>
      </c>
      <c r="BF572" s="87" t="str">
        <f>VLOOKUP(Scoresheet!AI222,'Caps &amp; Points'!$DZ$2:$EA$40,2,FALSE)</f>
        <v>-</v>
      </c>
      <c r="BG572" s="88" t="str">
        <f>VLOOKUP(Scoresheet!AJ222,'Caps &amp; Points'!$DZ$2:$EA$40,2,FALSE)</f>
        <v>-</v>
      </c>
      <c r="BH572" s="88" t="str">
        <f>VLOOKUP(Scoresheet!AK222,'Caps &amp; Points'!$DZ$2:$EA$40,2,FALSE)</f>
        <v>-</v>
      </c>
      <c r="BI572" s="88" t="str">
        <f>VLOOKUP(Scoresheet!AL222,'Caps &amp; Points'!$DZ$2:$EA$40,2,FALSE)</f>
        <v>-</v>
      </c>
      <c r="BJ572" s="88" t="str">
        <f>VLOOKUP(Scoresheet!AM222,'Caps &amp; Points'!$DZ$2:$EA$40,2,FALSE)</f>
        <v>-</v>
      </c>
      <c r="BK572" s="88" t="str">
        <f>VLOOKUP(Scoresheet!AN222,'Caps &amp; Points'!$DZ$2:$EA$40,2,FALSE)</f>
        <v>-</v>
      </c>
      <c r="BL572" s="89" t="str">
        <f>VLOOKUP(Scoresheet!AO222,'Caps &amp; Points'!$DZ$2:$EA$40,2,FALSE)</f>
        <v>-</v>
      </c>
      <c r="BM572" s="90">
        <f t="shared" si="119"/>
        <v>0</v>
      </c>
      <c r="BN572" s="90">
        <f t="shared" si="113"/>
        <v>0</v>
      </c>
      <c r="BO572" s="90">
        <f t="shared" si="114"/>
        <v>0</v>
      </c>
      <c r="BP572" s="90"/>
      <c r="BQ572" s="80" t="str">
        <f>+Scoresheet!BG222</f>
        <v>-</v>
      </c>
      <c r="BR572" s="80" t="str">
        <f>+Scoresheet!BH222</f>
        <v>-</v>
      </c>
      <c r="BS572" s="80" t="str">
        <f>+Scoresheet!BI222</f>
        <v>-</v>
      </c>
      <c r="BT572" s="80" t="str">
        <f>+Scoresheet!BJ222</f>
        <v>-</v>
      </c>
      <c r="BU572" s="80" t="str">
        <f>+Scoresheet!BK222</f>
        <v>-</v>
      </c>
      <c r="BV572" s="80" t="str">
        <f>+Scoresheet!BL222</f>
        <v>-</v>
      </c>
      <c r="BW572" s="80" t="str">
        <f>+Scoresheet!BM222</f>
        <v>-</v>
      </c>
      <c r="BX572" s="80">
        <f>+Scoresheet!BN222</f>
        <v>0</v>
      </c>
      <c r="BY572" s="80" t="str">
        <f>+Scoresheet!BO222</f>
        <v>-</v>
      </c>
      <c r="BZ572" s="80" t="str">
        <f>+Scoresheet!BP222</f>
        <v>-</v>
      </c>
      <c r="CA572" s="80" t="str">
        <f>+Scoresheet!BQ222</f>
        <v>-</v>
      </c>
      <c r="CB572" s="80" t="str">
        <f>+Scoresheet!BR222</f>
        <v>-</v>
      </c>
      <c r="CC572" s="80" t="str">
        <f>+Scoresheet!BS222</f>
        <v>-</v>
      </c>
      <c r="CD572" s="80" t="str">
        <f>+Scoresheet!BT222</f>
        <v>-</v>
      </c>
      <c r="CE572" s="80" t="str">
        <f>+Scoresheet!BU222</f>
        <v>-</v>
      </c>
      <c r="CF572" s="80">
        <f>+Scoresheet!BV222</f>
        <v>0</v>
      </c>
    </row>
    <row r="573" spans="23:84" hidden="1">
      <c r="W573" s="294">
        <v>20</v>
      </c>
      <c r="X573" s="295" t="str">
        <f>+Scoresheet!B223</f>
        <v>-</v>
      </c>
      <c r="Y573" s="296" t="str">
        <f>VLOOKUP(Scoresheet!C223,'Caps &amp; Points'!$DT$2:$DU$103,2,FALSE)</f>
        <v>-</v>
      </c>
      <c r="Z573" s="309" t="str">
        <f>VLOOKUP(Scoresheet!D223,'Caps &amp; Points'!$DT$2:$DU$103,2,FALSE)</f>
        <v>-</v>
      </c>
      <c r="AA573" s="309" t="str">
        <f>VLOOKUP(Scoresheet!E223,'Caps &amp; Points'!$DT$2:$DU$103,2,FALSE)</f>
        <v>-</v>
      </c>
      <c r="AB573" s="309" t="str">
        <f>VLOOKUP(Scoresheet!F223,'Caps &amp; Points'!$DT$2:$DU$103,2,FALSE)</f>
        <v>-</v>
      </c>
      <c r="AC573" s="309" t="str">
        <f>VLOOKUP(Scoresheet!G223,'Caps &amp; Points'!$DT$2:$DU$103,2,FALSE)</f>
        <v>-</v>
      </c>
      <c r="AD573" s="309" t="str">
        <f>VLOOKUP(Scoresheet!H223,'Caps &amp; Points'!$DT$2:$DU$103,2,FALSE)</f>
        <v>-</v>
      </c>
      <c r="AE573" s="310" t="str">
        <f>VLOOKUP(Scoresheet!I223,'Caps &amp; Points'!$DT$2:$DU$103,2,FALSE)</f>
        <v>-</v>
      </c>
      <c r="AF573" s="90">
        <f t="shared" si="115"/>
        <v>0</v>
      </c>
      <c r="AG573" s="87" t="str">
        <f>VLOOKUP(Scoresheet!AA223,'Caps &amp; Points'!$DW$2:$DX$11,2,FALSE)</f>
        <v>-</v>
      </c>
      <c r="AH573" s="88" t="str">
        <f>VLOOKUP(Scoresheet!AB223,'Caps &amp; Points'!$DW$2:$DX$11,2,FALSE)</f>
        <v>-</v>
      </c>
      <c r="AI573" s="88" t="str">
        <f>VLOOKUP(Scoresheet!AC223,'Caps &amp; Points'!$DW$2:$DX$11,2,FALSE)</f>
        <v>-</v>
      </c>
      <c r="AJ573" s="88" t="str">
        <f>VLOOKUP(Scoresheet!AD223,'Caps &amp; Points'!$DW$2:$DX$11,2,FALSE)</f>
        <v>-</v>
      </c>
      <c r="AK573" s="88" t="str">
        <f>VLOOKUP(Scoresheet!AE223,'Caps &amp; Points'!$DW$2:$DX$11,2,FALSE)</f>
        <v>-</v>
      </c>
      <c r="AL573" s="88" t="str">
        <f>VLOOKUP(Scoresheet!AF223,'Caps &amp; Points'!$DW$2:$DX$11,2,FALSE)</f>
        <v>-</v>
      </c>
      <c r="AM573" s="89" t="str">
        <f>VLOOKUP(Scoresheet!AG223,'Caps &amp; Points'!$DW$2:$DX$11,2,FALSE)</f>
        <v>-</v>
      </c>
      <c r="AN573" s="90">
        <f t="shared" si="116"/>
        <v>0</v>
      </c>
      <c r="AO573" s="87" t="str">
        <f>VLOOKUP(Scoresheet!AY223,'Caps &amp; Points'!$EF$2:$EG$13,2,FALSE)</f>
        <v>-</v>
      </c>
      <c r="AP573" s="88" t="str">
        <f>VLOOKUP(Scoresheet!AZ223,'Caps &amp; Points'!$EF$2:$EG$13,2,FALSE)</f>
        <v>-</v>
      </c>
      <c r="AQ573" s="88" t="str">
        <f>VLOOKUP(Scoresheet!BA223,'Caps &amp; Points'!$EF$2:$EG$13,2,FALSE)</f>
        <v>-</v>
      </c>
      <c r="AR573" s="88" t="str">
        <f>VLOOKUP(Scoresheet!BB223,'Caps &amp; Points'!$EF$2:$EG$13,2,FALSE)</f>
        <v>-</v>
      </c>
      <c r="AS573" s="88" t="str">
        <f>VLOOKUP(Scoresheet!BC223,'Caps &amp; Points'!$EF$2:$EG$13,2,FALSE)</f>
        <v>-</v>
      </c>
      <c r="AT573" s="88" t="str">
        <f>VLOOKUP(Scoresheet!BD223,'Caps &amp; Points'!$EF$2:$EG$13,2,FALSE)</f>
        <v>-</v>
      </c>
      <c r="AU573" s="89" t="str">
        <f>VLOOKUP(Scoresheet!BE223,'Caps &amp; Points'!$EF$2:$EG$13,2,FALSE)</f>
        <v>-</v>
      </c>
      <c r="AV573" s="90">
        <f t="shared" si="117"/>
        <v>0</v>
      </c>
      <c r="AX573" s="80" t="str">
        <f>VLOOKUP(Scoresheet!AQ223,'Caps &amp; Points'!$EC$2:$ED$21,2,FALSE)</f>
        <v>-</v>
      </c>
      <c r="AY573" s="80" t="str">
        <f>VLOOKUP(Scoresheet!AR223,'Caps &amp; Points'!$EC$2:$ED$21,2,FALSE)</f>
        <v>-</v>
      </c>
      <c r="AZ573" s="80" t="str">
        <f>VLOOKUP(Scoresheet!AS223,'Caps &amp; Points'!$EC$2:$ED$21,2,FALSE)</f>
        <v>-</v>
      </c>
      <c r="BA573" s="80" t="str">
        <f>VLOOKUP(Scoresheet!AT223,'Caps &amp; Points'!$EC$2:$ED$21,2,FALSE)</f>
        <v>-</v>
      </c>
      <c r="BB573" s="80" t="str">
        <f>VLOOKUP(Scoresheet!AU223,'Caps &amp; Points'!$EC$2:$ED$21,2,FALSE)</f>
        <v>-</v>
      </c>
      <c r="BC573" s="80" t="str">
        <f>VLOOKUP(Scoresheet!AV223,'Caps &amp; Points'!$EC$2:$ED$21,2,FALSE)</f>
        <v>-</v>
      </c>
      <c r="BD573" s="80" t="str">
        <f>VLOOKUP(Scoresheet!AW223,'Caps &amp; Points'!$EC$2:$ED$21,2,FALSE)</f>
        <v>-</v>
      </c>
      <c r="BE573" s="90">
        <f t="shared" si="118"/>
        <v>0</v>
      </c>
      <c r="BF573" s="87" t="str">
        <f>VLOOKUP(Scoresheet!AI223,'Caps &amp; Points'!$DZ$2:$EA$40,2,FALSE)</f>
        <v>-</v>
      </c>
      <c r="BG573" s="88" t="str">
        <f>VLOOKUP(Scoresheet!AJ223,'Caps &amp; Points'!$DZ$2:$EA$40,2,FALSE)</f>
        <v>-</v>
      </c>
      <c r="BH573" s="88" t="str">
        <f>VLOOKUP(Scoresheet!AK223,'Caps &amp; Points'!$DZ$2:$EA$40,2,FALSE)</f>
        <v>-</v>
      </c>
      <c r="BI573" s="88" t="str">
        <f>VLOOKUP(Scoresheet!AL223,'Caps &amp; Points'!$DZ$2:$EA$40,2,FALSE)</f>
        <v>-</v>
      </c>
      <c r="BJ573" s="88" t="str">
        <f>VLOOKUP(Scoresheet!AM223,'Caps &amp; Points'!$DZ$2:$EA$40,2,FALSE)</f>
        <v>-</v>
      </c>
      <c r="BK573" s="88" t="str">
        <f>VLOOKUP(Scoresheet!AN223,'Caps &amp; Points'!$DZ$2:$EA$40,2,FALSE)</f>
        <v>-</v>
      </c>
      <c r="BL573" s="89" t="str">
        <f>VLOOKUP(Scoresheet!AO223,'Caps &amp; Points'!$DZ$2:$EA$40,2,FALSE)</f>
        <v>-</v>
      </c>
      <c r="BM573" s="90">
        <f t="shared" si="119"/>
        <v>0</v>
      </c>
      <c r="BN573" s="90">
        <f t="shared" si="113"/>
        <v>0</v>
      </c>
      <c r="BO573" s="90">
        <f t="shared" si="114"/>
        <v>0</v>
      </c>
      <c r="BP573" s="90"/>
      <c r="BQ573" s="80" t="str">
        <f>+Scoresheet!BG223</f>
        <v>-</v>
      </c>
      <c r="BR573" s="80" t="str">
        <f>+Scoresheet!BH223</f>
        <v>-</v>
      </c>
      <c r="BS573" s="80" t="str">
        <f>+Scoresheet!BI223</f>
        <v>-</v>
      </c>
      <c r="BT573" s="80" t="str">
        <f>+Scoresheet!BJ223</f>
        <v>-</v>
      </c>
      <c r="BU573" s="80" t="str">
        <f>+Scoresheet!BK223</f>
        <v>-</v>
      </c>
      <c r="BV573" s="80" t="str">
        <f>+Scoresheet!BL223</f>
        <v>-</v>
      </c>
      <c r="BW573" s="80" t="str">
        <f>+Scoresheet!BM223</f>
        <v>-</v>
      </c>
      <c r="BX573" s="80">
        <f>+Scoresheet!BN223</f>
        <v>0</v>
      </c>
      <c r="BY573" s="80" t="str">
        <f>+Scoresheet!BO223</f>
        <v>-</v>
      </c>
      <c r="BZ573" s="80" t="str">
        <f>+Scoresheet!BP223</f>
        <v>-</v>
      </c>
      <c r="CA573" s="80" t="str">
        <f>+Scoresheet!BQ223</f>
        <v>-</v>
      </c>
      <c r="CB573" s="80" t="str">
        <f>+Scoresheet!BR223</f>
        <v>-</v>
      </c>
      <c r="CC573" s="80" t="str">
        <f>+Scoresheet!BS223</f>
        <v>-</v>
      </c>
      <c r="CD573" s="80" t="str">
        <f>+Scoresheet!BT223</f>
        <v>-</v>
      </c>
      <c r="CE573" s="80" t="str">
        <f>+Scoresheet!BU223</f>
        <v>-</v>
      </c>
      <c r="CF573" s="80">
        <f>+Scoresheet!BV223</f>
        <v>0</v>
      </c>
    </row>
    <row r="574" spans="23:84" hidden="1">
      <c r="W574" s="139">
        <v>21</v>
      </c>
      <c r="X574" s="295" t="str">
        <f>+Scoresheet!B224</f>
        <v>-</v>
      </c>
      <c r="Y574" s="296" t="str">
        <f>VLOOKUP(Scoresheet!C224,'Caps &amp; Points'!$DT$2:$DU$103,2,FALSE)</f>
        <v>-</v>
      </c>
      <c r="Z574" s="309" t="str">
        <f>VLOOKUP(Scoresheet!D224,'Caps &amp; Points'!$DT$2:$DU$103,2,FALSE)</f>
        <v>-</v>
      </c>
      <c r="AA574" s="309" t="str">
        <f>VLOOKUP(Scoresheet!E224,'Caps &amp; Points'!$DT$2:$DU$103,2,FALSE)</f>
        <v>-</v>
      </c>
      <c r="AB574" s="309" t="str">
        <f>VLOOKUP(Scoresheet!F224,'Caps &amp; Points'!$DT$2:$DU$103,2,FALSE)</f>
        <v>-</v>
      </c>
      <c r="AC574" s="309" t="str">
        <f>VLOOKUP(Scoresheet!G224,'Caps &amp; Points'!$DT$2:$DU$103,2,FALSE)</f>
        <v>-</v>
      </c>
      <c r="AD574" s="309" t="str">
        <f>VLOOKUP(Scoresheet!H224,'Caps &amp; Points'!$DT$2:$DU$103,2,FALSE)</f>
        <v>-</v>
      </c>
      <c r="AE574" s="310" t="str">
        <f>VLOOKUP(Scoresheet!I224,'Caps &amp; Points'!$DT$2:$DU$103,2,FALSE)</f>
        <v>-</v>
      </c>
      <c r="AF574" s="90">
        <f t="shared" si="115"/>
        <v>0</v>
      </c>
      <c r="AG574" s="87" t="str">
        <f>VLOOKUP(Scoresheet!AA224,'Caps &amp; Points'!$DW$2:$DX$11,2,FALSE)</f>
        <v>-</v>
      </c>
      <c r="AH574" s="88" t="str">
        <f>VLOOKUP(Scoresheet!AB224,'Caps &amp; Points'!$DW$2:$DX$11,2,FALSE)</f>
        <v>-</v>
      </c>
      <c r="AI574" s="88" t="str">
        <f>VLOOKUP(Scoresheet!AC224,'Caps &amp; Points'!$DW$2:$DX$11,2,FALSE)</f>
        <v>-</v>
      </c>
      <c r="AJ574" s="88" t="str">
        <f>VLOOKUP(Scoresheet!AD224,'Caps &amp; Points'!$DW$2:$DX$11,2,FALSE)</f>
        <v>-</v>
      </c>
      <c r="AK574" s="88" t="str">
        <f>VLOOKUP(Scoresheet!AE224,'Caps &amp; Points'!$DW$2:$DX$11,2,FALSE)</f>
        <v>-</v>
      </c>
      <c r="AL574" s="88" t="str">
        <f>VLOOKUP(Scoresheet!AF224,'Caps &amp; Points'!$DW$2:$DX$11,2,FALSE)</f>
        <v>-</v>
      </c>
      <c r="AM574" s="89" t="str">
        <f>VLOOKUP(Scoresheet!AG224,'Caps &amp; Points'!$DW$2:$DX$11,2,FALSE)</f>
        <v>-</v>
      </c>
      <c r="AN574" s="90">
        <f t="shared" si="116"/>
        <v>0</v>
      </c>
      <c r="AO574" s="87" t="str">
        <f>VLOOKUP(Scoresheet!AY224,'Caps &amp; Points'!$EF$2:$EG$13,2,FALSE)</f>
        <v>-</v>
      </c>
      <c r="AP574" s="88" t="str">
        <f>VLOOKUP(Scoresheet!AZ224,'Caps &amp; Points'!$EF$2:$EG$13,2,FALSE)</f>
        <v>-</v>
      </c>
      <c r="AQ574" s="88" t="str">
        <f>VLOOKUP(Scoresheet!BA224,'Caps &amp; Points'!$EF$2:$EG$13,2,FALSE)</f>
        <v>-</v>
      </c>
      <c r="AR574" s="88" t="str">
        <f>VLOOKUP(Scoresheet!BB224,'Caps &amp; Points'!$EF$2:$EG$13,2,FALSE)</f>
        <v>-</v>
      </c>
      <c r="AS574" s="88" t="str">
        <f>VLOOKUP(Scoresheet!BC224,'Caps &amp; Points'!$EF$2:$EG$13,2,FALSE)</f>
        <v>-</v>
      </c>
      <c r="AT574" s="88" t="str">
        <f>VLOOKUP(Scoresheet!BD224,'Caps &amp; Points'!$EF$2:$EG$13,2,FALSE)</f>
        <v>-</v>
      </c>
      <c r="AU574" s="89" t="str">
        <f>VLOOKUP(Scoresheet!BE224,'Caps &amp; Points'!$EF$2:$EG$13,2,FALSE)</f>
        <v>-</v>
      </c>
      <c r="AV574" s="90">
        <f t="shared" si="117"/>
        <v>0</v>
      </c>
      <c r="AX574" s="80" t="str">
        <f>VLOOKUP(Scoresheet!AQ224,'Caps &amp; Points'!$EC$2:$ED$21,2,FALSE)</f>
        <v>-</v>
      </c>
      <c r="AY574" s="80" t="str">
        <f>VLOOKUP(Scoresheet!AR224,'Caps &amp; Points'!$EC$2:$ED$21,2,FALSE)</f>
        <v>-</v>
      </c>
      <c r="AZ574" s="80" t="str">
        <f>VLOOKUP(Scoresheet!AS224,'Caps &amp; Points'!$EC$2:$ED$21,2,FALSE)</f>
        <v>-</v>
      </c>
      <c r="BA574" s="80" t="str">
        <f>VLOOKUP(Scoresheet!AT224,'Caps &amp; Points'!$EC$2:$ED$21,2,FALSE)</f>
        <v>-</v>
      </c>
      <c r="BB574" s="80" t="str">
        <f>VLOOKUP(Scoresheet!AU224,'Caps &amp; Points'!$EC$2:$ED$21,2,FALSE)</f>
        <v>-</v>
      </c>
      <c r="BC574" s="80" t="str">
        <f>VLOOKUP(Scoresheet!AV224,'Caps &amp; Points'!$EC$2:$ED$21,2,FALSE)</f>
        <v>-</v>
      </c>
      <c r="BD574" s="80" t="str">
        <f>VLOOKUP(Scoresheet!AW224,'Caps &amp; Points'!$EC$2:$ED$21,2,FALSE)</f>
        <v>-</v>
      </c>
      <c r="BE574" s="90">
        <f t="shared" si="118"/>
        <v>0</v>
      </c>
      <c r="BF574" s="87" t="str">
        <f>VLOOKUP(Scoresheet!AI224,'Caps &amp; Points'!$DZ$2:$EA$40,2,FALSE)</f>
        <v>-</v>
      </c>
      <c r="BG574" s="88" t="str">
        <f>VLOOKUP(Scoresheet!AJ224,'Caps &amp; Points'!$DZ$2:$EA$40,2,FALSE)</f>
        <v>-</v>
      </c>
      <c r="BH574" s="88" t="str">
        <f>VLOOKUP(Scoresheet!AK224,'Caps &amp; Points'!$DZ$2:$EA$40,2,FALSE)</f>
        <v>-</v>
      </c>
      <c r="BI574" s="88" t="str">
        <f>VLOOKUP(Scoresheet!AL224,'Caps &amp; Points'!$DZ$2:$EA$40,2,FALSE)</f>
        <v>-</v>
      </c>
      <c r="BJ574" s="88" t="str">
        <f>VLOOKUP(Scoresheet!AM224,'Caps &amp; Points'!$DZ$2:$EA$40,2,FALSE)</f>
        <v>-</v>
      </c>
      <c r="BK574" s="88" t="str">
        <f>VLOOKUP(Scoresheet!AN224,'Caps &amp; Points'!$DZ$2:$EA$40,2,FALSE)</f>
        <v>-</v>
      </c>
      <c r="BL574" s="89" t="str">
        <f>VLOOKUP(Scoresheet!AO224,'Caps &amp; Points'!$DZ$2:$EA$40,2,FALSE)</f>
        <v>-</v>
      </c>
      <c r="BM574" s="90">
        <f t="shared" si="119"/>
        <v>0</v>
      </c>
      <c r="BN574" s="90">
        <f t="shared" si="113"/>
        <v>0</v>
      </c>
      <c r="BO574" s="90">
        <f t="shared" si="114"/>
        <v>0</v>
      </c>
      <c r="BP574" s="90"/>
      <c r="BQ574" s="80" t="str">
        <f>+Scoresheet!BG224</f>
        <v>-</v>
      </c>
      <c r="BR574" s="80" t="str">
        <f>+Scoresheet!BH224</f>
        <v>-</v>
      </c>
      <c r="BS574" s="80" t="str">
        <f>+Scoresheet!BI224</f>
        <v>-</v>
      </c>
      <c r="BT574" s="80" t="str">
        <f>+Scoresheet!BJ224</f>
        <v>-</v>
      </c>
      <c r="BU574" s="80" t="str">
        <f>+Scoresheet!BK224</f>
        <v>-</v>
      </c>
      <c r="BV574" s="80" t="str">
        <f>+Scoresheet!BL224</f>
        <v>-</v>
      </c>
      <c r="BW574" s="80" t="str">
        <f>+Scoresheet!BM224</f>
        <v>-</v>
      </c>
      <c r="BX574" s="80">
        <f>+Scoresheet!BN224</f>
        <v>0</v>
      </c>
      <c r="BY574" s="80" t="str">
        <f>+Scoresheet!BO224</f>
        <v>-</v>
      </c>
      <c r="BZ574" s="80" t="str">
        <f>+Scoresheet!BP224</f>
        <v>-</v>
      </c>
      <c r="CA574" s="80" t="str">
        <f>+Scoresheet!BQ224</f>
        <v>-</v>
      </c>
      <c r="CB574" s="80" t="str">
        <f>+Scoresheet!BR224</f>
        <v>-</v>
      </c>
      <c r="CC574" s="80" t="str">
        <f>+Scoresheet!BS224</f>
        <v>-</v>
      </c>
      <c r="CD574" s="80" t="str">
        <f>+Scoresheet!BT224</f>
        <v>-</v>
      </c>
      <c r="CE574" s="80" t="str">
        <f>+Scoresheet!BU224</f>
        <v>-</v>
      </c>
      <c r="CF574" s="80">
        <f>+Scoresheet!BV224</f>
        <v>0</v>
      </c>
    </row>
    <row r="575" spans="23:84" hidden="1">
      <c r="W575" s="294">
        <v>22</v>
      </c>
      <c r="X575" s="295" t="str">
        <f>+Scoresheet!B225</f>
        <v>-</v>
      </c>
      <c r="Y575" s="296" t="str">
        <f>VLOOKUP(Scoresheet!C225,'Caps &amp; Points'!$DT$2:$DU$103,2,FALSE)</f>
        <v>-</v>
      </c>
      <c r="Z575" s="309" t="str">
        <f>VLOOKUP(Scoresheet!D225,'Caps &amp; Points'!$DT$2:$DU$103,2,FALSE)</f>
        <v>-</v>
      </c>
      <c r="AA575" s="309" t="str">
        <f>VLOOKUP(Scoresheet!E225,'Caps &amp; Points'!$DT$2:$DU$103,2,FALSE)</f>
        <v>-</v>
      </c>
      <c r="AB575" s="309" t="str">
        <f>VLOOKUP(Scoresheet!F225,'Caps &amp; Points'!$DT$2:$DU$103,2,FALSE)</f>
        <v>-</v>
      </c>
      <c r="AC575" s="309" t="str">
        <f>VLOOKUP(Scoresheet!G225,'Caps &amp; Points'!$DT$2:$DU$103,2,FALSE)</f>
        <v>-</v>
      </c>
      <c r="AD575" s="309" t="str">
        <f>VLOOKUP(Scoresheet!H225,'Caps &amp; Points'!$DT$2:$DU$103,2,FALSE)</f>
        <v>-</v>
      </c>
      <c r="AE575" s="310" t="str">
        <f>VLOOKUP(Scoresheet!I225,'Caps &amp; Points'!$DT$2:$DU$103,2,FALSE)</f>
        <v>-</v>
      </c>
      <c r="AF575" s="90">
        <f t="shared" si="115"/>
        <v>0</v>
      </c>
      <c r="AG575" s="87" t="str">
        <f>VLOOKUP(Scoresheet!AA225,'Caps &amp; Points'!$DW$2:$DX$11,2,FALSE)</f>
        <v>-</v>
      </c>
      <c r="AH575" s="88" t="str">
        <f>VLOOKUP(Scoresheet!AB225,'Caps &amp; Points'!$DW$2:$DX$11,2,FALSE)</f>
        <v>-</v>
      </c>
      <c r="AI575" s="88" t="str">
        <f>VLOOKUP(Scoresheet!AC225,'Caps &amp; Points'!$DW$2:$DX$11,2,FALSE)</f>
        <v>-</v>
      </c>
      <c r="AJ575" s="88" t="str">
        <f>VLOOKUP(Scoresheet!AD225,'Caps &amp; Points'!$DW$2:$DX$11,2,FALSE)</f>
        <v>-</v>
      </c>
      <c r="AK575" s="88" t="str">
        <f>VLOOKUP(Scoresheet!AE225,'Caps &amp; Points'!$DW$2:$DX$11,2,FALSE)</f>
        <v>-</v>
      </c>
      <c r="AL575" s="88" t="str">
        <f>VLOOKUP(Scoresheet!AF225,'Caps &amp; Points'!$DW$2:$DX$11,2,FALSE)</f>
        <v>-</v>
      </c>
      <c r="AM575" s="89" t="str">
        <f>VLOOKUP(Scoresheet!AG225,'Caps &amp; Points'!$DW$2:$DX$11,2,FALSE)</f>
        <v>-</v>
      </c>
      <c r="AN575" s="90">
        <f t="shared" si="116"/>
        <v>0</v>
      </c>
      <c r="AO575" s="87" t="str">
        <f>VLOOKUP(Scoresheet!AY225,'Caps &amp; Points'!$EF$2:$EG$13,2,FALSE)</f>
        <v>-</v>
      </c>
      <c r="AP575" s="88" t="str">
        <f>VLOOKUP(Scoresheet!AZ225,'Caps &amp; Points'!$EF$2:$EG$13,2,FALSE)</f>
        <v>-</v>
      </c>
      <c r="AQ575" s="88" t="str">
        <f>VLOOKUP(Scoresheet!BA225,'Caps &amp; Points'!$EF$2:$EG$13,2,FALSE)</f>
        <v>-</v>
      </c>
      <c r="AR575" s="88" t="str">
        <f>VLOOKUP(Scoresheet!BB225,'Caps &amp; Points'!$EF$2:$EG$13,2,FALSE)</f>
        <v>-</v>
      </c>
      <c r="AS575" s="88" t="str">
        <f>VLOOKUP(Scoresheet!BC225,'Caps &amp; Points'!$EF$2:$EG$13,2,FALSE)</f>
        <v>-</v>
      </c>
      <c r="AT575" s="88" t="str">
        <f>VLOOKUP(Scoresheet!BD225,'Caps &amp; Points'!$EF$2:$EG$13,2,FALSE)</f>
        <v>-</v>
      </c>
      <c r="AU575" s="89" t="str">
        <f>VLOOKUP(Scoresheet!BE225,'Caps &amp; Points'!$EF$2:$EG$13,2,FALSE)</f>
        <v>-</v>
      </c>
      <c r="AV575" s="90">
        <f t="shared" si="117"/>
        <v>0</v>
      </c>
      <c r="AX575" s="80" t="str">
        <f>VLOOKUP(Scoresheet!AQ225,'Caps &amp; Points'!$EC$2:$ED$21,2,FALSE)</f>
        <v>-</v>
      </c>
      <c r="AY575" s="80" t="str">
        <f>VLOOKUP(Scoresheet!AR225,'Caps &amp; Points'!$EC$2:$ED$21,2,FALSE)</f>
        <v>-</v>
      </c>
      <c r="AZ575" s="80" t="str">
        <f>VLOOKUP(Scoresheet!AS225,'Caps &amp; Points'!$EC$2:$ED$21,2,FALSE)</f>
        <v>-</v>
      </c>
      <c r="BA575" s="80" t="str">
        <f>VLOOKUP(Scoresheet!AT225,'Caps &amp; Points'!$EC$2:$ED$21,2,FALSE)</f>
        <v>-</v>
      </c>
      <c r="BB575" s="80" t="str">
        <f>VLOOKUP(Scoresheet!AU225,'Caps &amp; Points'!$EC$2:$ED$21,2,FALSE)</f>
        <v>-</v>
      </c>
      <c r="BC575" s="80" t="str">
        <f>VLOOKUP(Scoresheet!AV225,'Caps &amp; Points'!$EC$2:$ED$21,2,FALSE)</f>
        <v>-</v>
      </c>
      <c r="BD575" s="80" t="str">
        <f>VLOOKUP(Scoresheet!AW225,'Caps &amp; Points'!$EC$2:$ED$21,2,FALSE)</f>
        <v>-</v>
      </c>
      <c r="BE575" s="90">
        <f t="shared" si="118"/>
        <v>0</v>
      </c>
      <c r="BF575" s="87" t="str">
        <f>VLOOKUP(Scoresheet!AI225,'Caps &amp; Points'!$DZ$2:$EA$40,2,FALSE)</f>
        <v>-</v>
      </c>
      <c r="BG575" s="88" t="str">
        <f>VLOOKUP(Scoresheet!AJ225,'Caps &amp; Points'!$DZ$2:$EA$40,2,FALSE)</f>
        <v>-</v>
      </c>
      <c r="BH575" s="88" t="str">
        <f>VLOOKUP(Scoresheet!AK225,'Caps &amp; Points'!$DZ$2:$EA$40,2,FALSE)</f>
        <v>-</v>
      </c>
      <c r="BI575" s="88" t="str">
        <f>VLOOKUP(Scoresheet!AL225,'Caps &amp; Points'!$DZ$2:$EA$40,2,FALSE)</f>
        <v>-</v>
      </c>
      <c r="BJ575" s="88" t="str">
        <f>VLOOKUP(Scoresheet!AM225,'Caps &amp; Points'!$DZ$2:$EA$40,2,FALSE)</f>
        <v>-</v>
      </c>
      <c r="BK575" s="88" t="str">
        <f>VLOOKUP(Scoresheet!AN225,'Caps &amp; Points'!$DZ$2:$EA$40,2,FALSE)</f>
        <v>-</v>
      </c>
      <c r="BL575" s="89" t="str">
        <f>VLOOKUP(Scoresheet!AO225,'Caps &amp; Points'!$DZ$2:$EA$40,2,FALSE)</f>
        <v>-</v>
      </c>
      <c r="BM575" s="90">
        <f t="shared" si="119"/>
        <v>0</v>
      </c>
      <c r="BN575" s="90">
        <f t="shared" si="113"/>
        <v>0</v>
      </c>
      <c r="BO575" s="90">
        <f t="shared" si="114"/>
        <v>0</v>
      </c>
      <c r="BP575" s="90"/>
      <c r="BQ575" s="80" t="str">
        <f>+Scoresheet!BG225</f>
        <v>-</v>
      </c>
      <c r="BR575" s="80" t="str">
        <f>+Scoresheet!BH225</f>
        <v>-</v>
      </c>
      <c r="BS575" s="80" t="str">
        <f>+Scoresheet!BI225</f>
        <v>-</v>
      </c>
      <c r="BT575" s="80" t="str">
        <f>+Scoresheet!BJ225</f>
        <v>-</v>
      </c>
      <c r="BU575" s="80" t="str">
        <f>+Scoresheet!BK225</f>
        <v>-</v>
      </c>
      <c r="BV575" s="80" t="str">
        <f>+Scoresheet!BL225</f>
        <v>-</v>
      </c>
      <c r="BW575" s="80" t="str">
        <f>+Scoresheet!BM225</f>
        <v>-</v>
      </c>
      <c r="BX575" s="80">
        <f>+Scoresheet!BN225</f>
        <v>0</v>
      </c>
      <c r="BY575" s="80" t="str">
        <f>+Scoresheet!BO225</f>
        <v>-</v>
      </c>
      <c r="BZ575" s="80" t="str">
        <f>+Scoresheet!BP225</f>
        <v>-</v>
      </c>
      <c r="CA575" s="80" t="str">
        <f>+Scoresheet!BQ225</f>
        <v>-</v>
      </c>
      <c r="CB575" s="80" t="str">
        <f>+Scoresheet!BR225</f>
        <v>-</v>
      </c>
      <c r="CC575" s="80" t="str">
        <f>+Scoresheet!BS225</f>
        <v>-</v>
      </c>
      <c r="CD575" s="80" t="str">
        <f>+Scoresheet!BT225</f>
        <v>-</v>
      </c>
      <c r="CE575" s="80" t="str">
        <f>+Scoresheet!BU225</f>
        <v>-</v>
      </c>
      <c r="CF575" s="80">
        <f>+Scoresheet!BV225</f>
        <v>0</v>
      </c>
    </row>
    <row r="576" spans="23:84" hidden="1">
      <c r="W576" s="139">
        <v>23</v>
      </c>
      <c r="X576" s="295" t="str">
        <f>+Scoresheet!B226</f>
        <v>-</v>
      </c>
      <c r="Y576" s="296" t="str">
        <f>VLOOKUP(Scoresheet!C226,'Caps &amp; Points'!$DT$2:$DU$103,2,FALSE)</f>
        <v>-</v>
      </c>
      <c r="Z576" s="309" t="str">
        <f>VLOOKUP(Scoresheet!D226,'Caps &amp; Points'!$DT$2:$DU$103,2,FALSE)</f>
        <v>-</v>
      </c>
      <c r="AA576" s="309" t="str">
        <f>VLOOKUP(Scoresheet!E226,'Caps &amp; Points'!$DT$2:$DU$103,2,FALSE)</f>
        <v>-</v>
      </c>
      <c r="AB576" s="309" t="str">
        <f>VLOOKUP(Scoresheet!F226,'Caps &amp; Points'!$DT$2:$DU$103,2,FALSE)</f>
        <v>-</v>
      </c>
      <c r="AC576" s="309" t="str">
        <f>VLOOKUP(Scoresheet!G226,'Caps &amp; Points'!$DT$2:$DU$103,2,FALSE)</f>
        <v>-</v>
      </c>
      <c r="AD576" s="309" t="str">
        <f>VLOOKUP(Scoresheet!H226,'Caps &amp; Points'!$DT$2:$DU$103,2,FALSE)</f>
        <v>-</v>
      </c>
      <c r="AE576" s="310" t="str">
        <f>VLOOKUP(Scoresheet!I226,'Caps &amp; Points'!$DT$2:$DU$103,2,FALSE)</f>
        <v>-</v>
      </c>
      <c r="AF576" s="90">
        <f t="shared" si="115"/>
        <v>0</v>
      </c>
      <c r="AG576" s="87" t="str">
        <f>VLOOKUP(Scoresheet!AA226,'Caps &amp; Points'!$DW$2:$DX$11,2,FALSE)</f>
        <v>-</v>
      </c>
      <c r="AH576" s="88" t="str">
        <f>VLOOKUP(Scoresheet!AB226,'Caps &amp; Points'!$DW$2:$DX$11,2,FALSE)</f>
        <v>-</v>
      </c>
      <c r="AI576" s="88" t="str">
        <f>VLOOKUP(Scoresheet!AC226,'Caps &amp; Points'!$DW$2:$DX$11,2,FALSE)</f>
        <v>-</v>
      </c>
      <c r="AJ576" s="88" t="str">
        <f>VLOOKUP(Scoresheet!AD226,'Caps &amp; Points'!$DW$2:$DX$11,2,FALSE)</f>
        <v>-</v>
      </c>
      <c r="AK576" s="88" t="str">
        <f>VLOOKUP(Scoresheet!AE226,'Caps &amp; Points'!$DW$2:$DX$11,2,FALSE)</f>
        <v>-</v>
      </c>
      <c r="AL576" s="88" t="str">
        <f>VLOOKUP(Scoresheet!AF226,'Caps &amp; Points'!$DW$2:$DX$11,2,FALSE)</f>
        <v>-</v>
      </c>
      <c r="AM576" s="89" t="str">
        <f>VLOOKUP(Scoresheet!AG226,'Caps &amp; Points'!$DW$2:$DX$11,2,FALSE)</f>
        <v>-</v>
      </c>
      <c r="AN576" s="90">
        <f t="shared" si="116"/>
        <v>0</v>
      </c>
      <c r="AO576" s="87" t="str">
        <f>VLOOKUP(Scoresheet!AY226,'Caps &amp; Points'!$EF$2:$EG$13,2,FALSE)</f>
        <v>-</v>
      </c>
      <c r="AP576" s="88" t="str">
        <f>VLOOKUP(Scoresheet!AZ226,'Caps &amp; Points'!$EF$2:$EG$13,2,FALSE)</f>
        <v>-</v>
      </c>
      <c r="AQ576" s="88" t="str">
        <f>VLOOKUP(Scoresheet!BA226,'Caps &amp; Points'!$EF$2:$EG$13,2,FALSE)</f>
        <v>-</v>
      </c>
      <c r="AR576" s="88" t="str">
        <f>VLOOKUP(Scoresheet!BB226,'Caps &amp; Points'!$EF$2:$EG$13,2,FALSE)</f>
        <v>-</v>
      </c>
      <c r="AS576" s="88" t="str">
        <f>VLOOKUP(Scoresheet!BC226,'Caps &amp; Points'!$EF$2:$EG$13,2,FALSE)</f>
        <v>-</v>
      </c>
      <c r="AT576" s="88" t="str">
        <f>VLOOKUP(Scoresheet!BD226,'Caps &amp; Points'!$EF$2:$EG$13,2,FALSE)</f>
        <v>-</v>
      </c>
      <c r="AU576" s="89" t="str">
        <f>VLOOKUP(Scoresheet!BE226,'Caps &amp; Points'!$EF$2:$EG$13,2,FALSE)</f>
        <v>-</v>
      </c>
      <c r="AV576" s="90">
        <f t="shared" si="117"/>
        <v>0</v>
      </c>
      <c r="AX576" s="80" t="str">
        <f>VLOOKUP(Scoresheet!AQ226,'Caps &amp; Points'!$EC$2:$ED$21,2,FALSE)</f>
        <v>-</v>
      </c>
      <c r="AY576" s="80" t="str">
        <f>VLOOKUP(Scoresheet!AR226,'Caps &amp; Points'!$EC$2:$ED$21,2,FALSE)</f>
        <v>-</v>
      </c>
      <c r="AZ576" s="80" t="str">
        <f>VLOOKUP(Scoresheet!AS226,'Caps &amp; Points'!$EC$2:$ED$21,2,FALSE)</f>
        <v>-</v>
      </c>
      <c r="BA576" s="80" t="str">
        <f>VLOOKUP(Scoresheet!AT226,'Caps &amp; Points'!$EC$2:$ED$21,2,FALSE)</f>
        <v>-</v>
      </c>
      <c r="BB576" s="80" t="str">
        <f>VLOOKUP(Scoresheet!AU226,'Caps &amp; Points'!$EC$2:$ED$21,2,FALSE)</f>
        <v>-</v>
      </c>
      <c r="BC576" s="80" t="str">
        <f>VLOOKUP(Scoresheet!AV226,'Caps &amp; Points'!$EC$2:$ED$21,2,FALSE)</f>
        <v>-</v>
      </c>
      <c r="BD576" s="80" t="str">
        <f>VLOOKUP(Scoresheet!AW226,'Caps &amp; Points'!$EC$2:$ED$21,2,FALSE)</f>
        <v>-</v>
      </c>
      <c r="BE576" s="90">
        <f t="shared" si="118"/>
        <v>0</v>
      </c>
      <c r="BF576" s="87" t="str">
        <f>VLOOKUP(Scoresheet!AI226,'Caps &amp; Points'!$DZ$2:$EA$40,2,FALSE)</f>
        <v>-</v>
      </c>
      <c r="BG576" s="88" t="str">
        <f>VLOOKUP(Scoresheet!AJ226,'Caps &amp; Points'!$DZ$2:$EA$40,2,FALSE)</f>
        <v>-</v>
      </c>
      <c r="BH576" s="88" t="str">
        <f>VLOOKUP(Scoresheet!AK226,'Caps &amp; Points'!$DZ$2:$EA$40,2,FALSE)</f>
        <v>-</v>
      </c>
      <c r="BI576" s="88" t="str">
        <f>VLOOKUP(Scoresheet!AL226,'Caps &amp; Points'!$DZ$2:$EA$40,2,FALSE)</f>
        <v>-</v>
      </c>
      <c r="BJ576" s="88" t="str">
        <f>VLOOKUP(Scoresheet!AM226,'Caps &amp; Points'!$DZ$2:$EA$40,2,FALSE)</f>
        <v>-</v>
      </c>
      <c r="BK576" s="88" t="str">
        <f>VLOOKUP(Scoresheet!AN226,'Caps &amp; Points'!$DZ$2:$EA$40,2,FALSE)</f>
        <v>-</v>
      </c>
      <c r="BL576" s="89" t="str">
        <f>VLOOKUP(Scoresheet!AO226,'Caps &amp; Points'!$DZ$2:$EA$40,2,FALSE)</f>
        <v>-</v>
      </c>
      <c r="BM576" s="90">
        <f t="shared" si="119"/>
        <v>0</v>
      </c>
      <c r="BN576" s="90">
        <f t="shared" si="113"/>
        <v>0</v>
      </c>
      <c r="BO576" s="90">
        <f t="shared" si="114"/>
        <v>0</v>
      </c>
      <c r="BP576" s="90"/>
      <c r="BQ576" s="80" t="str">
        <f>+Scoresheet!BG226</f>
        <v>-</v>
      </c>
      <c r="BR576" s="80" t="str">
        <f>+Scoresheet!BH226</f>
        <v>-</v>
      </c>
      <c r="BS576" s="80" t="str">
        <f>+Scoresheet!BI226</f>
        <v>-</v>
      </c>
      <c r="BT576" s="80" t="str">
        <f>+Scoresheet!BJ226</f>
        <v>-</v>
      </c>
      <c r="BU576" s="80" t="str">
        <f>+Scoresheet!BK226</f>
        <v>-</v>
      </c>
      <c r="BV576" s="80" t="str">
        <f>+Scoresheet!BL226</f>
        <v>-</v>
      </c>
      <c r="BW576" s="80" t="str">
        <f>+Scoresheet!BM226</f>
        <v>-</v>
      </c>
      <c r="BX576" s="80">
        <f>+Scoresheet!BN226</f>
        <v>0</v>
      </c>
      <c r="BY576" s="80" t="str">
        <f>+Scoresheet!BO226</f>
        <v>-</v>
      </c>
      <c r="BZ576" s="80" t="str">
        <f>+Scoresheet!BP226</f>
        <v>-</v>
      </c>
      <c r="CA576" s="80" t="str">
        <f>+Scoresheet!BQ226</f>
        <v>-</v>
      </c>
      <c r="CB576" s="80" t="str">
        <f>+Scoresheet!BR226</f>
        <v>-</v>
      </c>
      <c r="CC576" s="80" t="str">
        <f>+Scoresheet!BS226</f>
        <v>-</v>
      </c>
      <c r="CD576" s="80" t="str">
        <f>+Scoresheet!BT226</f>
        <v>-</v>
      </c>
      <c r="CE576" s="80" t="str">
        <f>+Scoresheet!BU226</f>
        <v>-</v>
      </c>
      <c r="CF576" s="80">
        <f>+Scoresheet!BV226</f>
        <v>0</v>
      </c>
    </row>
    <row r="577" spans="23:84" hidden="1">
      <c r="W577" s="294">
        <v>24</v>
      </c>
      <c r="X577" s="295" t="str">
        <f>+Scoresheet!B227</f>
        <v>-</v>
      </c>
      <c r="Y577" s="296" t="str">
        <f>VLOOKUP(Scoresheet!C227,'Caps &amp; Points'!$DT$2:$DU$103,2,FALSE)</f>
        <v>-</v>
      </c>
      <c r="Z577" s="309" t="str">
        <f>VLOOKUP(Scoresheet!D227,'Caps &amp; Points'!$DT$2:$DU$103,2,FALSE)</f>
        <v>-</v>
      </c>
      <c r="AA577" s="309" t="str">
        <f>VLOOKUP(Scoresheet!E227,'Caps &amp; Points'!$DT$2:$DU$103,2,FALSE)</f>
        <v>-</v>
      </c>
      <c r="AB577" s="309" t="str">
        <f>VLOOKUP(Scoresheet!F227,'Caps &amp; Points'!$DT$2:$DU$103,2,FALSE)</f>
        <v>-</v>
      </c>
      <c r="AC577" s="309" t="str">
        <f>VLOOKUP(Scoresheet!G227,'Caps &amp; Points'!$DT$2:$DU$103,2,FALSE)</f>
        <v>-</v>
      </c>
      <c r="AD577" s="309" t="str">
        <f>VLOOKUP(Scoresheet!H227,'Caps &amp; Points'!$DT$2:$DU$103,2,FALSE)</f>
        <v>-</v>
      </c>
      <c r="AE577" s="310" t="str">
        <f>VLOOKUP(Scoresheet!I227,'Caps &amp; Points'!$DT$2:$DU$103,2,FALSE)</f>
        <v>-</v>
      </c>
      <c r="AF577" s="90">
        <f t="shared" si="115"/>
        <v>0</v>
      </c>
      <c r="AG577" s="87" t="str">
        <f>VLOOKUP(Scoresheet!AA227,'Caps &amp; Points'!$DW$2:$DX$11,2,FALSE)</f>
        <v>-</v>
      </c>
      <c r="AH577" s="88" t="str">
        <f>VLOOKUP(Scoresheet!AB227,'Caps &amp; Points'!$DW$2:$DX$11,2,FALSE)</f>
        <v>-</v>
      </c>
      <c r="AI577" s="88" t="str">
        <f>VLOOKUP(Scoresheet!AC227,'Caps &amp; Points'!$DW$2:$DX$11,2,FALSE)</f>
        <v>-</v>
      </c>
      <c r="AJ577" s="88" t="str">
        <f>VLOOKUP(Scoresheet!AD227,'Caps &amp; Points'!$DW$2:$DX$11,2,FALSE)</f>
        <v>-</v>
      </c>
      <c r="AK577" s="88" t="str">
        <f>VLOOKUP(Scoresheet!AE227,'Caps &amp; Points'!$DW$2:$DX$11,2,FALSE)</f>
        <v>-</v>
      </c>
      <c r="AL577" s="88" t="str">
        <f>VLOOKUP(Scoresheet!AF227,'Caps &amp; Points'!$DW$2:$DX$11,2,FALSE)</f>
        <v>-</v>
      </c>
      <c r="AM577" s="89" t="str">
        <f>VLOOKUP(Scoresheet!AG227,'Caps &amp; Points'!$DW$2:$DX$11,2,FALSE)</f>
        <v>-</v>
      </c>
      <c r="AN577" s="90">
        <f t="shared" si="116"/>
        <v>0</v>
      </c>
      <c r="AO577" s="87" t="str">
        <f>VLOOKUP(Scoresheet!AY227,'Caps &amp; Points'!$EF$2:$EG$13,2,FALSE)</f>
        <v>-</v>
      </c>
      <c r="AP577" s="88" t="str">
        <f>VLOOKUP(Scoresheet!AZ227,'Caps &amp; Points'!$EF$2:$EG$13,2,FALSE)</f>
        <v>-</v>
      </c>
      <c r="AQ577" s="88" t="str">
        <f>VLOOKUP(Scoresheet!BA227,'Caps &amp; Points'!$EF$2:$EG$13,2,FALSE)</f>
        <v>-</v>
      </c>
      <c r="AR577" s="88" t="str">
        <f>VLOOKUP(Scoresheet!BB227,'Caps &amp; Points'!$EF$2:$EG$13,2,FALSE)</f>
        <v>-</v>
      </c>
      <c r="AS577" s="88" t="str">
        <f>VLOOKUP(Scoresheet!BC227,'Caps &amp; Points'!$EF$2:$EG$13,2,FALSE)</f>
        <v>-</v>
      </c>
      <c r="AT577" s="88" t="str">
        <f>VLOOKUP(Scoresheet!BD227,'Caps &amp; Points'!$EF$2:$EG$13,2,FALSE)</f>
        <v>-</v>
      </c>
      <c r="AU577" s="89" t="str">
        <f>VLOOKUP(Scoresheet!BE227,'Caps &amp; Points'!$EF$2:$EG$13,2,FALSE)</f>
        <v>-</v>
      </c>
      <c r="AV577" s="90">
        <f t="shared" si="117"/>
        <v>0</v>
      </c>
      <c r="AX577" s="80" t="str">
        <f>VLOOKUP(Scoresheet!AQ227,'Caps &amp; Points'!$EC$2:$ED$21,2,FALSE)</f>
        <v>-</v>
      </c>
      <c r="AY577" s="80" t="str">
        <f>VLOOKUP(Scoresheet!AR227,'Caps &amp; Points'!$EC$2:$ED$21,2,FALSE)</f>
        <v>-</v>
      </c>
      <c r="AZ577" s="80" t="str">
        <f>VLOOKUP(Scoresheet!AS227,'Caps &amp; Points'!$EC$2:$ED$21,2,FALSE)</f>
        <v>-</v>
      </c>
      <c r="BA577" s="80" t="str">
        <f>VLOOKUP(Scoresheet!AT227,'Caps &amp; Points'!$EC$2:$ED$21,2,FALSE)</f>
        <v>-</v>
      </c>
      <c r="BB577" s="80" t="str">
        <f>VLOOKUP(Scoresheet!AU227,'Caps &amp; Points'!$EC$2:$ED$21,2,FALSE)</f>
        <v>-</v>
      </c>
      <c r="BC577" s="80" t="str">
        <f>VLOOKUP(Scoresheet!AV227,'Caps &amp; Points'!$EC$2:$ED$21,2,FALSE)</f>
        <v>-</v>
      </c>
      <c r="BD577" s="80" t="str">
        <f>VLOOKUP(Scoresheet!AW227,'Caps &amp; Points'!$EC$2:$ED$21,2,FALSE)</f>
        <v>-</v>
      </c>
      <c r="BE577" s="90">
        <f t="shared" si="118"/>
        <v>0</v>
      </c>
      <c r="BF577" s="87" t="str">
        <f>VLOOKUP(Scoresheet!AI227,'Caps &amp; Points'!$DZ$2:$EA$40,2,FALSE)</f>
        <v>-</v>
      </c>
      <c r="BG577" s="88" t="str">
        <f>VLOOKUP(Scoresheet!AJ227,'Caps &amp; Points'!$DZ$2:$EA$40,2,FALSE)</f>
        <v>-</v>
      </c>
      <c r="BH577" s="88" t="str">
        <f>VLOOKUP(Scoresheet!AK227,'Caps &amp; Points'!$DZ$2:$EA$40,2,FALSE)</f>
        <v>-</v>
      </c>
      <c r="BI577" s="88" t="str">
        <f>VLOOKUP(Scoresheet!AL227,'Caps &amp; Points'!$DZ$2:$EA$40,2,FALSE)</f>
        <v>-</v>
      </c>
      <c r="BJ577" s="88" t="str">
        <f>VLOOKUP(Scoresheet!AM227,'Caps &amp; Points'!$DZ$2:$EA$40,2,FALSE)</f>
        <v>-</v>
      </c>
      <c r="BK577" s="88" t="str">
        <f>VLOOKUP(Scoresheet!AN227,'Caps &amp; Points'!$DZ$2:$EA$40,2,FALSE)</f>
        <v>-</v>
      </c>
      <c r="BL577" s="89" t="str">
        <f>VLOOKUP(Scoresheet!AO227,'Caps &amp; Points'!$DZ$2:$EA$40,2,FALSE)</f>
        <v>-</v>
      </c>
      <c r="BM577" s="90">
        <f t="shared" si="119"/>
        <v>0</v>
      </c>
      <c r="BN577" s="90">
        <f t="shared" si="113"/>
        <v>0</v>
      </c>
      <c r="BO577" s="90">
        <f t="shared" si="114"/>
        <v>0</v>
      </c>
      <c r="BP577" s="90"/>
      <c r="BQ577" s="80" t="str">
        <f>+Scoresheet!BG227</f>
        <v>-</v>
      </c>
      <c r="BR577" s="80" t="str">
        <f>+Scoresheet!BH227</f>
        <v>-</v>
      </c>
      <c r="BS577" s="80" t="str">
        <f>+Scoresheet!BI227</f>
        <v>-</v>
      </c>
      <c r="BT577" s="80" t="str">
        <f>+Scoresheet!BJ227</f>
        <v>-</v>
      </c>
      <c r="BU577" s="80" t="str">
        <f>+Scoresheet!BK227</f>
        <v>-</v>
      </c>
      <c r="BV577" s="80" t="str">
        <f>+Scoresheet!BL227</f>
        <v>-</v>
      </c>
      <c r="BW577" s="80" t="str">
        <f>+Scoresheet!BM227</f>
        <v>-</v>
      </c>
      <c r="BX577" s="80">
        <f>+Scoresheet!BN227</f>
        <v>0</v>
      </c>
      <c r="BY577" s="80" t="str">
        <f>+Scoresheet!BO227</f>
        <v>-</v>
      </c>
      <c r="BZ577" s="80" t="str">
        <f>+Scoresheet!BP227</f>
        <v>-</v>
      </c>
      <c r="CA577" s="80" t="str">
        <f>+Scoresheet!BQ227</f>
        <v>-</v>
      </c>
      <c r="CB577" s="80" t="str">
        <f>+Scoresheet!BR227</f>
        <v>-</v>
      </c>
      <c r="CC577" s="80" t="str">
        <f>+Scoresheet!BS227</f>
        <v>-</v>
      </c>
      <c r="CD577" s="80" t="str">
        <f>+Scoresheet!BT227</f>
        <v>-</v>
      </c>
      <c r="CE577" s="80" t="str">
        <f>+Scoresheet!BU227</f>
        <v>-</v>
      </c>
      <c r="CF577" s="80">
        <f>+Scoresheet!BV227</f>
        <v>0</v>
      </c>
    </row>
    <row r="578" spans="23:84" hidden="1">
      <c r="W578" s="139">
        <v>25</v>
      </c>
      <c r="X578" s="295" t="str">
        <f>+Scoresheet!B228</f>
        <v>-</v>
      </c>
      <c r="Y578" s="296" t="str">
        <f>VLOOKUP(Scoresheet!C228,'Caps &amp; Points'!$DT$2:$DU$103,2,FALSE)</f>
        <v>-</v>
      </c>
      <c r="Z578" s="309" t="str">
        <f>VLOOKUP(Scoresheet!D228,'Caps &amp; Points'!$DT$2:$DU$103,2,FALSE)</f>
        <v>-</v>
      </c>
      <c r="AA578" s="309" t="str">
        <f>VLOOKUP(Scoresheet!E228,'Caps &amp; Points'!$DT$2:$DU$103,2,FALSE)</f>
        <v>-</v>
      </c>
      <c r="AB578" s="309" t="str">
        <f>VLOOKUP(Scoresheet!F228,'Caps &amp; Points'!$DT$2:$DU$103,2,FALSE)</f>
        <v>-</v>
      </c>
      <c r="AC578" s="309" t="str">
        <f>VLOOKUP(Scoresheet!G228,'Caps &amp; Points'!$DT$2:$DU$103,2,FALSE)</f>
        <v>-</v>
      </c>
      <c r="AD578" s="309" t="str">
        <f>VLOOKUP(Scoresheet!H228,'Caps &amp; Points'!$DT$2:$DU$103,2,FALSE)</f>
        <v>-</v>
      </c>
      <c r="AE578" s="310" t="str">
        <f>VLOOKUP(Scoresheet!I228,'Caps &amp; Points'!$DT$2:$DU$103,2,FALSE)</f>
        <v>-</v>
      </c>
      <c r="AF578" s="90">
        <f t="shared" si="115"/>
        <v>0</v>
      </c>
      <c r="AG578" s="87" t="str">
        <f>VLOOKUP(Scoresheet!AA228,'Caps &amp; Points'!$DW$2:$DX$11,2,FALSE)</f>
        <v>-</v>
      </c>
      <c r="AH578" s="88" t="str">
        <f>VLOOKUP(Scoresheet!AB228,'Caps &amp; Points'!$DW$2:$DX$11,2,FALSE)</f>
        <v>-</v>
      </c>
      <c r="AI578" s="88" t="str">
        <f>VLOOKUP(Scoresheet!AC228,'Caps &amp; Points'!$DW$2:$DX$11,2,FALSE)</f>
        <v>-</v>
      </c>
      <c r="AJ578" s="88" t="str">
        <f>VLOOKUP(Scoresheet!AD228,'Caps &amp; Points'!$DW$2:$DX$11,2,FALSE)</f>
        <v>-</v>
      </c>
      <c r="AK578" s="88" t="str">
        <f>VLOOKUP(Scoresheet!AE228,'Caps &amp; Points'!$DW$2:$DX$11,2,FALSE)</f>
        <v>-</v>
      </c>
      <c r="AL578" s="88" t="str">
        <f>VLOOKUP(Scoresheet!AF228,'Caps &amp; Points'!$DW$2:$DX$11,2,FALSE)</f>
        <v>-</v>
      </c>
      <c r="AM578" s="89" t="str">
        <f>VLOOKUP(Scoresheet!AG228,'Caps &amp; Points'!$DW$2:$DX$11,2,FALSE)</f>
        <v>-</v>
      </c>
      <c r="AN578" s="90">
        <f t="shared" si="116"/>
        <v>0</v>
      </c>
      <c r="AO578" s="87" t="str">
        <f>VLOOKUP(Scoresheet!AY228,'Caps &amp; Points'!$EF$2:$EG$13,2,FALSE)</f>
        <v>-</v>
      </c>
      <c r="AP578" s="88" t="str">
        <f>VLOOKUP(Scoresheet!AZ228,'Caps &amp; Points'!$EF$2:$EG$13,2,FALSE)</f>
        <v>-</v>
      </c>
      <c r="AQ578" s="88" t="str">
        <f>VLOOKUP(Scoresheet!BA228,'Caps &amp; Points'!$EF$2:$EG$13,2,FALSE)</f>
        <v>-</v>
      </c>
      <c r="AR578" s="88" t="str">
        <f>VLOOKUP(Scoresheet!BB228,'Caps &amp; Points'!$EF$2:$EG$13,2,FALSE)</f>
        <v>-</v>
      </c>
      <c r="AS578" s="88" t="str">
        <f>VLOOKUP(Scoresheet!BC228,'Caps &amp; Points'!$EF$2:$EG$13,2,FALSE)</f>
        <v>-</v>
      </c>
      <c r="AT578" s="88" t="str">
        <f>VLOOKUP(Scoresheet!BD228,'Caps &amp; Points'!$EF$2:$EG$13,2,FALSE)</f>
        <v>-</v>
      </c>
      <c r="AU578" s="89" t="str">
        <f>VLOOKUP(Scoresheet!BE228,'Caps &amp; Points'!$EF$2:$EG$13,2,FALSE)</f>
        <v>-</v>
      </c>
      <c r="AV578" s="90">
        <f t="shared" si="117"/>
        <v>0</v>
      </c>
      <c r="AX578" s="80" t="str">
        <f>VLOOKUP(Scoresheet!AQ228,'Caps &amp; Points'!$EC$2:$ED$21,2,FALSE)</f>
        <v>-</v>
      </c>
      <c r="AY578" s="80" t="str">
        <f>VLOOKUP(Scoresheet!AR228,'Caps &amp; Points'!$EC$2:$ED$21,2,FALSE)</f>
        <v>-</v>
      </c>
      <c r="AZ578" s="80" t="str">
        <f>VLOOKUP(Scoresheet!AS228,'Caps &amp; Points'!$EC$2:$ED$21,2,FALSE)</f>
        <v>-</v>
      </c>
      <c r="BA578" s="80" t="str">
        <f>VLOOKUP(Scoresheet!AT228,'Caps &amp; Points'!$EC$2:$ED$21,2,FALSE)</f>
        <v>-</v>
      </c>
      <c r="BB578" s="80" t="str">
        <f>VLOOKUP(Scoresheet!AU228,'Caps &amp; Points'!$EC$2:$ED$21,2,FALSE)</f>
        <v>-</v>
      </c>
      <c r="BC578" s="80" t="str">
        <f>VLOOKUP(Scoresheet!AV228,'Caps &amp; Points'!$EC$2:$ED$21,2,FALSE)</f>
        <v>-</v>
      </c>
      <c r="BD578" s="80" t="str">
        <f>VLOOKUP(Scoresheet!AW228,'Caps &amp; Points'!$EC$2:$ED$21,2,FALSE)</f>
        <v>-</v>
      </c>
      <c r="BE578" s="90">
        <f t="shared" si="118"/>
        <v>0</v>
      </c>
      <c r="BF578" s="87" t="str">
        <f>VLOOKUP(Scoresheet!AI228,'Caps &amp; Points'!$DZ$2:$EA$40,2,FALSE)</f>
        <v>-</v>
      </c>
      <c r="BG578" s="88" t="str">
        <f>VLOOKUP(Scoresheet!AJ228,'Caps &amp; Points'!$DZ$2:$EA$40,2,FALSE)</f>
        <v>-</v>
      </c>
      <c r="BH578" s="88" t="str">
        <f>VLOOKUP(Scoresheet!AK228,'Caps &amp; Points'!$DZ$2:$EA$40,2,FALSE)</f>
        <v>-</v>
      </c>
      <c r="BI578" s="88" t="str">
        <f>VLOOKUP(Scoresheet!AL228,'Caps &amp; Points'!$DZ$2:$EA$40,2,FALSE)</f>
        <v>-</v>
      </c>
      <c r="BJ578" s="88" t="str">
        <f>VLOOKUP(Scoresheet!AM228,'Caps &amp; Points'!$DZ$2:$EA$40,2,FALSE)</f>
        <v>-</v>
      </c>
      <c r="BK578" s="88" t="str">
        <f>VLOOKUP(Scoresheet!AN228,'Caps &amp; Points'!$DZ$2:$EA$40,2,FALSE)</f>
        <v>-</v>
      </c>
      <c r="BL578" s="89" t="str">
        <f>VLOOKUP(Scoresheet!AO228,'Caps &amp; Points'!$DZ$2:$EA$40,2,FALSE)</f>
        <v>-</v>
      </c>
      <c r="BM578" s="90">
        <f t="shared" si="119"/>
        <v>0</v>
      </c>
      <c r="BN578" s="90">
        <f t="shared" si="113"/>
        <v>0</v>
      </c>
      <c r="BO578" s="90">
        <f t="shared" si="114"/>
        <v>0</v>
      </c>
      <c r="BP578" s="90"/>
      <c r="BQ578" s="80" t="str">
        <f>+Scoresheet!BG228</f>
        <v>-</v>
      </c>
      <c r="BR578" s="80" t="str">
        <f>+Scoresheet!BH228</f>
        <v>-</v>
      </c>
      <c r="BS578" s="80" t="str">
        <f>+Scoresheet!BI228</f>
        <v>-</v>
      </c>
      <c r="BT578" s="80" t="str">
        <f>+Scoresheet!BJ228</f>
        <v>-</v>
      </c>
      <c r="BU578" s="80" t="str">
        <f>+Scoresheet!BK228</f>
        <v>-</v>
      </c>
      <c r="BV578" s="80" t="str">
        <f>+Scoresheet!BL228</f>
        <v>-</v>
      </c>
      <c r="BW578" s="80" t="str">
        <f>+Scoresheet!BM228</f>
        <v>-</v>
      </c>
      <c r="BX578" s="80">
        <f>+Scoresheet!BN228</f>
        <v>0</v>
      </c>
      <c r="BY578" s="80" t="str">
        <f>+Scoresheet!BO228</f>
        <v>-</v>
      </c>
      <c r="BZ578" s="80" t="str">
        <f>+Scoresheet!BP228</f>
        <v>-</v>
      </c>
      <c r="CA578" s="80" t="str">
        <f>+Scoresheet!BQ228</f>
        <v>-</v>
      </c>
      <c r="CB578" s="80" t="str">
        <f>+Scoresheet!BR228</f>
        <v>-</v>
      </c>
      <c r="CC578" s="80" t="str">
        <f>+Scoresheet!BS228</f>
        <v>-</v>
      </c>
      <c r="CD578" s="80" t="str">
        <f>+Scoresheet!BT228</f>
        <v>-</v>
      </c>
      <c r="CE578" s="80" t="str">
        <f>+Scoresheet!BU228</f>
        <v>-</v>
      </c>
      <c r="CF578" s="80">
        <f>+Scoresheet!BV228</f>
        <v>0</v>
      </c>
    </row>
    <row r="579" spans="23:84" hidden="1">
      <c r="W579" s="294">
        <v>26</v>
      </c>
      <c r="X579" s="295" t="str">
        <f>+Scoresheet!B229</f>
        <v>-</v>
      </c>
      <c r="Y579" s="296" t="str">
        <f>VLOOKUP(Scoresheet!C229,'Caps &amp; Points'!$DT$2:$DU$103,2,FALSE)</f>
        <v>-</v>
      </c>
      <c r="Z579" s="309" t="str">
        <f>VLOOKUP(Scoresheet!D229,'Caps &amp; Points'!$DT$2:$DU$103,2,FALSE)</f>
        <v>-</v>
      </c>
      <c r="AA579" s="309" t="str">
        <f>VLOOKUP(Scoresheet!E229,'Caps &amp; Points'!$DT$2:$DU$103,2,FALSE)</f>
        <v>-</v>
      </c>
      <c r="AB579" s="309" t="str">
        <f>VLOOKUP(Scoresheet!F229,'Caps &amp; Points'!$DT$2:$DU$103,2,FALSE)</f>
        <v>-</v>
      </c>
      <c r="AC579" s="309" t="str">
        <f>VLOOKUP(Scoresheet!G229,'Caps &amp; Points'!$DT$2:$DU$103,2,FALSE)</f>
        <v>-</v>
      </c>
      <c r="AD579" s="309" t="str">
        <f>VLOOKUP(Scoresheet!H229,'Caps &amp; Points'!$DT$2:$DU$103,2,FALSE)</f>
        <v>-</v>
      </c>
      <c r="AE579" s="310" t="str">
        <f>VLOOKUP(Scoresheet!I229,'Caps &amp; Points'!$DT$2:$DU$103,2,FALSE)</f>
        <v>-</v>
      </c>
      <c r="AF579" s="90">
        <f t="shared" si="115"/>
        <v>0</v>
      </c>
      <c r="AG579" s="87" t="str">
        <f>VLOOKUP(Scoresheet!AA229,'Caps &amp; Points'!$DW$2:$DX$11,2,FALSE)</f>
        <v>-</v>
      </c>
      <c r="AH579" s="88" t="str">
        <f>VLOOKUP(Scoresheet!AB229,'Caps &amp; Points'!$DW$2:$DX$11,2,FALSE)</f>
        <v>-</v>
      </c>
      <c r="AI579" s="88" t="str">
        <f>VLOOKUP(Scoresheet!AC229,'Caps &amp; Points'!$DW$2:$DX$11,2,FALSE)</f>
        <v>-</v>
      </c>
      <c r="AJ579" s="88" t="str">
        <f>VLOOKUP(Scoresheet!AD229,'Caps &amp; Points'!$DW$2:$DX$11,2,FALSE)</f>
        <v>-</v>
      </c>
      <c r="AK579" s="88" t="str">
        <f>VLOOKUP(Scoresheet!AE229,'Caps &amp; Points'!$DW$2:$DX$11,2,FALSE)</f>
        <v>-</v>
      </c>
      <c r="AL579" s="88" t="str">
        <f>VLOOKUP(Scoresheet!AF229,'Caps &amp; Points'!$DW$2:$DX$11,2,FALSE)</f>
        <v>-</v>
      </c>
      <c r="AM579" s="89" t="str">
        <f>VLOOKUP(Scoresheet!AG229,'Caps &amp; Points'!$DW$2:$DX$11,2,FALSE)</f>
        <v>-</v>
      </c>
      <c r="AN579" s="90">
        <f t="shared" si="116"/>
        <v>0</v>
      </c>
      <c r="AO579" s="87" t="str">
        <f>VLOOKUP(Scoresheet!AY229,'Caps &amp; Points'!$EF$2:$EG$13,2,FALSE)</f>
        <v>-</v>
      </c>
      <c r="AP579" s="88" t="str">
        <f>VLOOKUP(Scoresheet!AZ229,'Caps &amp; Points'!$EF$2:$EG$13,2,FALSE)</f>
        <v>-</v>
      </c>
      <c r="AQ579" s="88" t="str">
        <f>VLOOKUP(Scoresheet!BA229,'Caps &amp; Points'!$EF$2:$EG$13,2,FALSE)</f>
        <v>-</v>
      </c>
      <c r="AR579" s="88" t="str">
        <f>VLOOKUP(Scoresheet!BB229,'Caps &amp; Points'!$EF$2:$EG$13,2,FALSE)</f>
        <v>-</v>
      </c>
      <c r="AS579" s="88" t="str">
        <f>VLOOKUP(Scoresheet!BC229,'Caps &amp; Points'!$EF$2:$EG$13,2,FALSE)</f>
        <v>-</v>
      </c>
      <c r="AT579" s="88" t="str">
        <f>VLOOKUP(Scoresheet!BD229,'Caps &amp; Points'!$EF$2:$EG$13,2,FALSE)</f>
        <v>-</v>
      </c>
      <c r="AU579" s="89" t="str">
        <f>VLOOKUP(Scoresheet!BE229,'Caps &amp; Points'!$EF$2:$EG$13,2,FALSE)</f>
        <v>-</v>
      </c>
      <c r="AV579" s="90">
        <f t="shared" si="117"/>
        <v>0</v>
      </c>
      <c r="AX579" s="80" t="str">
        <f>VLOOKUP(Scoresheet!AQ229,'Caps &amp; Points'!$EC$2:$ED$21,2,FALSE)</f>
        <v>-</v>
      </c>
      <c r="AY579" s="80" t="str">
        <f>VLOOKUP(Scoresheet!AR229,'Caps &amp; Points'!$EC$2:$ED$21,2,FALSE)</f>
        <v>-</v>
      </c>
      <c r="AZ579" s="80" t="str">
        <f>VLOOKUP(Scoresheet!AS229,'Caps &amp; Points'!$EC$2:$ED$21,2,FALSE)</f>
        <v>-</v>
      </c>
      <c r="BA579" s="80" t="str">
        <f>VLOOKUP(Scoresheet!AT229,'Caps &amp; Points'!$EC$2:$ED$21,2,FALSE)</f>
        <v>-</v>
      </c>
      <c r="BB579" s="80" t="str">
        <f>VLOOKUP(Scoresheet!AU229,'Caps &amp; Points'!$EC$2:$ED$21,2,FALSE)</f>
        <v>-</v>
      </c>
      <c r="BC579" s="80" t="str">
        <f>VLOOKUP(Scoresheet!AV229,'Caps &amp; Points'!$EC$2:$ED$21,2,FALSE)</f>
        <v>-</v>
      </c>
      <c r="BD579" s="80" t="str">
        <f>VLOOKUP(Scoresheet!AW229,'Caps &amp; Points'!$EC$2:$ED$21,2,FALSE)</f>
        <v>-</v>
      </c>
      <c r="BE579" s="90">
        <f t="shared" si="118"/>
        <v>0</v>
      </c>
      <c r="BF579" s="87" t="str">
        <f>VLOOKUP(Scoresheet!AI229,'Caps &amp; Points'!$DZ$2:$EA$40,2,FALSE)</f>
        <v>-</v>
      </c>
      <c r="BG579" s="88" t="str">
        <f>VLOOKUP(Scoresheet!AJ229,'Caps &amp; Points'!$DZ$2:$EA$40,2,FALSE)</f>
        <v>-</v>
      </c>
      <c r="BH579" s="88" t="str">
        <f>VLOOKUP(Scoresheet!AK229,'Caps &amp; Points'!$DZ$2:$EA$40,2,FALSE)</f>
        <v>-</v>
      </c>
      <c r="BI579" s="88" t="str">
        <f>VLOOKUP(Scoresheet!AL229,'Caps &amp; Points'!$DZ$2:$EA$40,2,FALSE)</f>
        <v>-</v>
      </c>
      <c r="BJ579" s="88" t="str">
        <f>VLOOKUP(Scoresheet!AM229,'Caps &amp; Points'!$DZ$2:$EA$40,2,FALSE)</f>
        <v>-</v>
      </c>
      <c r="BK579" s="88" t="str">
        <f>VLOOKUP(Scoresheet!AN229,'Caps &amp; Points'!$DZ$2:$EA$40,2,FALSE)</f>
        <v>-</v>
      </c>
      <c r="BL579" s="89" t="str">
        <f>VLOOKUP(Scoresheet!AO229,'Caps &amp; Points'!$DZ$2:$EA$40,2,FALSE)</f>
        <v>-</v>
      </c>
      <c r="BM579" s="90">
        <f t="shared" si="119"/>
        <v>0</v>
      </c>
      <c r="BN579" s="90">
        <f t="shared" si="113"/>
        <v>0</v>
      </c>
      <c r="BO579" s="90">
        <f t="shared" si="114"/>
        <v>0</v>
      </c>
      <c r="BP579" s="90"/>
      <c r="BQ579" s="80" t="str">
        <f>+Scoresheet!BG229</f>
        <v>-</v>
      </c>
      <c r="BR579" s="80" t="str">
        <f>+Scoresheet!BH229</f>
        <v>-</v>
      </c>
      <c r="BS579" s="80" t="str">
        <f>+Scoresheet!BI229</f>
        <v>-</v>
      </c>
      <c r="BT579" s="80" t="str">
        <f>+Scoresheet!BJ229</f>
        <v>-</v>
      </c>
      <c r="BU579" s="80" t="str">
        <f>+Scoresheet!BK229</f>
        <v>-</v>
      </c>
      <c r="BV579" s="80" t="str">
        <f>+Scoresheet!BL229</f>
        <v>-</v>
      </c>
      <c r="BW579" s="80" t="str">
        <f>+Scoresheet!BM229</f>
        <v>-</v>
      </c>
      <c r="BX579" s="80">
        <f>+Scoresheet!BN229</f>
        <v>0</v>
      </c>
      <c r="BY579" s="80" t="str">
        <f>+Scoresheet!BO229</f>
        <v>-</v>
      </c>
      <c r="BZ579" s="80" t="str">
        <f>+Scoresheet!BP229</f>
        <v>-</v>
      </c>
      <c r="CA579" s="80" t="str">
        <f>+Scoresheet!BQ229</f>
        <v>-</v>
      </c>
      <c r="CB579" s="80" t="str">
        <f>+Scoresheet!BR229</f>
        <v>-</v>
      </c>
      <c r="CC579" s="80" t="str">
        <f>+Scoresheet!BS229</f>
        <v>-</v>
      </c>
      <c r="CD579" s="80" t="str">
        <f>+Scoresheet!BT229</f>
        <v>-</v>
      </c>
      <c r="CE579" s="80" t="str">
        <f>+Scoresheet!BU229</f>
        <v>-</v>
      </c>
      <c r="CF579" s="80">
        <f>+Scoresheet!BV229</f>
        <v>0</v>
      </c>
    </row>
    <row r="580" spans="23:84" hidden="1">
      <c r="W580" s="139">
        <v>27</v>
      </c>
      <c r="X580" s="295" t="str">
        <f>+Scoresheet!B230</f>
        <v>-</v>
      </c>
      <c r="Y580" s="296" t="str">
        <f>VLOOKUP(Scoresheet!C230,'Caps &amp; Points'!$DT$2:$DU$103,2,FALSE)</f>
        <v>-</v>
      </c>
      <c r="Z580" s="309" t="str">
        <f>VLOOKUP(Scoresheet!D230,'Caps &amp; Points'!$DT$2:$DU$103,2,FALSE)</f>
        <v>-</v>
      </c>
      <c r="AA580" s="309" t="str">
        <f>VLOOKUP(Scoresheet!E230,'Caps &amp; Points'!$DT$2:$DU$103,2,FALSE)</f>
        <v>-</v>
      </c>
      <c r="AB580" s="309" t="str">
        <f>VLOOKUP(Scoresheet!F230,'Caps &amp; Points'!$DT$2:$DU$103,2,FALSE)</f>
        <v>-</v>
      </c>
      <c r="AC580" s="309" t="str">
        <f>VLOOKUP(Scoresheet!G230,'Caps &amp; Points'!$DT$2:$DU$103,2,FALSE)</f>
        <v>-</v>
      </c>
      <c r="AD580" s="309" t="str">
        <f>VLOOKUP(Scoresheet!H230,'Caps &amp; Points'!$DT$2:$DU$103,2,FALSE)</f>
        <v>-</v>
      </c>
      <c r="AE580" s="310" t="str">
        <f>VLOOKUP(Scoresheet!I230,'Caps &amp; Points'!$DT$2:$DU$103,2,FALSE)</f>
        <v>-</v>
      </c>
      <c r="AF580" s="90">
        <f t="shared" si="115"/>
        <v>0</v>
      </c>
      <c r="AG580" s="87" t="str">
        <f>VLOOKUP(Scoresheet!AA230,'Caps &amp; Points'!$DW$2:$DX$11,2,FALSE)</f>
        <v>-</v>
      </c>
      <c r="AH580" s="88" t="str">
        <f>VLOOKUP(Scoresheet!AB230,'Caps &amp; Points'!$DW$2:$DX$11,2,FALSE)</f>
        <v>-</v>
      </c>
      <c r="AI580" s="88" t="str">
        <f>VLOOKUP(Scoresheet!AC230,'Caps &amp; Points'!$DW$2:$DX$11,2,FALSE)</f>
        <v>-</v>
      </c>
      <c r="AJ580" s="88" t="str">
        <f>VLOOKUP(Scoresheet!AD230,'Caps &amp; Points'!$DW$2:$DX$11,2,FALSE)</f>
        <v>-</v>
      </c>
      <c r="AK580" s="88" t="str">
        <f>VLOOKUP(Scoresheet!AE230,'Caps &amp; Points'!$DW$2:$DX$11,2,FALSE)</f>
        <v>-</v>
      </c>
      <c r="AL580" s="88" t="str">
        <f>VLOOKUP(Scoresheet!AF230,'Caps &amp; Points'!$DW$2:$DX$11,2,FALSE)</f>
        <v>-</v>
      </c>
      <c r="AM580" s="89" t="str">
        <f>VLOOKUP(Scoresheet!AG230,'Caps &amp; Points'!$DW$2:$DX$11,2,FALSE)</f>
        <v>-</v>
      </c>
      <c r="AN580" s="90">
        <f t="shared" si="116"/>
        <v>0</v>
      </c>
      <c r="AO580" s="87" t="str">
        <f>VLOOKUP(Scoresheet!AY230,'Caps &amp; Points'!$EF$2:$EG$13,2,FALSE)</f>
        <v>-</v>
      </c>
      <c r="AP580" s="88" t="str">
        <f>VLOOKUP(Scoresheet!AZ230,'Caps &amp; Points'!$EF$2:$EG$13,2,FALSE)</f>
        <v>-</v>
      </c>
      <c r="AQ580" s="88" t="str">
        <f>VLOOKUP(Scoresheet!BA230,'Caps &amp; Points'!$EF$2:$EG$13,2,FALSE)</f>
        <v>-</v>
      </c>
      <c r="AR580" s="88" t="str">
        <f>VLOOKUP(Scoresheet!BB230,'Caps &amp; Points'!$EF$2:$EG$13,2,FALSE)</f>
        <v>-</v>
      </c>
      <c r="AS580" s="88" t="str">
        <f>VLOOKUP(Scoresheet!BC230,'Caps &amp; Points'!$EF$2:$EG$13,2,FALSE)</f>
        <v>-</v>
      </c>
      <c r="AT580" s="88" t="str">
        <f>VLOOKUP(Scoresheet!BD230,'Caps &amp; Points'!$EF$2:$EG$13,2,FALSE)</f>
        <v>-</v>
      </c>
      <c r="AU580" s="89" t="str">
        <f>VLOOKUP(Scoresheet!BE230,'Caps &amp; Points'!$EF$2:$EG$13,2,FALSE)</f>
        <v>-</v>
      </c>
      <c r="AV580" s="90">
        <f t="shared" si="117"/>
        <v>0</v>
      </c>
      <c r="AX580" s="80" t="str">
        <f>VLOOKUP(Scoresheet!AQ230,'Caps &amp; Points'!$EC$2:$ED$21,2,FALSE)</f>
        <v>-</v>
      </c>
      <c r="AY580" s="80" t="str">
        <f>VLOOKUP(Scoresheet!AR230,'Caps &amp; Points'!$EC$2:$ED$21,2,FALSE)</f>
        <v>-</v>
      </c>
      <c r="AZ580" s="80" t="str">
        <f>VLOOKUP(Scoresheet!AS230,'Caps &amp; Points'!$EC$2:$ED$21,2,FALSE)</f>
        <v>-</v>
      </c>
      <c r="BA580" s="80" t="str">
        <f>VLOOKUP(Scoresheet!AT230,'Caps &amp; Points'!$EC$2:$ED$21,2,FALSE)</f>
        <v>-</v>
      </c>
      <c r="BB580" s="80" t="str">
        <f>VLOOKUP(Scoresheet!AU230,'Caps &amp; Points'!$EC$2:$ED$21,2,FALSE)</f>
        <v>-</v>
      </c>
      <c r="BC580" s="80" t="str">
        <f>VLOOKUP(Scoresheet!AV230,'Caps &amp; Points'!$EC$2:$ED$21,2,FALSE)</f>
        <v>-</v>
      </c>
      <c r="BD580" s="80" t="str">
        <f>VLOOKUP(Scoresheet!AW230,'Caps &amp; Points'!$EC$2:$ED$21,2,FALSE)</f>
        <v>-</v>
      </c>
      <c r="BE580" s="90">
        <f t="shared" si="118"/>
        <v>0</v>
      </c>
      <c r="BF580" s="87" t="str">
        <f>VLOOKUP(Scoresheet!AI230,'Caps &amp; Points'!$DZ$2:$EA$40,2,FALSE)</f>
        <v>-</v>
      </c>
      <c r="BG580" s="88" t="str">
        <f>VLOOKUP(Scoresheet!AJ230,'Caps &amp; Points'!$DZ$2:$EA$40,2,FALSE)</f>
        <v>-</v>
      </c>
      <c r="BH580" s="88" t="str">
        <f>VLOOKUP(Scoresheet!AK230,'Caps &amp; Points'!$DZ$2:$EA$40,2,FALSE)</f>
        <v>-</v>
      </c>
      <c r="BI580" s="88" t="str">
        <f>VLOOKUP(Scoresheet!AL230,'Caps &amp; Points'!$DZ$2:$EA$40,2,FALSE)</f>
        <v>-</v>
      </c>
      <c r="BJ580" s="88" t="str">
        <f>VLOOKUP(Scoresheet!AM230,'Caps &amp; Points'!$DZ$2:$EA$40,2,FALSE)</f>
        <v>-</v>
      </c>
      <c r="BK580" s="88" t="str">
        <f>VLOOKUP(Scoresheet!AN230,'Caps &amp; Points'!$DZ$2:$EA$40,2,FALSE)</f>
        <v>-</v>
      </c>
      <c r="BL580" s="89" t="str">
        <f>VLOOKUP(Scoresheet!AO230,'Caps &amp; Points'!$DZ$2:$EA$40,2,FALSE)</f>
        <v>-</v>
      </c>
      <c r="BM580" s="90">
        <f t="shared" si="119"/>
        <v>0</v>
      </c>
      <c r="BN580" s="90">
        <f t="shared" si="113"/>
        <v>0</v>
      </c>
      <c r="BO580" s="90">
        <f t="shared" si="114"/>
        <v>0</v>
      </c>
      <c r="BP580" s="90"/>
      <c r="BQ580" s="80" t="str">
        <f>+Scoresheet!BG230</f>
        <v>-</v>
      </c>
      <c r="BR580" s="80" t="str">
        <f>+Scoresheet!BH230</f>
        <v>-</v>
      </c>
      <c r="BS580" s="80" t="str">
        <f>+Scoresheet!BI230</f>
        <v>-</v>
      </c>
      <c r="BT580" s="80" t="str">
        <f>+Scoresheet!BJ230</f>
        <v>-</v>
      </c>
      <c r="BU580" s="80" t="str">
        <f>+Scoresheet!BK230</f>
        <v>-</v>
      </c>
      <c r="BV580" s="80" t="str">
        <f>+Scoresheet!BL230</f>
        <v>-</v>
      </c>
      <c r="BW580" s="80" t="str">
        <f>+Scoresheet!BM230</f>
        <v>-</v>
      </c>
      <c r="BX580" s="80">
        <f>+Scoresheet!BN230</f>
        <v>0</v>
      </c>
      <c r="BY580" s="80" t="str">
        <f>+Scoresheet!BO230</f>
        <v>-</v>
      </c>
      <c r="BZ580" s="80" t="str">
        <f>+Scoresheet!BP230</f>
        <v>-</v>
      </c>
      <c r="CA580" s="80" t="str">
        <f>+Scoresheet!BQ230</f>
        <v>-</v>
      </c>
      <c r="CB580" s="80" t="str">
        <f>+Scoresheet!BR230</f>
        <v>-</v>
      </c>
      <c r="CC580" s="80" t="str">
        <f>+Scoresheet!BS230</f>
        <v>-</v>
      </c>
      <c r="CD580" s="80" t="str">
        <f>+Scoresheet!BT230</f>
        <v>-</v>
      </c>
      <c r="CE580" s="80" t="str">
        <f>+Scoresheet!BU230</f>
        <v>-</v>
      </c>
      <c r="CF580" s="80">
        <f>+Scoresheet!BV230</f>
        <v>0</v>
      </c>
    </row>
    <row r="581" spans="23:84" hidden="1">
      <c r="W581" s="294">
        <v>28</v>
      </c>
      <c r="X581" s="295" t="str">
        <f>+Scoresheet!B231</f>
        <v>-</v>
      </c>
      <c r="Y581" s="296" t="str">
        <f>VLOOKUP(Scoresheet!C231,'Caps &amp; Points'!$DT$2:$DU$103,2,FALSE)</f>
        <v>-</v>
      </c>
      <c r="Z581" s="309" t="str">
        <f>VLOOKUP(Scoresheet!D231,'Caps &amp; Points'!$DT$2:$DU$103,2,FALSE)</f>
        <v>-</v>
      </c>
      <c r="AA581" s="309" t="str">
        <f>VLOOKUP(Scoresheet!E231,'Caps &amp; Points'!$DT$2:$DU$103,2,FALSE)</f>
        <v>-</v>
      </c>
      <c r="AB581" s="309" t="str">
        <f>VLOOKUP(Scoresheet!F231,'Caps &amp; Points'!$DT$2:$DU$103,2,FALSE)</f>
        <v>-</v>
      </c>
      <c r="AC581" s="309" t="str">
        <f>VLOOKUP(Scoresheet!G231,'Caps &amp; Points'!$DT$2:$DU$103,2,FALSE)</f>
        <v>-</v>
      </c>
      <c r="AD581" s="309" t="str">
        <f>VLOOKUP(Scoresheet!H231,'Caps &amp; Points'!$DT$2:$DU$103,2,FALSE)</f>
        <v>-</v>
      </c>
      <c r="AE581" s="310" t="str">
        <f>VLOOKUP(Scoresheet!I231,'Caps &amp; Points'!$DT$2:$DU$103,2,FALSE)</f>
        <v>-</v>
      </c>
      <c r="AF581" s="90">
        <f t="shared" si="115"/>
        <v>0</v>
      </c>
      <c r="AG581" s="87" t="str">
        <f>VLOOKUP(Scoresheet!AA231,'Caps &amp; Points'!$DW$2:$DX$11,2,FALSE)</f>
        <v>-</v>
      </c>
      <c r="AH581" s="88" t="str">
        <f>VLOOKUP(Scoresheet!AB231,'Caps &amp; Points'!$DW$2:$DX$11,2,FALSE)</f>
        <v>-</v>
      </c>
      <c r="AI581" s="88" t="str">
        <f>VLOOKUP(Scoresheet!AC231,'Caps &amp; Points'!$DW$2:$DX$11,2,FALSE)</f>
        <v>-</v>
      </c>
      <c r="AJ581" s="88" t="str">
        <f>VLOOKUP(Scoresheet!AD231,'Caps &amp; Points'!$DW$2:$DX$11,2,FALSE)</f>
        <v>-</v>
      </c>
      <c r="AK581" s="88" t="str">
        <f>VLOOKUP(Scoresheet!AE231,'Caps &amp; Points'!$DW$2:$DX$11,2,FALSE)</f>
        <v>-</v>
      </c>
      <c r="AL581" s="88" t="str">
        <f>VLOOKUP(Scoresheet!AF231,'Caps &amp; Points'!$DW$2:$DX$11,2,FALSE)</f>
        <v>-</v>
      </c>
      <c r="AM581" s="89" t="str">
        <f>VLOOKUP(Scoresheet!AG231,'Caps &amp; Points'!$DW$2:$DX$11,2,FALSE)</f>
        <v>-</v>
      </c>
      <c r="AN581" s="90">
        <f t="shared" si="116"/>
        <v>0</v>
      </c>
      <c r="AO581" s="87" t="str">
        <f>VLOOKUP(Scoresheet!AY231,'Caps &amp; Points'!$EF$2:$EG$13,2,FALSE)</f>
        <v>-</v>
      </c>
      <c r="AP581" s="88" t="str">
        <f>VLOOKUP(Scoresheet!AZ231,'Caps &amp; Points'!$EF$2:$EG$13,2,FALSE)</f>
        <v>-</v>
      </c>
      <c r="AQ581" s="88" t="str">
        <f>VLOOKUP(Scoresheet!BA231,'Caps &amp; Points'!$EF$2:$EG$13,2,FALSE)</f>
        <v>-</v>
      </c>
      <c r="AR581" s="88" t="str">
        <f>VLOOKUP(Scoresheet!BB231,'Caps &amp; Points'!$EF$2:$EG$13,2,FALSE)</f>
        <v>-</v>
      </c>
      <c r="AS581" s="88" t="str">
        <f>VLOOKUP(Scoresheet!BC231,'Caps &amp; Points'!$EF$2:$EG$13,2,FALSE)</f>
        <v>-</v>
      </c>
      <c r="AT581" s="88" t="str">
        <f>VLOOKUP(Scoresheet!BD231,'Caps &amp; Points'!$EF$2:$EG$13,2,FALSE)</f>
        <v>-</v>
      </c>
      <c r="AU581" s="89" t="str">
        <f>VLOOKUP(Scoresheet!BE231,'Caps &amp; Points'!$EF$2:$EG$13,2,FALSE)</f>
        <v>-</v>
      </c>
      <c r="AV581" s="90">
        <f t="shared" si="117"/>
        <v>0</v>
      </c>
      <c r="AX581" s="80" t="str">
        <f>VLOOKUP(Scoresheet!AQ231,'Caps &amp; Points'!$EC$2:$ED$21,2,FALSE)</f>
        <v>-</v>
      </c>
      <c r="AY581" s="80" t="str">
        <f>VLOOKUP(Scoresheet!AR231,'Caps &amp; Points'!$EC$2:$ED$21,2,FALSE)</f>
        <v>-</v>
      </c>
      <c r="AZ581" s="80" t="str">
        <f>VLOOKUP(Scoresheet!AS231,'Caps &amp; Points'!$EC$2:$ED$21,2,FALSE)</f>
        <v>-</v>
      </c>
      <c r="BA581" s="80" t="str">
        <f>VLOOKUP(Scoresheet!AT231,'Caps &amp; Points'!$EC$2:$ED$21,2,FALSE)</f>
        <v>-</v>
      </c>
      <c r="BB581" s="80" t="str">
        <f>VLOOKUP(Scoresheet!AU231,'Caps &amp; Points'!$EC$2:$ED$21,2,FALSE)</f>
        <v>-</v>
      </c>
      <c r="BC581" s="80" t="str">
        <f>VLOOKUP(Scoresheet!AV231,'Caps &amp; Points'!$EC$2:$ED$21,2,FALSE)</f>
        <v>-</v>
      </c>
      <c r="BD581" s="80" t="str">
        <f>VLOOKUP(Scoresheet!AW231,'Caps &amp; Points'!$EC$2:$ED$21,2,FALSE)</f>
        <v>-</v>
      </c>
      <c r="BE581" s="90">
        <f t="shared" si="118"/>
        <v>0</v>
      </c>
      <c r="BF581" s="87" t="str">
        <f>VLOOKUP(Scoresheet!AI231,'Caps &amp; Points'!$DZ$2:$EA$40,2,FALSE)</f>
        <v>-</v>
      </c>
      <c r="BG581" s="88" t="str">
        <f>VLOOKUP(Scoresheet!AJ231,'Caps &amp; Points'!$DZ$2:$EA$40,2,FALSE)</f>
        <v>-</v>
      </c>
      <c r="BH581" s="88" t="str">
        <f>VLOOKUP(Scoresheet!AK231,'Caps &amp; Points'!$DZ$2:$EA$40,2,FALSE)</f>
        <v>-</v>
      </c>
      <c r="BI581" s="88" t="str">
        <f>VLOOKUP(Scoresheet!AL231,'Caps &amp; Points'!$DZ$2:$EA$40,2,FALSE)</f>
        <v>-</v>
      </c>
      <c r="BJ581" s="88" t="str">
        <f>VLOOKUP(Scoresheet!AM231,'Caps &amp; Points'!$DZ$2:$EA$40,2,FALSE)</f>
        <v>-</v>
      </c>
      <c r="BK581" s="88" t="str">
        <f>VLOOKUP(Scoresheet!AN231,'Caps &amp; Points'!$DZ$2:$EA$40,2,FALSE)</f>
        <v>-</v>
      </c>
      <c r="BL581" s="89" t="str">
        <f>VLOOKUP(Scoresheet!AO231,'Caps &amp; Points'!$DZ$2:$EA$40,2,FALSE)</f>
        <v>-</v>
      </c>
      <c r="BM581" s="90">
        <f t="shared" si="119"/>
        <v>0</v>
      </c>
      <c r="BN581" s="90">
        <f t="shared" si="113"/>
        <v>0</v>
      </c>
      <c r="BO581" s="90">
        <f t="shared" si="114"/>
        <v>0</v>
      </c>
      <c r="BP581" s="90"/>
      <c r="BQ581" s="80" t="str">
        <f>+Scoresheet!BG231</f>
        <v>-</v>
      </c>
      <c r="BR581" s="80" t="str">
        <f>+Scoresheet!BH231</f>
        <v>-</v>
      </c>
      <c r="BS581" s="80" t="str">
        <f>+Scoresheet!BI231</f>
        <v>-</v>
      </c>
      <c r="BT581" s="80" t="str">
        <f>+Scoresheet!BJ231</f>
        <v>-</v>
      </c>
      <c r="BU581" s="80" t="str">
        <f>+Scoresheet!BK231</f>
        <v>-</v>
      </c>
      <c r="BV581" s="80" t="str">
        <f>+Scoresheet!BL231</f>
        <v>-</v>
      </c>
      <c r="BW581" s="80" t="str">
        <f>+Scoresheet!BM231</f>
        <v>-</v>
      </c>
      <c r="BX581" s="80">
        <f>+Scoresheet!BN231</f>
        <v>0</v>
      </c>
      <c r="BY581" s="80" t="str">
        <f>+Scoresheet!BO231</f>
        <v>-</v>
      </c>
      <c r="BZ581" s="80" t="str">
        <f>+Scoresheet!BP231</f>
        <v>-</v>
      </c>
      <c r="CA581" s="80" t="str">
        <f>+Scoresheet!BQ231</f>
        <v>-</v>
      </c>
      <c r="CB581" s="80" t="str">
        <f>+Scoresheet!BR231</f>
        <v>-</v>
      </c>
      <c r="CC581" s="80" t="str">
        <f>+Scoresheet!BS231</f>
        <v>-</v>
      </c>
      <c r="CD581" s="80" t="str">
        <f>+Scoresheet!BT231</f>
        <v>-</v>
      </c>
      <c r="CE581" s="80" t="str">
        <f>+Scoresheet!BU231</f>
        <v>-</v>
      </c>
      <c r="CF581" s="80">
        <f>+Scoresheet!BV231</f>
        <v>0</v>
      </c>
    </row>
    <row r="582" spans="23:84" hidden="1">
      <c r="W582" s="139">
        <v>29</v>
      </c>
      <c r="X582" s="295" t="str">
        <f>+Scoresheet!B232</f>
        <v>-</v>
      </c>
      <c r="Y582" s="296" t="str">
        <f>VLOOKUP(Scoresheet!C232,'Caps &amp; Points'!$DT$2:$DU$103,2,FALSE)</f>
        <v>-</v>
      </c>
      <c r="Z582" s="309" t="str">
        <f>VLOOKUP(Scoresheet!D232,'Caps &amp; Points'!$DT$2:$DU$103,2,FALSE)</f>
        <v>-</v>
      </c>
      <c r="AA582" s="309" t="str">
        <f>VLOOKUP(Scoresheet!E232,'Caps &amp; Points'!$DT$2:$DU$103,2,FALSE)</f>
        <v>-</v>
      </c>
      <c r="AB582" s="309" t="str">
        <f>VLOOKUP(Scoresheet!F232,'Caps &amp; Points'!$DT$2:$DU$103,2,FALSE)</f>
        <v>-</v>
      </c>
      <c r="AC582" s="309" t="str">
        <f>VLOOKUP(Scoresheet!G232,'Caps &amp; Points'!$DT$2:$DU$103,2,FALSE)</f>
        <v>-</v>
      </c>
      <c r="AD582" s="309" t="str">
        <f>VLOOKUP(Scoresheet!H232,'Caps &amp; Points'!$DT$2:$DU$103,2,FALSE)</f>
        <v>-</v>
      </c>
      <c r="AE582" s="310" t="str">
        <f>VLOOKUP(Scoresheet!I232,'Caps &amp; Points'!$DT$2:$DU$103,2,FALSE)</f>
        <v>-</v>
      </c>
      <c r="AF582" s="90">
        <f t="shared" si="115"/>
        <v>0</v>
      </c>
      <c r="AG582" s="87" t="str">
        <f>VLOOKUP(Scoresheet!AA232,'Caps &amp; Points'!$DW$2:$DX$11,2,FALSE)</f>
        <v>-</v>
      </c>
      <c r="AH582" s="88" t="str">
        <f>VLOOKUP(Scoresheet!AB232,'Caps &amp; Points'!$DW$2:$DX$11,2,FALSE)</f>
        <v>-</v>
      </c>
      <c r="AI582" s="88" t="str">
        <f>VLOOKUP(Scoresheet!AC232,'Caps &amp; Points'!$DW$2:$DX$11,2,FALSE)</f>
        <v>-</v>
      </c>
      <c r="AJ582" s="88" t="str">
        <f>VLOOKUP(Scoresheet!AD232,'Caps &amp; Points'!$DW$2:$DX$11,2,FALSE)</f>
        <v>-</v>
      </c>
      <c r="AK582" s="88" t="str">
        <f>VLOOKUP(Scoresheet!AE232,'Caps &amp; Points'!$DW$2:$DX$11,2,FALSE)</f>
        <v>-</v>
      </c>
      <c r="AL582" s="88" t="str">
        <f>VLOOKUP(Scoresheet!AF232,'Caps &amp; Points'!$DW$2:$DX$11,2,FALSE)</f>
        <v>-</v>
      </c>
      <c r="AM582" s="89" t="str">
        <f>VLOOKUP(Scoresheet!AG232,'Caps &amp; Points'!$DW$2:$DX$11,2,FALSE)</f>
        <v>-</v>
      </c>
      <c r="AN582" s="90">
        <f t="shared" si="116"/>
        <v>0</v>
      </c>
      <c r="AO582" s="87" t="str">
        <f>VLOOKUP(Scoresheet!AY232,'Caps &amp; Points'!$EF$2:$EG$13,2,FALSE)</f>
        <v>-</v>
      </c>
      <c r="AP582" s="88" t="str">
        <f>VLOOKUP(Scoresheet!AZ232,'Caps &amp; Points'!$EF$2:$EG$13,2,FALSE)</f>
        <v>-</v>
      </c>
      <c r="AQ582" s="88" t="str">
        <f>VLOOKUP(Scoresheet!BA232,'Caps &amp; Points'!$EF$2:$EG$13,2,FALSE)</f>
        <v>-</v>
      </c>
      <c r="AR582" s="88" t="str">
        <f>VLOOKUP(Scoresheet!BB232,'Caps &amp; Points'!$EF$2:$EG$13,2,FALSE)</f>
        <v>-</v>
      </c>
      <c r="AS582" s="88" t="str">
        <f>VLOOKUP(Scoresheet!BC232,'Caps &amp; Points'!$EF$2:$EG$13,2,FALSE)</f>
        <v>-</v>
      </c>
      <c r="AT582" s="88" t="str">
        <f>VLOOKUP(Scoresheet!BD232,'Caps &amp; Points'!$EF$2:$EG$13,2,FALSE)</f>
        <v>-</v>
      </c>
      <c r="AU582" s="89" t="str">
        <f>VLOOKUP(Scoresheet!BE232,'Caps &amp; Points'!$EF$2:$EG$13,2,FALSE)</f>
        <v>-</v>
      </c>
      <c r="AV582" s="90">
        <f t="shared" si="117"/>
        <v>0</v>
      </c>
      <c r="AX582" s="80" t="str">
        <f>VLOOKUP(Scoresheet!AQ232,'Caps &amp; Points'!$EC$2:$ED$21,2,FALSE)</f>
        <v>-</v>
      </c>
      <c r="AY582" s="80" t="str">
        <f>VLOOKUP(Scoresheet!AR232,'Caps &amp; Points'!$EC$2:$ED$21,2,FALSE)</f>
        <v>-</v>
      </c>
      <c r="AZ582" s="80" t="str">
        <f>VLOOKUP(Scoresheet!AS232,'Caps &amp; Points'!$EC$2:$ED$21,2,FALSE)</f>
        <v>-</v>
      </c>
      <c r="BA582" s="80" t="str">
        <f>VLOOKUP(Scoresheet!AT232,'Caps &amp; Points'!$EC$2:$ED$21,2,FALSE)</f>
        <v>-</v>
      </c>
      <c r="BB582" s="80" t="str">
        <f>VLOOKUP(Scoresheet!AU232,'Caps &amp; Points'!$EC$2:$ED$21,2,FALSE)</f>
        <v>-</v>
      </c>
      <c r="BC582" s="80" t="str">
        <f>VLOOKUP(Scoresheet!AV232,'Caps &amp; Points'!$EC$2:$ED$21,2,FALSE)</f>
        <v>-</v>
      </c>
      <c r="BD582" s="80" t="str">
        <f>VLOOKUP(Scoresheet!AW232,'Caps &amp; Points'!$EC$2:$ED$21,2,FALSE)</f>
        <v>-</v>
      </c>
      <c r="BE582" s="90">
        <f t="shared" si="118"/>
        <v>0</v>
      </c>
      <c r="BF582" s="87" t="str">
        <f>VLOOKUP(Scoresheet!AI232,'Caps &amp; Points'!$DZ$2:$EA$40,2,FALSE)</f>
        <v>-</v>
      </c>
      <c r="BG582" s="88" t="str">
        <f>VLOOKUP(Scoresheet!AJ232,'Caps &amp; Points'!$DZ$2:$EA$40,2,FALSE)</f>
        <v>-</v>
      </c>
      <c r="BH582" s="88" t="str">
        <f>VLOOKUP(Scoresheet!AK232,'Caps &amp; Points'!$DZ$2:$EA$40,2,FALSE)</f>
        <v>-</v>
      </c>
      <c r="BI582" s="88" t="str">
        <f>VLOOKUP(Scoresheet!AL232,'Caps &amp; Points'!$DZ$2:$EA$40,2,FALSE)</f>
        <v>-</v>
      </c>
      <c r="BJ582" s="88" t="str">
        <f>VLOOKUP(Scoresheet!AM232,'Caps &amp; Points'!$DZ$2:$EA$40,2,FALSE)</f>
        <v>-</v>
      </c>
      <c r="BK582" s="88" t="str">
        <f>VLOOKUP(Scoresheet!AN232,'Caps &amp; Points'!$DZ$2:$EA$40,2,FALSE)</f>
        <v>-</v>
      </c>
      <c r="BL582" s="89" t="str">
        <f>VLOOKUP(Scoresheet!AO232,'Caps &amp; Points'!$DZ$2:$EA$40,2,FALSE)</f>
        <v>-</v>
      </c>
      <c r="BM582" s="90">
        <f t="shared" si="119"/>
        <v>0</v>
      </c>
      <c r="BN582" s="90">
        <f t="shared" si="113"/>
        <v>0</v>
      </c>
      <c r="BO582" s="90">
        <f t="shared" si="114"/>
        <v>0</v>
      </c>
      <c r="BP582" s="90"/>
      <c r="BQ582" s="80" t="str">
        <f>+Scoresheet!BG232</f>
        <v>-</v>
      </c>
      <c r="BR582" s="80" t="str">
        <f>+Scoresheet!BH232</f>
        <v>-</v>
      </c>
      <c r="BS582" s="80" t="str">
        <f>+Scoresheet!BI232</f>
        <v>-</v>
      </c>
      <c r="BT582" s="80" t="str">
        <f>+Scoresheet!BJ232</f>
        <v>-</v>
      </c>
      <c r="BU582" s="80" t="str">
        <f>+Scoresheet!BK232</f>
        <v>-</v>
      </c>
      <c r="BV582" s="80" t="str">
        <f>+Scoresheet!BL232</f>
        <v>-</v>
      </c>
      <c r="BW582" s="80" t="str">
        <f>+Scoresheet!BM232</f>
        <v>-</v>
      </c>
      <c r="BX582" s="80">
        <f>+Scoresheet!BN232</f>
        <v>0</v>
      </c>
      <c r="BY582" s="80" t="str">
        <f>+Scoresheet!BO232</f>
        <v>-</v>
      </c>
      <c r="BZ582" s="80" t="str">
        <f>+Scoresheet!BP232</f>
        <v>-</v>
      </c>
      <c r="CA582" s="80" t="str">
        <f>+Scoresheet!BQ232</f>
        <v>-</v>
      </c>
      <c r="CB582" s="80" t="str">
        <f>+Scoresheet!BR232</f>
        <v>-</v>
      </c>
      <c r="CC582" s="80" t="str">
        <f>+Scoresheet!BS232</f>
        <v>-</v>
      </c>
      <c r="CD582" s="80" t="str">
        <f>+Scoresheet!BT232</f>
        <v>-</v>
      </c>
      <c r="CE582" s="80" t="str">
        <f>+Scoresheet!BU232</f>
        <v>-</v>
      </c>
      <c r="CF582" s="80">
        <f>+Scoresheet!BV232</f>
        <v>0</v>
      </c>
    </row>
    <row r="583" spans="23:84" ht="15.75" hidden="1" thickBot="1">
      <c r="W583" s="294">
        <v>30</v>
      </c>
      <c r="X583" s="297" t="str">
        <f>+Scoresheet!B233</f>
        <v>-</v>
      </c>
      <c r="Y583" s="298" t="str">
        <f>VLOOKUP(Scoresheet!C233,'Caps &amp; Points'!$DT$2:$DU$103,2,FALSE)</f>
        <v>-</v>
      </c>
      <c r="Z583" s="311" t="str">
        <f>VLOOKUP(Scoresheet!D233,'Caps &amp; Points'!$DT$2:$DU$103,2,FALSE)</f>
        <v>-</v>
      </c>
      <c r="AA583" s="311" t="str">
        <f>VLOOKUP(Scoresheet!E233,'Caps &amp; Points'!$DT$2:$DU$103,2,FALSE)</f>
        <v>-</v>
      </c>
      <c r="AB583" s="311" t="str">
        <f>VLOOKUP(Scoresheet!F233,'Caps &amp; Points'!$DT$2:$DU$103,2,FALSE)</f>
        <v>-</v>
      </c>
      <c r="AC583" s="311" t="str">
        <f>VLOOKUP(Scoresheet!G233,'Caps &amp; Points'!$DT$2:$DU$103,2,FALSE)</f>
        <v>-</v>
      </c>
      <c r="AD583" s="311" t="str">
        <f>VLOOKUP(Scoresheet!H233,'Caps &amp; Points'!$DT$2:$DU$103,2,FALSE)</f>
        <v>-</v>
      </c>
      <c r="AE583" s="312" t="str">
        <f>VLOOKUP(Scoresheet!I233,'Caps &amp; Points'!$DT$2:$DU$103,2,FALSE)</f>
        <v>-</v>
      </c>
      <c r="AF583" s="94">
        <f t="shared" si="115"/>
        <v>0</v>
      </c>
      <c r="AG583" s="95" t="str">
        <f>VLOOKUP(Scoresheet!AA233,'Caps &amp; Points'!$DW$2:$DX$11,2,FALSE)</f>
        <v>-</v>
      </c>
      <c r="AH583" s="92" t="str">
        <f>VLOOKUP(Scoresheet!AB233,'Caps &amp; Points'!$DW$2:$DX$11,2,FALSE)</f>
        <v>-</v>
      </c>
      <c r="AI583" s="92" t="str">
        <f>VLOOKUP(Scoresheet!AC233,'Caps &amp; Points'!$DW$2:$DX$11,2,FALSE)</f>
        <v>-</v>
      </c>
      <c r="AJ583" s="92" t="str">
        <f>VLOOKUP(Scoresheet!AD233,'Caps &amp; Points'!$DW$2:$DX$11,2,FALSE)</f>
        <v>-</v>
      </c>
      <c r="AK583" s="92" t="str">
        <f>VLOOKUP(Scoresheet!AE233,'Caps &amp; Points'!$DW$2:$DX$11,2,FALSE)</f>
        <v>-</v>
      </c>
      <c r="AL583" s="92" t="str">
        <f>VLOOKUP(Scoresheet!AF233,'Caps &amp; Points'!$DW$2:$DX$11,2,FALSE)</f>
        <v>-</v>
      </c>
      <c r="AM583" s="93" t="str">
        <f>VLOOKUP(Scoresheet!AG233,'Caps &amp; Points'!$DW$2:$DX$11,2,FALSE)</f>
        <v>-</v>
      </c>
      <c r="AN583" s="94">
        <f t="shared" si="116"/>
        <v>0</v>
      </c>
      <c r="AO583" s="95" t="str">
        <f>VLOOKUP(Scoresheet!AY233,'Caps &amp; Points'!$EF$2:$EG$13,2,FALSE)</f>
        <v>-</v>
      </c>
      <c r="AP583" s="92" t="str">
        <f>VLOOKUP(Scoresheet!AZ233,'Caps &amp; Points'!$EF$2:$EG$13,2,FALSE)</f>
        <v>-</v>
      </c>
      <c r="AQ583" s="92" t="str">
        <f>VLOOKUP(Scoresheet!BA233,'Caps &amp; Points'!$EF$2:$EG$13,2,FALSE)</f>
        <v>-</v>
      </c>
      <c r="AR583" s="92" t="str">
        <f>VLOOKUP(Scoresheet!BB233,'Caps &amp; Points'!$EF$2:$EG$13,2,FALSE)</f>
        <v>-</v>
      </c>
      <c r="AS583" s="92" t="str">
        <f>VLOOKUP(Scoresheet!BC233,'Caps &amp; Points'!$EF$2:$EG$13,2,FALSE)</f>
        <v>-</v>
      </c>
      <c r="AT583" s="92" t="str">
        <f>VLOOKUP(Scoresheet!BD233,'Caps &amp; Points'!$EF$2:$EG$13,2,FALSE)</f>
        <v>-</v>
      </c>
      <c r="AU583" s="93" t="str">
        <f>VLOOKUP(Scoresheet!BE233,'Caps &amp; Points'!$EF$2:$EG$13,2,FALSE)</f>
        <v>-</v>
      </c>
      <c r="AV583" s="94">
        <f t="shared" si="117"/>
        <v>0</v>
      </c>
      <c r="AX583" s="80" t="str">
        <f>VLOOKUP(Scoresheet!AQ233,'Caps &amp; Points'!$EC$2:$ED$21,2,FALSE)</f>
        <v>-</v>
      </c>
      <c r="AY583" s="80" t="str">
        <f>VLOOKUP(Scoresheet!AR233,'Caps &amp; Points'!$EC$2:$ED$21,2,FALSE)</f>
        <v>-</v>
      </c>
      <c r="AZ583" s="80" t="str">
        <f>VLOOKUP(Scoresheet!AS233,'Caps &amp; Points'!$EC$2:$ED$21,2,FALSE)</f>
        <v>-</v>
      </c>
      <c r="BA583" s="80" t="str">
        <f>VLOOKUP(Scoresheet!AT233,'Caps &amp; Points'!$EC$2:$ED$21,2,FALSE)</f>
        <v>-</v>
      </c>
      <c r="BB583" s="80" t="str">
        <f>VLOOKUP(Scoresheet!AU233,'Caps &amp; Points'!$EC$2:$ED$21,2,FALSE)</f>
        <v>-</v>
      </c>
      <c r="BC583" s="80" t="str">
        <f>VLOOKUP(Scoresheet!AV233,'Caps &amp; Points'!$EC$2:$ED$21,2,FALSE)</f>
        <v>-</v>
      </c>
      <c r="BD583" s="80" t="str">
        <f>VLOOKUP(Scoresheet!AW233,'Caps &amp; Points'!$EC$2:$ED$21,2,FALSE)</f>
        <v>-</v>
      </c>
      <c r="BE583" s="94">
        <f t="shared" si="118"/>
        <v>0</v>
      </c>
      <c r="BF583" s="95" t="str">
        <f>VLOOKUP(Scoresheet!AI233,'Caps &amp; Points'!$DZ$2:$EA$40,2,FALSE)</f>
        <v>-</v>
      </c>
      <c r="BG583" s="92" t="str">
        <f>VLOOKUP(Scoresheet!AJ233,'Caps &amp; Points'!$DZ$2:$EA$40,2,FALSE)</f>
        <v>-</v>
      </c>
      <c r="BH583" s="92" t="str">
        <f>VLOOKUP(Scoresheet!AK233,'Caps &amp; Points'!$DZ$2:$EA$40,2,FALSE)</f>
        <v>-</v>
      </c>
      <c r="BI583" s="92" t="str">
        <f>VLOOKUP(Scoresheet!AL233,'Caps &amp; Points'!$DZ$2:$EA$40,2,FALSE)</f>
        <v>-</v>
      </c>
      <c r="BJ583" s="92" t="str">
        <f>VLOOKUP(Scoresheet!AM233,'Caps &amp; Points'!$DZ$2:$EA$40,2,FALSE)</f>
        <v>-</v>
      </c>
      <c r="BK583" s="92" t="str">
        <f>VLOOKUP(Scoresheet!AN233,'Caps &amp; Points'!$DZ$2:$EA$40,2,FALSE)</f>
        <v>-</v>
      </c>
      <c r="BL583" s="93" t="str">
        <f>VLOOKUP(Scoresheet!AO233,'Caps &amp; Points'!$DZ$2:$EA$40,2,FALSE)</f>
        <v>-</v>
      </c>
      <c r="BM583" s="94">
        <f t="shared" si="119"/>
        <v>0</v>
      </c>
      <c r="BN583" s="94">
        <f t="shared" si="113"/>
        <v>0</v>
      </c>
      <c r="BO583" s="94">
        <f t="shared" si="114"/>
        <v>0</v>
      </c>
      <c r="BP583" s="94"/>
      <c r="BQ583" s="80" t="str">
        <f>+Scoresheet!BG233</f>
        <v>-</v>
      </c>
      <c r="BR583" s="80" t="str">
        <f>+Scoresheet!BH233</f>
        <v>-</v>
      </c>
      <c r="BS583" s="80" t="str">
        <f>+Scoresheet!BI233</f>
        <v>-</v>
      </c>
      <c r="BT583" s="80" t="str">
        <f>+Scoresheet!BJ233</f>
        <v>-</v>
      </c>
      <c r="BU583" s="80" t="str">
        <f>+Scoresheet!BK233</f>
        <v>-</v>
      </c>
      <c r="BV583" s="80" t="str">
        <f>+Scoresheet!BL233</f>
        <v>-</v>
      </c>
      <c r="BW583" s="80" t="str">
        <f>+Scoresheet!BM233</f>
        <v>-</v>
      </c>
      <c r="BX583" s="80">
        <f>+Scoresheet!BN233</f>
        <v>0</v>
      </c>
      <c r="BY583" s="80" t="str">
        <f>+Scoresheet!BO233</f>
        <v>-</v>
      </c>
      <c r="BZ583" s="80" t="str">
        <f>+Scoresheet!BP233</f>
        <v>-</v>
      </c>
      <c r="CA583" s="80" t="str">
        <f>+Scoresheet!BQ233</f>
        <v>-</v>
      </c>
      <c r="CB583" s="80" t="str">
        <f>+Scoresheet!BR233</f>
        <v>-</v>
      </c>
      <c r="CC583" s="80" t="str">
        <f>+Scoresheet!BS233</f>
        <v>-</v>
      </c>
      <c r="CD583" s="80" t="str">
        <f>+Scoresheet!BT233</f>
        <v>-</v>
      </c>
      <c r="CE583" s="80" t="str">
        <f>+Scoresheet!BU233</f>
        <v>-</v>
      </c>
      <c r="CF583" s="80">
        <f>+Scoresheet!BV233</f>
        <v>0</v>
      </c>
    </row>
    <row r="584" spans="23:84" ht="15.75" hidden="1" thickBot="1">
      <c r="W584" s="139">
        <v>1</v>
      </c>
      <c r="X584" s="292" t="str">
        <f>+Scoresheet!B243</f>
        <v>DHAVAL JOSHI [B]</v>
      </c>
      <c r="Y584" s="293">
        <f>VLOOKUP(Scoresheet!C243,'Caps &amp; Points'!$DT$2:$DU$103,2,FALSE)</f>
        <v>0</v>
      </c>
      <c r="Z584" s="307">
        <f>VLOOKUP(Scoresheet!D243,'Caps &amp; Points'!$DT$2:$DU$103,2,FALSE)</f>
        <v>1.3</v>
      </c>
      <c r="AA584" s="307">
        <f>VLOOKUP(Scoresheet!E243,'Caps &amp; Points'!$DT$2:$DU$103,2,FALSE)</f>
        <v>7.1</v>
      </c>
      <c r="AB584" s="307">
        <f>VLOOKUP(Scoresheet!F243,'Caps &amp; Points'!$DT$2:$DU$103,2,FALSE)</f>
        <v>0</v>
      </c>
      <c r="AC584" s="307" t="str">
        <f>VLOOKUP(Scoresheet!G243,'Caps &amp; Points'!$DT$2:$DU$103,2,FALSE)</f>
        <v>-</v>
      </c>
      <c r="AD584" s="307" t="str">
        <f>VLOOKUP(Scoresheet!H243,'Caps &amp; Points'!$DT$2:$DU$103,2,FALSE)</f>
        <v>-</v>
      </c>
      <c r="AE584" s="308" t="str">
        <f>VLOOKUP(Scoresheet!I243,'Caps &amp; Points'!$DT$2:$DU$103,2,FALSE)</f>
        <v>-</v>
      </c>
      <c r="AF584" s="82">
        <f>SUM(Y584:AE584)</f>
        <v>8.4</v>
      </c>
      <c r="AG584" s="80" t="str">
        <f>VLOOKUP(Scoresheet!AA243,'Caps &amp; Points'!$DW$2:$DX$11,2,FALSE)</f>
        <v>-</v>
      </c>
      <c r="AH584" s="81" t="str">
        <f>VLOOKUP(Scoresheet!AB243,'Caps &amp; Points'!$DW$2:$DX$11,2,FALSE)</f>
        <v>-</v>
      </c>
      <c r="AI584" s="81" t="str">
        <f>VLOOKUP(Scoresheet!AC243,'Caps &amp; Points'!$DW$2:$DX$11,2,FALSE)</f>
        <v>-</v>
      </c>
      <c r="AJ584" s="81" t="str">
        <f>VLOOKUP(Scoresheet!AD243,'Caps &amp; Points'!$DW$2:$DX$11,2,FALSE)</f>
        <v>-</v>
      </c>
      <c r="AK584" s="81" t="str">
        <f>VLOOKUP(Scoresheet!AE243,'Caps &amp; Points'!$DW$2:$DX$11,2,FALSE)</f>
        <v>-</v>
      </c>
      <c r="AL584" s="81" t="str">
        <f>VLOOKUP(Scoresheet!AF243,'Caps &amp; Points'!$DW$2:$DX$11,2,FALSE)</f>
        <v>-</v>
      </c>
      <c r="AM584" s="222" t="str">
        <f>VLOOKUP(Scoresheet!AG243,'Caps &amp; Points'!$DW$2:$DX$11,2,FALSE)</f>
        <v>-</v>
      </c>
      <c r="AN584" s="82">
        <f>SUM(AG584:AM584)</f>
        <v>0</v>
      </c>
      <c r="AO584" s="80" t="str">
        <f>VLOOKUP(Scoresheet!AY243,'Caps &amp; Points'!$EF$2:$EG$13,2,FALSE)</f>
        <v>-</v>
      </c>
      <c r="AP584" s="81" t="str">
        <f>VLOOKUP(Scoresheet!AZ243,'Caps &amp; Points'!$EF$2:$EG$13,2,FALSE)</f>
        <v>-</v>
      </c>
      <c r="AQ584" s="81" t="str">
        <f>VLOOKUP(Scoresheet!BA243,'Caps &amp; Points'!$EF$2:$EG$13,2,FALSE)</f>
        <v>-</v>
      </c>
      <c r="AR584" s="81" t="str">
        <f>VLOOKUP(Scoresheet!BB243,'Caps &amp; Points'!$EF$2:$EG$13,2,FALSE)</f>
        <v>-</v>
      </c>
      <c r="AS584" s="81" t="str">
        <f>VLOOKUP(Scoresheet!BC243,'Caps &amp; Points'!$EF$2:$EG$13,2,FALSE)</f>
        <v>-</v>
      </c>
      <c r="AT584" s="81" t="str">
        <f>VLOOKUP(Scoresheet!BD243,'Caps &amp; Points'!$EF$2:$EG$13,2,FALSE)</f>
        <v>-</v>
      </c>
      <c r="AU584" s="222" t="str">
        <f>VLOOKUP(Scoresheet!BE243,'Caps &amp; Points'!$EF$2:$EG$13,2,FALSE)</f>
        <v>-</v>
      </c>
      <c r="AV584" s="82">
        <f>SUM(AO584:AU584)</f>
        <v>0</v>
      </c>
      <c r="AX584" s="80" t="str">
        <f>VLOOKUP(Scoresheet!AQ243,'Caps &amp; Points'!$EC$2:$ED$21,2,FALSE)</f>
        <v>-</v>
      </c>
      <c r="AY584" s="80" t="str">
        <f>VLOOKUP(Scoresheet!AR243,'Caps &amp; Points'!$EC$2:$ED$21,2,FALSE)</f>
        <v>-</v>
      </c>
      <c r="AZ584" s="80" t="str">
        <f>VLOOKUP(Scoresheet!AS243,'Caps &amp; Points'!$EC$2:$ED$21,2,FALSE)</f>
        <v>-</v>
      </c>
      <c r="BA584" s="80" t="str">
        <f>VLOOKUP(Scoresheet!AT243,'Caps &amp; Points'!$EC$2:$ED$21,2,FALSE)</f>
        <v>-</v>
      </c>
      <c r="BB584" s="80" t="str">
        <f>VLOOKUP(Scoresheet!AU243,'Caps &amp; Points'!$EC$2:$ED$21,2,FALSE)</f>
        <v>-</v>
      </c>
      <c r="BC584" s="80" t="str">
        <f>VLOOKUP(Scoresheet!AV243,'Caps &amp; Points'!$EC$2:$ED$21,2,FALSE)</f>
        <v>-</v>
      </c>
      <c r="BD584" s="80" t="str">
        <f>VLOOKUP(Scoresheet!AW243,'Caps &amp; Points'!$EC$2:$ED$21,2,FALSE)</f>
        <v>-</v>
      </c>
      <c r="BE584" s="82">
        <f>SUM(AX584:BD584)</f>
        <v>0</v>
      </c>
      <c r="BF584" s="80" t="str">
        <f>VLOOKUP(Scoresheet!AI243,'Caps &amp; Points'!$DZ$2:$EA$40,2,FALSE)</f>
        <v>-</v>
      </c>
      <c r="BG584" s="81" t="str">
        <f>VLOOKUP(Scoresheet!AJ243,'Caps &amp; Points'!$DZ$2:$EA$40,2,FALSE)</f>
        <v>-</v>
      </c>
      <c r="BH584" s="81" t="str">
        <f>VLOOKUP(Scoresheet!AK243,'Caps &amp; Points'!$DZ$2:$EA$40,2,FALSE)</f>
        <v>-</v>
      </c>
      <c r="BI584" s="81" t="str">
        <f>VLOOKUP(Scoresheet!AL243,'Caps &amp; Points'!$DZ$2:$EA$40,2,FALSE)</f>
        <v>-</v>
      </c>
      <c r="BJ584" s="81" t="str">
        <f>VLOOKUP(Scoresheet!AM243,'Caps &amp; Points'!$DZ$2:$EA$40,2,FALSE)</f>
        <v>-</v>
      </c>
      <c r="BK584" s="81" t="str">
        <f>VLOOKUP(Scoresheet!AN243,'Caps &amp; Points'!$DZ$2:$EA$40,2,FALSE)</f>
        <v>-</v>
      </c>
      <c r="BL584" s="222" t="str">
        <f>VLOOKUP(Scoresheet!AO243,'Caps &amp; Points'!$DZ$2:$EA$40,2,FALSE)</f>
        <v>-</v>
      </c>
      <c r="BM584" s="82">
        <f>SUM(BF584:BL584)</f>
        <v>0</v>
      </c>
      <c r="BN584" s="82">
        <f t="shared" si="113"/>
        <v>4</v>
      </c>
      <c r="BO584" s="82">
        <f t="shared" si="114"/>
        <v>0</v>
      </c>
      <c r="BP584" s="82"/>
      <c r="BQ584" s="80" t="str">
        <f>+Scoresheet!BG243</f>
        <v>-</v>
      </c>
      <c r="BR584" s="81" t="str">
        <f>+Scoresheet!BH243</f>
        <v>-</v>
      </c>
      <c r="BS584" s="81" t="str">
        <f>+Scoresheet!BI243</f>
        <v>-</v>
      </c>
      <c r="BT584" s="81" t="str">
        <f>+Scoresheet!BJ243</f>
        <v>-</v>
      </c>
      <c r="BU584" s="81" t="str">
        <f>+Scoresheet!BK243</f>
        <v>-</v>
      </c>
      <c r="BV584" s="81" t="str">
        <f>+Scoresheet!BL243</f>
        <v>-</v>
      </c>
      <c r="BW584" s="222" t="str">
        <f>+Scoresheet!BM243</f>
        <v>-</v>
      </c>
      <c r="BX584" s="82">
        <f>+Scoresheet!BN243</f>
        <v>0</v>
      </c>
      <c r="BY584" s="80" t="str">
        <f>+Scoresheet!BO243</f>
        <v>-</v>
      </c>
      <c r="BZ584" s="81" t="str">
        <f>+Scoresheet!BP243</f>
        <v>-</v>
      </c>
      <c r="CA584" s="81" t="str">
        <f>+Scoresheet!BQ243</f>
        <v>-</v>
      </c>
      <c r="CB584" s="81" t="str">
        <f>+Scoresheet!BR243</f>
        <v>-</v>
      </c>
      <c r="CC584" s="81" t="str">
        <f>+Scoresheet!BS243</f>
        <v>-</v>
      </c>
      <c r="CD584" s="81" t="str">
        <f>+Scoresheet!BT243</f>
        <v>-</v>
      </c>
      <c r="CE584" s="222" t="str">
        <f>+Scoresheet!BU243</f>
        <v>-</v>
      </c>
      <c r="CF584" s="82">
        <f>+Scoresheet!BV243</f>
        <v>0</v>
      </c>
    </row>
    <row r="585" spans="23:84" ht="15.75" hidden="1" thickBot="1">
      <c r="W585" s="294">
        <v>2</v>
      </c>
      <c r="X585" s="295" t="str">
        <f>+Scoresheet!B244</f>
        <v>RONAK JOSHI [B]</v>
      </c>
      <c r="Y585" s="296">
        <f>VLOOKUP(Scoresheet!C244,'Caps &amp; Points'!$DT$2:$DU$103,2,FALSE)</f>
        <v>0</v>
      </c>
      <c r="Z585" s="309">
        <f>VLOOKUP(Scoresheet!D244,'Caps &amp; Points'!$DT$2:$DU$103,2,FALSE)</f>
        <v>1.6</v>
      </c>
      <c r="AA585" s="309">
        <f>VLOOKUP(Scoresheet!E244,'Caps &amp; Points'!$DT$2:$DU$103,2,FALSE)</f>
        <v>2.1</v>
      </c>
      <c r="AB585" s="309">
        <f>VLOOKUP(Scoresheet!F244,'Caps &amp; Points'!$DT$2:$DU$103,2,FALSE)</f>
        <v>0</v>
      </c>
      <c r="AC585" s="309" t="str">
        <f>VLOOKUP(Scoresheet!G244,'Caps &amp; Points'!$DT$2:$DU$103,2,FALSE)</f>
        <v>-</v>
      </c>
      <c r="AD585" s="309" t="str">
        <f>VLOOKUP(Scoresheet!H244,'Caps &amp; Points'!$DT$2:$DU$103,2,FALSE)</f>
        <v>-</v>
      </c>
      <c r="AE585" s="310" t="str">
        <f>VLOOKUP(Scoresheet!I244,'Caps &amp; Points'!$DT$2:$DU$103,2,FALSE)</f>
        <v>-</v>
      </c>
      <c r="AF585" s="90">
        <f t="shared" ref="AF585:AF613" si="120">SUM(Y585:AE585)</f>
        <v>3.7</v>
      </c>
      <c r="AG585" s="87">
        <f>VLOOKUP(Scoresheet!AA244,'Caps &amp; Points'!$DW$2:$DX$11,2,FALSE)</f>
        <v>1</v>
      </c>
      <c r="AH585" s="88">
        <f>VLOOKUP(Scoresheet!AB244,'Caps &amp; Points'!$DW$2:$DX$11,2,FALSE)</f>
        <v>0</v>
      </c>
      <c r="AI585" s="88">
        <f>VLOOKUP(Scoresheet!AC244,'Caps &amp; Points'!$DW$2:$DX$11,2,FALSE)</f>
        <v>0</v>
      </c>
      <c r="AJ585" s="88">
        <f>VLOOKUP(Scoresheet!AD244,'Caps &amp; Points'!$DW$2:$DX$11,2,FALSE)</f>
        <v>3</v>
      </c>
      <c r="AK585" s="88" t="str">
        <f>VLOOKUP(Scoresheet!AE244,'Caps &amp; Points'!$DW$2:$DX$11,2,FALSE)</f>
        <v>-</v>
      </c>
      <c r="AL585" s="88" t="str">
        <f>VLOOKUP(Scoresheet!AF244,'Caps &amp; Points'!$DW$2:$DX$11,2,FALSE)</f>
        <v>-</v>
      </c>
      <c r="AM585" s="89" t="str">
        <f>VLOOKUP(Scoresheet!AG244,'Caps &amp; Points'!$DW$2:$DX$11,2,FALSE)</f>
        <v>-</v>
      </c>
      <c r="AN585" s="90">
        <f t="shared" ref="AN585:AN613" si="121">SUM(AG585:AM585)</f>
        <v>4</v>
      </c>
      <c r="AO585" s="87" t="str">
        <f>VLOOKUP(Scoresheet!AY244,'Caps &amp; Points'!$EF$2:$EG$13,2,FALSE)</f>
        <v>-</v>
      </c>
      <c r="AP585" s="88" t="str">
        <f>VLOOKUP(Scoresheet!AZ244,'Caps &amp; Points'!$EF$2:$EG$13,2,FALSE)</f>
        <v>-</v>
      </c>
      <c r="AQ585" s="88" t="str">
        <f>VLOOKUP(Scoresheet!BA244,'Caps &amp; Points'!$EF$2:$EG$13,2,FALSE)</f>
        <v>-</v>
      </c>
      <c r="AR585" s="88" t="str">
        <f>VLOOKUP(Scoresheet!BB244,'Caps &amp; Points'!$EF$2:$EG$13,2,FALSE)</f>
        <v>-</v>
      </c>
      <c r="AS585" s="88" t="str">
        <f>VLOOKUP(Scoresheet!BC244,'Caps &amp; Points'!$EF$2:$EG$13,2,FALSE)</f>
        <v>-</v>
      </c>
      <c r="AT585" s="88" t="str">
        <f>VLOOKUP(Scoresheet!BD244,'Caps &amp; Points'!$EF$2:$EG$13,2,FALSE)</f>
        <v>-</v>
      </c>
      <c r="AU585" s="89" t="str">
        <f>VLOOKUP(Scoresheet!BE244,'Caps &amp; Points'!$EF$2:$EG$13,2,FALSE)</f>
        <v>-</v>
      </c>
      <c r="AV585" s="90">
        <f t="shared" ref="AV585:AV613" si="122">SUM(AO585:AU585)</f>
        <v>0</v>
      </c>
      <c r="AX585" s="80" t="str">
        <f>VLOOKUP(Scoresheet!AQ244,'Caps &amp; Points'!$EC$2:$ED$21,2,FALSE)</f>
        <v>-</v>
      </c>
      <c r="AY585" s="80" t="str">
        <f>VLOOKUP(Scoresheet!AR244,'Caps &amp; Points'!$EC$2:$ED$21,2,FALSE)</f>
        <v>-</v>
      </c>
      <c r="AZ585" s="80" t="str">
        <f>VLOOKUP(Scoresheet!AS244,'Caps &amp; Points'!$EC$2:$ED$21,2,FALSE)</f>
        <v>-</v>
      </c>
      <c r="BA585" s="80" t="str">
        <f>VLOOKUP(Scoresheet!AT244,'Caps &amp; Points'!$EC$2:$ED$21,2,FALSE)</f>
        <v>-</v>
      </c>
      <c r="BB585" s="80" t="str">
        <f>VLOOKUP(Scoresheet!AU244,'Caps &amp; Points'!$EC$2:$ED$21,2,FALSE)</f>
        <v>-</v>
      </c>
      <c r="BC585" s="80" t="str">
        <f>VLOOKUP(Scoresheet!AV244,'Caps &amp; Points'!$EC$2:$ED$21,2,FALSE)</f>
        <v>-</v>
      </c>
      <c r="BD585" s="80" t="str">
        <f>VLOOKUP(Scoresheet!AW244,'Caps &amp; Points'!$EC$2:$ED$21,2,FALSE)</f>
        <v>-</v>
      </c>
      <c r="BE585" s="90">
        <f t="shared" ref="BE585:BE613" si="123">SUM(AX585:BD585)</f>
        <v>0</v>
      </c>
      <c r="BF585" s="87" t="str">
        <f>VLOOKUP(Scoresheet!AI244,'Caps &amp; Points'!$DZ$2:$EA$40,2,FALSE)</f>
        <v>-</v>
      </c>
      <c r="BG585" s="88" t="str">
        <f>VLOOKUP(Scoresheet!AJ244,'Caps &amp; Points'!$DZ$2:$EA$40,2,FALSE)</f>
        <v>-</v>
      </c>
      <c r="BH585" s="88" t="str">
        <f>VLOOKUP(Scoresheet!AK244,'Caps &amp; Points'!$DZ$2:$EA$40,2,FALSE)</f>
        <v>-</v>
      </c>
      <c r="BI585" s="88" t="str">
        <f>VLOOKUP(Scoresheet!AL244,'Caps &amp; Points'!$DZ$2:$EA$40,2,FALSE)</f>
        <v>-</v>
      </c>
      <c r="BJ585" s="88" t="str">
        <f>VLOOKUP(Scoresheet!AM244,'Caps &amp; Points'!$DZ$2:$EA$40,2,FALSE)</f>
        <v>-</v>
      </c>
      <c r="BK585" s="88" t="str">
        <f>VLOOKUP(Scoresheet!AN244,'Caps &amp; Points'!$DZ$2:$EA$40,2,FALSE)</f>
        <v>-</v>
      </c>
      <c r="BL585" s="89" t="str">
        <f>VLOOKUP(Scoresheet!AO244,'Caps &amp; Points'!$DZ$2:$EA$40,2,FALSE)</f>
        <v>-</v>
      </c>
      <c r="BM585" s="90">
        <f t="shared" ref="BM585:BM613" si="124">SUM(BF585:BL585)</f>
        <v>0</v>
      </c>
      <c r="BN585" s="90">
        <f t="shared" si="113"/>
        <v>4</v>
      </c>
      <c r="BO585" s="90">
        <f t="shared" si="114"/>
        <v>4</v>
      </c>
      <c r="BP585" s="90"/>
      <c r="BQ585" s="80">
        <f>+Scoresheet!BG244</f>
        <v>3</v>
      </c>
      <c r="BR585" s="81">
        <f>+Scoresheet!BH244</f>
        <v>2</v>
      </c>
      <c r="BS585" s="81">
        <f>+Scoresheet!BI244</f>
        <v>1</v>
      </c>
      <c r="BT585" s="81">
        <f>+Scoresheet!BJ244</f>
        <v>2</v>
      </c>
      <c r="BU585" s="81" t="str">
        <f>+Scoresheet!BK244</f>
        <v>-</v>
      </c>
      <c r="BV585" s="81" t="str">
        <f>+Scoresheet!BL244</f>
        <v>-</v>
      </c>
      <c r="BW585" s="222" t="str">
        <f>+Scoresheet!BM244</f>
        <v>-</v>
      </c>
      <c r="BX585" s="82">
        <f>+Scoresheet!BN244</f>
        <v>8</v>
      </c>
      <c r="BY585" s="80">
        <f>+Scoresheet!BO244</f>
        <v>19</v>
      </c>
      <c r="BZ585" s="81">
        <f>+Scoresheet!BP244</f>
        <v>12</v>
      </c>
      <c r="CA585" s="81">
        <f>+Scoresheet!BQ244</f>
        <v>11</v>
      </c>
      <c r="CB585" s="81">
        <f>+Scoresheet!BR244</f>
        <v>10</v>
      </c>
      <c r="CC585" s="81" t="str">
        <f>+Scoresheet!BS244</f>
        <v>-</v>
      </c>
      <c r="CD585" s="81" t="str">
        <f>+Scoresheet!BT244</f>
        <v>-</v>
      </c>
      <c r="CE585" s="222" t="str">
        <f>+Scoresheet!BU244</f>
        <v>-</v>
      </c>
      <c r="CF585" s="82">
        <f>+Scoresheet!BV244</f>
        <v>52</v>
      </c>
    </row>
    <row r="586" spans="23:84" ht="15.75" hidden="1" thickBot="1">
      <c r="W586" s="139">
        <v>3</v>
      </c>
      <c r="X586" s="295" t="str">
        <f>+Scoresheet!B245</f>
        <v>KARAN JOSHI [B]</v>
      </c>
      <c r="Y586" s="296">
        <f>VLOOKUP(Scoresheet!C245,'Caps &amp; Points'!$DT$2:$DU$103,2,FALSE)</f>
        <v>8</v>
      </c>
      <c r="Z586" s="309">
        <f>VLOOKUP(Scoresheet!D245,'Caps &amp; Points'!$DT$2:$DU$103,2,FALSE)</f>
        <v>3.9</v>
      </c>
      <c r="AA586" s="309">
        <f>VLOOKUP(Scoresheet!E245,'Caps &amp; Points'!$DT$2:$DU$103,2,FALSE)</f>
        <v>2.6</v>
      </c>
      <c r="AB586" s="309">
        <f>VLOOKUP(Scoresheet!F245,'Caps &amp; Points'!$DT$2:$DU$103,2,FALSE)</f>
        <v>7</v>
      </c>
      <c r="AC586" s="309" t="str">
        <f>VLOOKUP(Scoresheet!G245,'Caps &amp; Points'!$DT$2:$DU$103,2,FALSE)</f>
        <v>-</v>
      </c>
      <c r="AD586" s="309" t="str">
        <f>VLOOKUP(Scoresheet!H245,'Caps &amp; Points'!$DT$2:$DU$103,2,FALSE)</f>
        <v>-</v>
      </c>
      <c r="AE586" s="310" t="str">
        <f>VLOOKUP(Scoresheet!I245,'Caps &amp; Points'!$DT$2:$DU$103,2,FALSE)</f>
        <v>-</v>
      </c>
      <c r="AF586" s="90">
        <f t="shared" si="120"/>
        <v>21.5</v>
      </c>
      <c r="AG586" s="87">
        <f>VLOOKUP(Scoresheet!AA245,'Caps &amp; Points'!$DW$2:$DX$11,2,FALSE)</f>
        <v>0</v>
      </c>
      <c r="AH586" s="88">
        <f>VLOOKUP(Scoresheet!AB245,'Caps &amp; Points'!$DW$2:$DX$11,2,FALSE)</f>
        <v>0</v>
      </c>
      <c r="AI586" s="88">
        <f>VLOOKUP(Scoresheet!AC245,'Caps &amp; Points'!$DW$2:$DX$11,2,FALSE)</f>
        <v>5</v>
      </c>
      <c r="AJ586" s="88">
        <f>VLOOKUP(Scoresheet!AD245,'Caps &amp; Points'!$DW$2:$DX$11,2,FALSE)</f>
        <v>1</v>
      </c>
      <c r="AK586" s="88" t="str">
        <f>VLOOKUP(Scoresheet!AE245,'Caps &amp; Points'!$DW$2:$DX$11,2,FALSE)</f>
        <v>-</v>
      </c>
      <c r="AL586" s="88" t="str">
        <f>VLOOKUP(Scoresheet!AF245,'Caps &amp; Points'!$DW$2:$DX$11,2,FALSE)</f>
        <v>-</v>
      </c>
      <c r="AM586" s="89" t="str">
        <f>VLOOKUP(Scoresheet!AG245,'Caps &amp; Points'!$DW$2:$DX$11,2,FALSE)</f>
        <v>-</v>
      </c>
      <c r="AN586" s="90">
        <f t="shared" si="121"/>
        <v>6</v>
      </c>
      <c r="AO586" s="87">
        <f>VLOOKUP(Scoresheet!AY245,'Caps &amp; Points'!$EF$2:$EG$13,2,FALSE)</f>
        <v>0.5</v>
      </c>
      <c r="AP586" s="88" t="str">
        <f>VLOOKUP(Scoresheet!AZ245,'Caps &amp; Points'!$EF$2:$EG$13,2,FALSE)</f>
        <v>-</v>
      </c>
      <c r="AQ586" s="88" t="str">
        <f>VLOOKUP(Scoresheet!BA245,'Caps &amp; Points'!$EF$2:$EG$13,2,FALSE)</f>
        <v>-</v>
      </c>
      <c r="AR586" s="88" t="str">
        <f>VLOOKUP(Scoresheet!BB245,'Caps &amp; Points'!$EF$2:$EG$13,2,FALSE)</f>
        <v>-</v>
      </c>
      <c r="AS586" s="88" t="str">
        <f>VLOOKUP(Scoresheet!BC245,'Caps &amp; Points'!$EF$2:$EG$13,2,FALSE)</f>
        <v>-</v>
      </c>
      <c r="AT586" s="88" t="str">
        <f>VLOOKUP(Scoresheet!BD245,'Caps &amp; Points'!$EF$2:$EG$13,2,FALSE)</f>
        <v>-</v>
      </c>
      <c r="AU586" s="89" t="str">
        <f>VLOOKUP(Scoresheet!BE245,'Caps &amp; Points'!$EF$2:$EG$13,2,FALSE)</f>
        <v>-</v>
      </c>
      <c r="AV586" s="90">
        <f t="shared" si="122"/>
        <v>0.5</v>
      </c>
      <c r="AX586" s="80">
        <f>VLOOKUP(Scoresheet!AQ245,'Caps &amp; Points'!$EC$2:$ED$21,2,FALSE)</f>
        <v>0.5</v>
      </c>
      <c r="AY586" s="80">
        <f>VLOOKUP(Scoresheet!AR245,'Caps &amp; Points'!$EC$2:$ED$21,2,FALSE)</f>
        <v>0.5</v>
      </c>
      <c r="AZ586" s="80">
        <f>VLOOKUP(Scoresheet!AS245,'Caps &amp; Points'!$EC$2:$ED$21,2,FALSE)</f>
        <v>0.5</v>
      </c>
      <c r="BA586" s="80" t="str">
        <f>VLOOKUP(Scoresheet!AT245,'Caps &amp; Points'!$EC$2:$ED$21,2,FALSE)</f>
        <v>-</v>
      </c>
      <c r="BB586" s="80" t="str">
        <f>VLOOKUP(Scoresheet!AU245,'Caps &amp; Points'!$EC$2:$ED$21,2,FALSE)</f>
        <v>-</v>
      </c>
      <c r="BC586" s="80" t="str">
        <f>VLOOKUP(Scoresheet!AV245,'Caps &amp; Points'!$EC$2:$ED$21,2,FALSE)</f>
        <v>-</v>
      </c>
      <c r="BD586" s="80" t="str">
        <f>VLOOKUP(Scoresheet!AW245,'Caps &amp; Points'!$EC$2:$ED$21,2,FALSE)</f>
        <v>-</v>
      </c>
      <c r="BE586" s="90">
        <f t="shared" si="123"/>
        <v>1.5</v>
      </c>
      <c r="BF586" s="87" t="str">
        <f>VLOOKUP(Scoresheet!AI245,'Caps &amp; Points'!$DZ$2:$EA$40,2,FALSE)</f>
        <v>-</v>
      </c>
      <c r="BG586" s="88" t="str">
        <f>VLOOKUP(Scoresheet!AJ245,'Caps &amp; Points'!$DZ$2:$EA$40,2,FALSE)</f>
        <v>-</v>
      </c>
      <c r="BH586" s="88">
        <f>VLOOKUP(Scoresheet!AK245,'Caps &amp; Points'!$DZ$2:$EA$40,2,FALSE)</f>
        <v>0.5</v>
      </c>
      <c r="BI586" s="88" t="str">
        <f>VLOOKUP(Scoresheet!AL245,'Caps &amp; Points'!$DZ$2:$EA$40,2,FALSE)</f>
        <v>-</v>
      </c>
      <c r="BJ586" s="88" t="str">
        <f>VLOOKUP(Scoresheet!AM245,'Caps &amp; Points'!$DZ$2:$EA$40,2,FALSE)</f>
        <v>-</v>
      </c>
      <c r="BK586" s="88" t="str">
        <f>VLOOKUP(Scoresheet!AN245,'Caps &amp; Points'!$DZ$2:$EA$40,2,FALSE)</f>
        <v>-</v>
      </c>
      <c r="BL586" s="89" t="str">
        <f>VLOOKUP(Scoresheet!AO245,'Caps &amp; Points'!$DZ$2:$EA$40,2,FALSE)</f>
        <v>-</v>
      </c>
      <c r="BM586" s="90">
        <f t="shared" si="124"/>
        <v>0.5</v>
      </c>
      <c r="BN586" s="90">
        <f t="shared" si="113"/>
        <v>4</v>
      </c>
      <c r="BO586" s="90">
        <f t="shared" si="114"/>
        <v>4</v>
      </c>
      <c r="BP586" s="90"/>
      <c r="BQ586" s="80">
        <f>+Scoresheet!BG245</f>
        <v>4</v>
      </c>
      <c r="BR586" s="81">
        <f>+Scoresheet!BH245</f>
        <v>4</v>
      </c>
      <c r="BS586" s="81">
        <f>+Scoresheet!BI245</f>
        <v>4</v>
      </c>
      <c r="BT586" s="81">
        <f>+Scoresheet!BJ245</f>
        <v>4</v>
      </c>
      <c r="BU586" s="81" t="str">
        <f>+Scoresheet!BK245</f>
        <v>-</v>
      </c>
      <c r="BV586" s="81" t="str">
        <f>+Scoresheet!BL245</f>
        <v>-</v>
      </c>
      <c r="BW586" s="222" t="str">
        <f>+Scoresheet!BM245</f>
        <v>-</v>
      </c>
      <c r="BX586" s="82">
        <f>+Scoresheet!BN245</f>
        <v>16</v>
      </c>
      <c r="BY586" s="80">
        <f>+Scoresheet!BO245</f>
        <v>24</v>
      </c>
      <c r="BZ586" s="81">
        <f>+Scoresheet!BP245</f>
        <v>27</v>
      </c>
      <c r="CA586" s="81">
        <f>+Scoresheet!BQ245</f>
        <v>26</v>
      </c>
      <c r="CB586" s="81">
        <f>+Scoresheet!BR245</f>
        <v>25</v>
      </c>
      <c r="CC586" s="81" t="str">
        <f>+Scoresheet!BS245</f>
        <v>-</v>
      </c>
      <c r="CD586" s="81" t="str">
        <f>+Scoresheet!BT245</f>
        <v>-</v>
      </c>
      <c r="CE586" s="222" t="str">
        <f>+Scoresheet!BU245</f>
        <v>-</v>
      </c>
      <c r="CF586" s="82">
        <f>+Scoresheet!BV245</f>
        <v>102</v>
      </c>
    </row>
    <row r="587" spans="23:84" ht="15.75" hidden="1" thickBot="1">
      <c r="W587" s="294">
        <v>4</v>
      </c>
      <c r="X587" s="295" t="str">
        <f>+Scoresheet!B246</f>
        <v>KETAN JOSHI [B]</v>
      </c>
      <c r="Y587" s="296">
        <f>VLOOKUP(Scoresheet!C246,'Caps &amp; Points'!$DT$2:$DU$103,2,FALSE)</f>
        <v>2.1</v>
      </c>
      <c r="Z587" s="309">
        <f>VLOOKUP(Scoresheet!D246,'Caps &amp; Points'!$DT$2:$DU$103,2,FALSE)</f>
        <v>0</v>
      </c>
      <c r="AA587" s="309" t="str">
        <f>VLOOKUP(Scoresheet!E246,'Caps &amp; Points'!$DT$2:$DU$103,2,FALSE)</f>
        <v>-</v>
      </c>
      <c r="AB587" s="309">
        <f>VLOOKUP(Scoresheet!F246,'Caps &amp; Points'!$DT$2:$DU$103,2,FALSE)</f>
        <v>4</v>
      </c>
      <c r="AC587" s="309" t="str">
        <f>VLOOKUP(Scoresheet!G246,'Caps &amp; Points'!$DT$2:$DU$103,2,FALSE)</f>
        <v>-</v>
      </c>
      <c r="AD587" s="309" t="str">
        <f>VLOOKUP(Scoresheet!H246,'Caps &amp; Points'!$DT$2:$DU$103,2,FALSE)</f>
        <v>-</v>
      </c>
      <c r="AE587" s="310" t="str">
        <f>VLOOKUP(Scoresheet!I246,'Caps &amp; Points'!$DT$2:$DU$103,2,FALSE)</f>
        <v>-</v>
      </c>
      <c r="AF587" s="90">
        <f t="shared" si="120"/>
        <v>6.1</v>
      </c>
      <c r="AG587" s="87" t="str">
        <f>VLOOKUP(Scoresheet!AA246,'Caps &amp; Points'!$DW$2:$DX$11,2,FALSE)</f>
        <v>-</v>
      </c>
      <c r="AH587" s="88" t="str">
        <f>VLOOKUP(Scoresheet!AB246,'Caps &amp; Points'!$DW$2:$DX$11,2,FALSE)</f>
        <v>-</v>
      </c>
      <c r="AI587" s="88" t="str">
        <f>VLOOKUP(Scoresheet!AC246,'Caps &amp; Points'!$DW$2:$DX$11,2,FALSE)</f>
        <v>-</v>
      </c>
      <c r="AJ587" s="88" t="str">
        <f>VLOOKUP(Scoresheet!AD246,'Caps &amp; Points'!$DW$2:$DX$11,2,FALSE)</f>
        <v>-</v>
      </c>
      <c r="AK587" s="88" t="str">
        <f>VLOOKUP(Scoresheet!AE246,'Caps &amp; Points'!$DW$2:$DX$11,2,FALSE)</f>
        <v>-</v>
      </c>
      <c r="AL587" s="88" t="str">
        <f>VLOOKUP(Scoresheet!AF246,'Caps &amp; Points'!$DW$2:$DX$11,2,FALSE)</f>
        <v>-</v>
      </c>
      <c r="AM587" s="89" t="str">
        <f>VLOOKUP(Scoresheet!AG246,'Caps &amp; Points'!$DW$2:$DX$11,2,FALSE)</f>
        <v>-</v>
      </c>
      <c r="AN587" s="90">
        <f t="shared" si="121"/>
        <v>0</v>
      </c>
      <c r="AO587" s="87" t="str">
        <f>VLOOKUP(Scoresheet!AY246,'Caps &amp; Points'!$EF$2:$EG$13,2,FALSE)</f>
        <v>-</v>
      </c>
      <c r="AP587" s="88" t="str">
        <f>VLOOKUP(Scoresheet!AZ246,'Caps &amp; Points'!$EF$2:$EG$13,2,FALSE)</f>
        <v>-</v>
      </c>
      <c r="AQ587" s="88" t="str">
        <f>VLOOKUP(Scoresheet!BA246,'Caps &amp; Points'!$EF$2:$EG$13,2,FALSE)</f>
        <v>-</v>
      </c>
      <c r="AR587" s="88" t="str">
        <f>VLOOKUP(Scoresheet!BB246,'Caps &amp; Points'!$EF$2:$EG$13,2,FALSE)</f>
        <v>-</v>
      </c>
      <c r="AS587" s="88" t="str">
        <f>VLOOKUP(Scoresheet!BC246,'Caps &amp; Points'!$EF$2:$EG$13,2,FALSE)</f>
        <v>-</v>
      </c>
      <c r="AT587" s="88" t="str">
        <f>VLOOKUP(Scoresheet!BD246,'Caps &amp; Points'!$EF$2:$EG$13,2,FALSE)</f>
        <v>-</v>
      </c>
      <c r="AU587" s="89" t="str">
        <f>VLOOKUP(Scoresheet!BE246,'Caps &amp; Points'!$EF$2:$EG$13,2,FALSE)</f>
        <v>-</v>
      </c>
      <c r="AV587" s="90">
        <f t="shared" si="122"/>
        <v>0</v>
      </c>
      <c r="AX587" s="80" t="str">
        <f>VLOOKUP(Scoresheet!AQ246,'Caps &amp; Points'!$EC$2:$ED$21,2,FALSE)</f>
        <v>-</v>
      </c>
      <c r="AY587" s="80" t="str">
        <f>VLOOKUP(Scoresheet!AR246,'Caps &amp; Points'!$EC$2:$ED$21,2,FALSE)</f>
        <v>-</v>
      </c>
      <c r="AZ587" s="80" t="str">
        <f>VLOOKUP(Scoresheet!AS246,'Caps &amp; Points'!$EC$2:$ED$21,2,FALSE)</f>
        <v>-</v>
      </c>
      <c r="BA587" s="80" t="str">
        <f>VLOOKUP(Scoresheet!AT246,'Caps &amp; Points'!$EC$2:$ED$21,2,FALSE)</f>
        <v>-</v>
      </c>
      <c r="BB587" s="80" t="str">
        <f>VLOOKUP(Scoresheet!AU246,'Caps &amp; Points'!$EC$2:$ED$21,2,FALSE)</f>
        <v>-</v>
      </c>
      <c r="BC587" s="80" t="str">
        <f>VLOOKUP(Scoresheet!AV246,'Caps &amp; Points'!$EC$2:$ED$21,2,FALSE)</f>
        <v>-</v>
      </c>
      <c r="BD587" s="80" t="str">
        <f>VLOOKUP(Scoresheet!AW246,'Caps &amp; Points'!$EC$2:$ED$21,2,FALSE)</f>
        <v>-</v>
      </c>
      <c r="BE587" s="90">
        <f t="shared" si="123"/>
        <v>0</v>
      </c>
      <c r="BF587" s="87" t="str">
        <f>VLOOKUP(Scoresheet!AI246,'Caps &amp; Points'!$DZ$2:$EA$40,2,FALSE)</f>
        <v>-</v>
      </c>
      <c r="BG587" s="88" t="str">
        <f>VLOOKUP(Scoresheet!AJ246,'Caps &amp; Points'!$DZ$2:$EA$40,2,FALSE)</f>
        <v>-</v>
      </c>
      <c r="BH587" s="88" t="str">
        <f>VLOOKUP(Scoresheet!AK246,'Caps &amp; Points'!$DZ$2:$EA$40,2,FALSE)</f>
        <v>-</v>
      </c>
      <c r="BI587" s="88" t="str">
        <f>VLOOKUP(Scoresheet!AL246,'Caps &amp; Points'!$DZ$2:$EA$40,2,FALSE)</f>
        <v>-</v>
      </c>
      <c r="BJ587" s="88" t="str">
        <f>VLOOKUP(Scoresheet!AM246,'Caps &amp; Points'!$DZ$2:$EA$40,2,FALSE)</f>
        <v>-</v>
      </c>
      <c r="BK587" s="88" t="str">
        <f>VLOOKUP(Scoresheet!AN246,'Caps &amp; Points'!$DZ$2:$EA$40,2,FALSE)</f>
        <v>-</v>
      </c>
      <c r="BL587" s="89" t="str">
        <f>VLOOKUP(Scoresheet!AO246,'Caps &amp; Points'!$DZ$2:$EA$40,2,FALSE)</f>
        <v>-</v>
      </c>
      <c r="BM587" s="90">
        <f t="shared" si="124"/>
        <v>0</v>
      </c>
      <c r="BN587" s="90">
        <f t="shared" si="113"/>
        <v>3</v>
      </c>
      <c r="BO587" s="90">
        <f t="shared" si="114"/>
        <v>0</v>
      </c>
      <c r="BP587" s="90"/>
      <c r="BQ587" s="80" t="str">
        <f>+Scoresheet!BG246</f>
        <v>-</v>
      </c>
      <c r="BR587" s="81" t="str">
        <f>+Scoresheet!BH246</f>
        <v>-</v>
      </c>
      <c r="BS587" s="81" t="str">
        <f>+Scoresheet!BI246</f>
        <v>-</v>
      </c>
      <c r="BT587" s="81" t="str">
        <f>+Scoresheet!BJ246</f>
        <v>-</v>
      </c>
      <c r="BU587" s="81" t="str">
        <f>+Scoresheet!BK246</f>
        <v>-</v>
      </c>
      <c r="BV587" s="81" t="str">
        <f>+Scoresheet!BL246</f>
        <v>-</v>
      </c>
      <c r="BW587" s="222" t="str">
        <f>+Scoresheet!BM246</f>
        <v>-</v>
      </c>
      <c r="BX587" s="82">
        <f>+Scoresheet!BN246</f>
        <v>0</v>
      </c>
      <c r="BY587" s="80" t="str">
        <f>+Scoresheet!BO246</f>
        <v>-</v>
      </c>
      <c r="BZ587" s="81" t="str">
        <f>+Scoresheet!BP246</f>
        <v>-</v>
      </c>
      <c r="CA587" s="81" t="str">
        <f>+Scoresheet!BQ246</f>
        <v>-</v>
      </c>
      <c r="CB587" s="81" t="str">
        <f>+Scoresheet!BR246</f>
        <v>-</v>
      </c>
      <c r="CC587" s="81" t="str">
        <f>+Scoresheet!BS246</f>
        <v>-</v>
      </c>
      <c r="CD587" s="81" t="str">
        <f>+Scoresheet!BT246</f>
        <v>-</v>
      </c>
      <c r="CE587" s="222" t="str">
        <f>+Scoresheet!BU246</f>
        <v>-</v>
      </c>
      <c r="CF587" s="82">
        <f>+Scoresheet!BV246</f>
        <v>0</v>
      </c>
    </row>
    <row r="588" spans="23:84" ht="15.75" hidden="1" thickBot="1">
      <c r="W588" s="139">
        <v>5</v>
      </c>
      <c r="X588" s="295" t="str">
        <f>+Scoresheet!B247</f>
        <v>TUSHAR JOSHI [B]</v>
      </c>
      <c r="Y588" s="296">
        <f>VLOOKUP(Scoresheet!C247,'Caps &amp; Points'!$DT$2:$DU$103,2,FALSE)</f>
        <v>0</v>
      </c>
      <c r="Z588" s="309">
        <f>VLOOKUP(Scoresheet!D247,'Caps &amp; Points'!$DT$2:$DU$103,2,FALSE)</f>
        <v>0</v>
      </c>
      <c r="AA588" s="309" t="str">
        <f>VLOOKUP(Scoresheet!E247,'Caps &amp; Points'!$DT$2:$DU$103,2,FALSE)</f>
        <v>-</v>
      </c>
      <c r="AB588" s="309" t="str">
        <f>VLOOKUP(Scoresheet!F247,'Caps &amp; Points'!$DT$2:$DU$103,2,FALSE)</f>
        <v>-</v>
      </c>
      <c r="AC588" s="309" t="str">
        <f>VLOOKUP(Scoresheet!G247,'Caps &amp; Points'!$DT$2:$DU$103,2,FALSE)</f>
        <v>-</v>
      </c>
      <c r="AD588" s="309" t="str">
        <f>VLOOKUP(Scoresheet!H247,'Caps &amp; Points'!$DT$2:$DU$103,2,FALSE)</f>
        <v>-</v>
      </c>
      <c r="AE588" s="310" t="str">
        <f>VLOOKUP(Scoresheet!I247,'Caps &amp; Points'!$DT$2:$DU$103,2,FALSE)</f>
        <v>-</v>
      </c>
      <c r="AF588" s="90">
        <f t="shared" si="120"/>
        <v>0</v>
      </c>
      <c r="AG588" s="87">
        <f>VLOOKUP(Scoresheet!AA247,'Caps &amp; Points'!$DW$2:$DX$11,2,FALSE)</f>
        <v>0</v>
      </c>
      <c r="AH588" s="88">
        <f>VLOOKUP(Scoresheet!AB247,'Caps &amp; Points'!$DW$2:$DX$11,2,FALSE)</f>
        <v>0</v>
      </c>
      <c r="AI588" s="88">
        <f>VLOOKUP(Scoresheet!AC247,'Caps &amp; Points'!$DW$2:$DX$11,2,FALSE)</f>
        <v>3</v>
      </c>
      <c r="AJ588" s="88" t="str">
        <f>VLOOKUP(Scoresheet!AD247,'Caps &amp; Points'!$DW$2:$DX$11,2,FALSE)</f>
        <v>-</v>
      </c>
      <c r="AK588" s="88" t="str">
        <f>VLOOKUP(Scoresheet!AE247,'Caps &amp; Points'!$DW$2:$DX$11,2,FALSE)</f>
        <v>-</v>
      </c>
      <c r="AL588" s="88" t="str">
        <f>VLOOKUP(Scoresheet!AF247,'Caps &amp; Points'!$DW$2:$DX$11,2,FALSE)</f>
        <v>-</v>
      </c>
      <c r="AM588" s="89" t="str">
        <f>VLOOKUP(Scoresheet!AG247,'Caps &amp; Points'!$DW$2:$DX$11,2,FALSE)</f>
        <v>-</v>
      </c>
      <c r="AN588" s="90">
        <f t="shared" si="121"/>
        <v>3</v>
      </c>
      <c r="AO588" s="87" t="str">
        <f>VLOOKUP(Scoresheet!AY247,'Caps &amp; Points'!$EF$2:$EG$13,2,FALSE)</f>
        <v>-</v>
      </c>
      <c r="AP588" s="88" t="str">
        <f>VLOOKUP(Scoresheet!AZ247,'Caps &amp; Points'!$EF$2:$EG$13,2,FALSE)</f>
        <v>-</v>
      </c>
      <c r="AQ588" s="88" t="str">
        <f>VLOOKUP(Scoresheet!BA247,'Caps &amp; Points'!$EF$2:$EG$13,2,FALSE)</f>
        <v>-</v>
      </c>
      <c r="AR588" s="88" t="str">
        <f>VLOOKUP(Scoresheet!BB247,'Caps &amp; Points'!$EF$2:$EG$13,2,FALSE)</f>
        <v>-</v>
      </c>
      <c r="AS588" s="88" t="str">
        <f>VLOOKUP(Scoresheet!BC247,'Caps &amp; Points'!$EF$2:$EG$13,2,FALSE)</f>
        <v>-</v>
      </c>
      <c r="AT588" s="88" t="str">
        <f>VLOOKUP(Scoresheet!BD247,'Caps &amp; Points'!$EF$2:$EG$13,2,FALSE)</f>
        <v>-</v>
      </c>
      <c r="AU588" s="89" t="str">
        <f>VLOOKUP(Scoresheet!BE247,'Caps &amp; Points'!$EF$2:$EG$13,2,FALSE)</f>
        <v>-</v>
      </c>
      <c r="AV588" s="90">
        <f t="shared" si="122"/>
        <v>0</v>
      </c>
      <c r="AX588" s="80">
        <f>VLOOKUP(Scoresheet!AQ247,'Caps &amp; Points'!$EC$2:$ED$21,2,FALSE)</f>
        <v>1.5</v>
      </c>
      <c r="AY588" s="80" t="str">
        <f>VLOOKUP(Scoresheet!AR247,'Caps &amp; Points'!$EC$2:$ED$21,2,FALSE)</f>
        <v>-</v>
      </c>
      <c r="AZ588" s="80" t="str">
        <f>VLOOKUP(Scoresheet!AS247,'Caps &amp; Points'!$EC$2:$ED$21,2,FALSE)</f>
        <v>-</v>
      </c>
      <c r="BA588" s="80" t="str">
        <f>VLOOKUP(Scoresheet!AT247,'Caps &amp; Points'!$EC$2:$ED$21,2,FALSE)</f>
        <v>-</v>
      </c>
      <c r="BB588" s="80" t="str">
        <f>VLOOKUP(Scoresheet!AU247,'Caps &amp; Points'!$EC$2:$ED$21,2,FALSE)</f>
        <v>-</v>
      </c>
      <c r="BC588" s="80" t="str">
        <f>VLOOKUP(Scoresheet!AV247,'Caps &amp; Points'!$EC$2:$ED$21,2,FALSE)</f>
        <v>-</v>
      </c>
      <c r="BD588" s="80" t="str">
        <f>VLOOKUP(Scoresheet!AW247,'Caps &amp; Points'!$EC$2:$ED$21,2,FALSE)</f>
        <v>-</v>
      </c>
      <c r="BE588" s="90">
        <f t="shared" si="123"/>
        <v>1.5</v>
      </c>
      <c r="BF588" s="87" t="str">
        <f>VLOOKUP(Scoresheet!AI247,'Caps &amp; Points'!$DZ$2:$EA$40,2,FALSE)</f>
        <v>-</v>
      </c>
      <c r="BG588" s="88" t="str">
        <f>VLOOKUP(Scoresheet!AJ247,'Caps &amp; Points'!$DZ$2:$EA$40,2,FALSE)</f>
        <v>-</v>
      </c>
      <c r="BH588" s="88" t="str">
        <f>VLOOKUP(Scoresheet!AK247,'Caps &amp; Points'!$DZ$2:$EA$40,2,FALSE)</f>
        <v>-</v>
      </c>
      <c r="BI588" s="88" t="str">
        <f>VLOOKUP(Scoresheet!AL247,'Caps &amp; Points'!$DZ$2:$EA$40,2,FALSE)</f>
        <v>-</v>
      </c>
      <c r="BJ588" s="88" t="str">
        <f>VLOOKUP(Scoresheet!AM247,'Caps &amp; Points'!$DZ$2:$EA$40,2,FALSE)</f>
        <v>-</v>
      </c>
      <c r="BK588" s="88" t="str">
        <f>VLOOKUP(Scoresheet!AN247,'Caps &amp; Points'!$DZ$2:$EA$40,2,FALSE)</f>
        <v>-</v>
      </c>
      <c r="BL588" s="89" t="str">
        <f>VLOOKUP(Scoresheet!AO247,'Caps &amp; Points'!$DZ$2:$EA$40,2,FALSE)</f>
        <v>-</v>
      </c>
      <c r="BM588" s="90">
        <f t="shared" si="124"/>
        <v>0</v>
      </c>
      <c r="BN588" s="90">
        <f t="shared" si="113"/>
        <v>2</v>
      </c>
      <c r="BO588" s="90">
        <f t="shared" si="114"/>
        <v>3</v>
      </c>
      <c r="BP588" s="90"/>
      <c r="BQ588" s="80">
        <f>+Scoresheet!BG247</f>
        <v>4</v>
      </c>
      <c r="BR588" s="81">
        <f>+Scoresheet!BH247</f>
        <v>4</v>
      </c>
      <c r="BS588" s="81">
        <f>+Scoresheet!BI247</f>
        <v>3</v>
      </c>
      <c r="BT588" s="81" t="str">
        <f>+Scoresheet!BJ247</f>
        <v>-</v>
      </c>
      <c r="BU588" s="81" t="str">
        <f>+Scoresheet!BK247</f>
        <v>-</v>
      </c>
      <c r="BV588" s="81" t="str">
        <f>+Scoresheet!BL247</f>
        <v>-</v>
      </c>
      <c r="BW588" s="222" t="str">
        <f>+Scoresheet!BM247</f>
        <v>-</v>
      </c>
      <c r="BX588" s="82">
        <f>+Scoresheet!BN247</f>
        <v>11</v>
      </c>
      <c r="BY588" s="80">
        <f>+Scoresheet!BO247</f>
        <v>21</v>
      </c>
      <c r="BZ588" s="81">
        <f>+Scoresheet!BP247</f>
        <v>26</v>
      </c>
      <c r="CA588" s="81">
        <f>+Scoresheet!BQ247</f>
        <v>18</v>
      </c>
      <c r="CB588" s="81" t="str">
        <f>+Scoresheet!BR247</f>
        <v>-</v>
      </c>
      <c r="CC588" s="81" t="str">
        <f>+Scoresheet!BS247</f>
        <v>-</v>
      </c>
      <c r="CD588" s="81" t="str">
        <f>+Scoresheet!BT247</f>
        <v>-</v>
      </c>
      <c r="CE588" s="222" t="str">
        <f>+Scoresheet!BU247</f>
        <v>-</v>
      </c>
      <c r="CF588" s="82">
        <f>+Scoresheet!BV247</f>
        <v>65</v>
      </c>
    </row>
    <row r="589" spans="23:84" ht="15.75" hidden="1" thickBot="1">
      <c r="W589" s="294">
        <v>6</v>
      </c>
      <c r="X589" s="295" t="str">
        <f>+Scoresheet!B248</f>
        <v>VISHAL JOSHI [B]</v>
      </c>
      <c r="Y589" s="296">
        <f>VLOOKUP(Scoresheet!C248,'Caps &amp; Points'!$DT$2:$DU$103,2,FALSE)</f>
        <v>0</v>
      </c>
      <c r="Z589" s="309">
        <f>VLOOKUP(Scoresheet!D248,'Caps &amp; Points'!$DT$2:$DU$103,2,FALSE)</f>
        <v>0</v>
      </c>
      <c r="AA589" s="309" t="str">
        <f>VLOOKUP(Scoresheet!E248,'Caps &amp; Points'!$DT$2:$DU$103,2,FALSE)</f>
        <v>-</v>
      </c>
      <c r="AB589" s="309">
        <f>VLOOKUP(Scoresheet!F248,'Caps &amp; Points'!$DT$2:$DU$103,2,FALSE)</f>
        <v>0</v>
      </c>
      <c r="AC589" s="309" t="str">
        <f>VLOOKUP(Scoresheet!G248,'Caps &amp; Points'!$DT$2:$DU$103,2,FALSE)</f>
        <v>-</v>
      </c>
      <c r="AD589" s="309" t="str">
        <f>VLOOKUP(Scoresheet!H248,'Caps &amp; Points'!$DT$2:$DU$103,2,FALSE)</f>
        <v>-</v>
      </c>
      <c r="AE589" s="310" t="str">
        <f>VLOOKUP(Scoresheet!I248,'Caps &amp; Points'!$DT$2:$DU$103,2,FALSE)</f>
        <v>-</v>
      </c>
      <c r="AF589" s="90">
        <f t="shared" si="120"/>
        <v>0</v>
      </c>
      <c r="AG589" s="87">
        <f>VLOOKUP(Scoresheet!AA248,'Caps &amp; Points'!$DW$2:$DX$11,2,FALSE)</f>
        <v>3</v>
      </c>
      <c r="AH589" s="88">
        <f>VLOOKUP(Scoresheet!AB248,'Caps &amp; Points'!$DW$2:$DX$11,2,FALSE)</f>
        <v>0</v>
      </c>
      <c r="AI589" s="88">
        <f>VLOOKUP(Scoresheet!AC248,'Caps &amp; Points'!$DW$2:$DX$11,2,FALSE)</f>
        <v>1</v>
      </c>
      <c r="AJ589" s="88">
        <f>VLOOKUP(Scoresheet!AD248,'Caps &amp; Points'!$DW$2:$DX$11,2,FALSE)</f>
        <v>0</v>
      </c>
      <c r="AK589" s="88" t="str">
        <f>VLOOKUP(Scoresheet!AE248,'Caps &amp; Points'!$DW$2:$DX$11,2,FALSE)</f>
        <v>-</v>
      </c>
      <c r="AL589" s="88" t="str">
        <f>VLOOKUP(Scoresheet!AF248,'Caps &amp; Points'!$DW$2:$DX$11,2,FALSE)</f>
        <v>-</v>
      </c>
      <c r="AM589" s="89" t="str">
        <f>VLOOKUP(Scoresheet!AG248,'Caps &amp; Points'!$DW$2:$DX$11,2,FALSE)</f>
        <v>-</v>
      </c>
      <c r="AN589" s="90">
        <f t="shared" si="121"/>
        <v>4</v>
      </c>
      <c r="AO589" s="87" t="str">
        <f>VLOOKUP(Scoresheet!AY248,'Caps &amp; Points'!$EF$2:$EG$13,2,FALSE)</f>
        <v>-</v>
      </c>
      <c r="AP589" s="88" t="str">
        <f>VLOOKUP(Scoresheet!AZ248,'Caps &amp; Points'!$EF$2:$EG$13,2,FALSE)</f>
        <v>-</v>
      </c>
      <c r="AQ589" s="88" t="str">
        <f>VLOOKUP(Scoresheet!BA248,'Caps &amp; Points'!$EF$2:$EG$13,2,FALSE)</f>
        <v>-</v>
      </c>
      <c r="AR589" s="88" t="str">
        <f>VLOOKUP(Scoresheet!BB248,'Caps &amp; Points'!$EF$2:$EG$13,2,FALSE)</f>
        <v>-</v>
      </c>
      <c r="AS589" s="88" t="str">
        <f>VLOOKUP(Scoresheet!BC248,'Caps &amp; Points'!$EF$2:$EG$13,2,FALSE)</f>
        <v>-</v>
      </c>
      <c r="AT589" s="88" t="str">
        <f>VLOOKUP(Scoresheet!BD248,'Caps &amp; Points'!$EF$2:$EG$13,2,FALSE)</f>
        <v>-</v>
      </c>
      <c r="AU589" s="89" t="str">
        <f>VLOOKUP(Scoresheet!BE248,'Caps &amp; Points'!$EF$2:$EG$13,2,FALSE)</f>
        <v>-</v>
      </c>
      <c r="AV589" s="90">
        <f t="shared" si="122"/>
        <v>0</v>
      </c>
      <c r="AX589" s="80">
        <f>VLOOKUP(Scoresheet!AQ248,'Caps &amp; Points'!$EC$2:$ED$21,2,FALSE)</f>
        <v>0.5</v>
      </c>
      <c r="AY589" s="80" t="str">
        <f>VLOOKUP(Scoresheet!AR248,'Caps &amp; Points'!$EC$2:$ED$21,2,FALSE)</f>
        <v>-</v>
      </c>
      <c r="AZ589" s="80" t="str">
        <f>VLOOKUP(Scoresheet!AS248,'Caps &amp; Points'!$EC$2:$ED$21,2,FALSE)</f>
        <v>-</v>
      </c>
      <c r="BA589" s="80" t="str">
        <f>VLOOKUP(Scoresheet!AT248,'Caps &amp; Points'!$EC$2:$ED$21,2,FALSE)</f>
        <v>-</v>
      </c>
      <c r="BB589" s="80" t="str">
        <f>VLOOKUP(Scoresheet!AU248,'Caps &amp; Points'!$EC$2:$ED$21,2,FALSE)</f>
        <v>-</v>
      </c>
      <c r="BC589" s="80" t="str">
        <f>VLOOKUP(Scoresheet!AV248,'Caps &amp; Points'!$EC$2:$ED$21,2,FALSE)</f>
        <v>-</v>
      </c>
      <c r="BD589" s="80" t="str">
        <f>VLOOKUP(Scoresheet!AW248,'Caps &amp; Points'!$EC$2:$ED$21,2,FALSE)</f>
        <v>-</v>
      </c>
      <c r="BE589" s="90">
        <f t="shared" si="123"/>
        <v>0.5</v>
      </c>
      <c r="BF589" s="87" t="str">
        <f>VLOOKUP(Scoresheet!AI248,'Caps &amp; Points'!$DZ$2:$EA$40,2,FALSE)</f>
        <v>-</v>
      </c>
      <c r="BG589" s="88" t="str">
        <f>VLOOKUP(Scoresheet!AJ248,'Caps &amp; Points'!$DZ$2:$EA$40,2,FALSE)</f>
        <v>-</v>
      </c>
      <c r="BH589" s="88" t="str">
        <f>VLOOKUP(Scoresheet!AK248,'Caps &amp; Points'!$DZ$2:$EA$40,2,FALSE)</f>
        <v>-</v>
      </c>
      <c r="BI589" s="88" t="str">
        <f>VLOOKUP(Scoresheet!AL248,'Caps &amp; Points'!$DZ$2:$EA$40,2,FALSE)</f>
        <v>-</v>
      </c>
      <c r="BJ589" s="88" t="str">
        <f>VLOOKUP(Scoresheet!AM248,'Caps &amp; Points'!$DZ$2:$EA$40,2,FALSE)</f>
        <v>-</v>
      </c>
      <c r="BK589" s="88" t="str">
        <f>VLOOKUP(Scoresheet!AN248,'Caps &amp; Points'!$DZ$2:$EA$40,2,FALSE)</f>
        <v>-</v>
      </c>
      <c r="BL589" s="89" t="str">
        <f>VLOOKUP(Scoresheet!AO248,'Caps &amp; Points'!$DZ$2:$EA$40,2,FALSE)</f>
        <v>-</v>
      </c>
      <c r="BM589" s="90">
        <f t="shared" si="124"/>
        <v>0</v>
      </c>
      <c r="BN589" s="90">
        <f t="shared" si="113"/>
        <v>3</v>
      </c>
      <c r="BO589" s="90">
        <f t="shared" si="114"/>
        <v>4</v>
      </c>
      <c r="BP589" s="90"/>
      <c r="BQ589" s="80">
        <f>+Scoresheet!BG248</f>
        <v>4</v>
      </c>
      <c r="BR589" s="81">
        <f>+Scoresheet!BH248</f>
        <v>4</v>
      </c>
      <c r="BS589" s="81">
        <f>+Scoresheet!BI248</f>
        <v>4</v>
      </c>
      <c r="BT589" s="81">
        <f>+Scoresheet!BJ248</f>
        <v>4</v>
      </c>
      <c r="BU589" s="81" t="str">
        <f>+Scoresheet!BK248</f>
        <v>-</v>
      </c>
      <c r="BV589" s="81" t="str">
        <f>+Scoresheet!BL248</f>
        <v>-</v>
      </c>
      <c r="BW589" s="222" t="str">
        <f>+Scoresheet!BM248</f>
        <v>-</v>
      </c>
      <c r="BX589" s="82">
        <f>+Scoresheet!BN248</f>
        <v>16</v>
      </c>
      <c r="BY589" s="80">
        <f>+Scoresheet!BO248</f>
        <v>17</v>
      </c>
      <c r="BZ589" s="81">
        <f>+Scoresheet!BP248</f>
        <v>34</v>
      </c>
      <c r="CA589" s="81">
        <f>+Scoresheet!BQ248</f>
        <v>31</v>
      </c>
      <c r="CB589" s="81">
        <f>+Scoresheet!BR248</f>
        <v>22</v>
      </c>
      <c r="CC589" s="81" t="str">
        <f>+Scoresheet!BS248</f>
        <v>-</v>
      </c>
      <c r="CD589" s="81" t="str">
        <f>+Scoresheet!BT248</f>
        <v>-</v>
      </c>
      <c r="CE589" s="222" t="str">
        <f>+Scoresheet!BU248</f>
        <v>-</v>
      </c>
      <c r="CF589" s="82">
        <f>+Scoresheet!BV248</f>
        <v>104</v>
      </c>
    </row>
    <row r="590" spans="23:84" ht="15.75" hidden="1" thickBot="1">
      <c r="W590" s="139">
        <v>7</v>
      </c>
      <c r="X590" s="295" t="str">
        <f>+Scoresheet!B249</f>
        <v>NIRAV JOSHI [B]</v>
      </c>
      <c r="Y590" s="296" t="str">
        <f>VLOOKUP(Scoresheet!C249,'Caps &amp; Points'!$DT$2:$DU$103,2,FALSE)</f>
        <v>-</v>
      </c>
      <c r="Z590" s="309" t="str">
        <f>VLOOKUP(Scoresheet!D249,'Caps &amp; Points'!$DT$2:$DU$103,2,FALSE)</f>
        <v>-</v>
      </c>
      <c r="AA590" s="309" t="str">
        <f>VLOOKUP(Scoresheet!E249,'Caps &amp; Points'!$DT$2:$DU$103,2,FALSE)</f>
        <v>-</v>
      </c>
      <c r="AB590" s="309">
        <f>VLOOKUP(Scoresheet!F249,'Caps &amp; Points'!$DT$2:$DU$103,2,FALSE)</f>
        <v>0</v>
      </c>
      <c r="AC590" s="309" t="str">
        <f>VLOOKUP(Scoresheet!G249,'Caps &amp; Points'!$DT$2:$DU$103,2,FALSE)</f>
        <v>-</v>
      </c>
      <c r="AD590" s="309" t="str">
        <f>VLOOKUP(Scoresheet!H249,'Caps &amp; Points'!$DT$2:$DU$103,2,FALSE)</f>
        <v>-</v>
      </c>
      <c r="AE590" s="310" t="str">
        <f>VLOOKUP(Scoresheet!I249,'Caps &amp; Points'!$DT$2:$DU$103,2,FALSE)</f>
        <v>-</v>
      </c>
      <c r="AF590" s="90">
        <f t="shared" si="120"/>
        <v>0</v>
      </c>
      <c r="AG590" s="87">
        <f>VLOOKUP(Scoresheet!AA249,'Caps &amp; Points'!$DW$2:$DX$11,2,FALSE)</f>
        <v>3</v>
      </c>
      <c r="AH590" s="88">
        <f>VLOOKUP(Scoresheet!AB249,'Caps &amp; Points'!$DW$2:$DX$11,2,FALSE)</f>
        <v>0</v>
      </c>
      <c r="AI590" s="88" t="str">
        <f>VLOOKUP(Scoresheet!AC249,'Caps &amp; Points'!$DW$2:$DX$11,2,FALSE)</f>
        <v>-</v>
      </c>
      <c r="AJ590" s="88">
        <f>VLOOKUP(Scoresheet!AD249,'Caps &amp; Points'!$DW$2:$DX$11,2,FALSE)</f>
        <v>3</v>
      </c>
      <c r="AK590" s="88" t="str">
        <f>VLOOKUP(Scoresheet!AE249,'Caps &amp; Points'!$DW$2:$DX$11,2,FALSE)</f>
        <v>-</v>
      </c>
      <c r="AL590" s="88" t="str">
        <f>VLOOKUP(Scoresheet!AF249,'Caps &amp; Points'!$DW$2:$DX$11,2,FALSE)</f>
        <v>-</v>
      </c>
      <c r="AM590" s="89" t="str">
        <f>VLOOKUP(Scoresheet!AG249,'Caps &amp; Points'!$DW$2:$DX$11,2,FALSE)</f>
        <v>-</v>
      </c>
      <c r="AN590" s="90">
        <f t="shared" si="121"/>
        <v>6</v>
      </c>
      <c r="AO590" s="87" t="str">
        <f>VLOOKUP(Scoresheet!AY249,'Caps &amp; Points'!$EF$2:$EG$13,2,FALSE)</f>
        <v>-</v>
      </c>
      <c r="AP590" s="88" t="str">
        <f>VLOOKUP(Scoresheet!AZ249,'Caps &amp; Points'!$EF$2:$EG$13,2,FALSE)</f>
        <v>-</v>
      </c>
      <c r="AQ590" s="88" t="str">
        <f>VLOOKUP(Scoresheet!BA249,'Caps &amp; Points'!$EF$2:$EG$13,2,FALSE)</f>
        <v>-</v>
      </c>
      <c r="AR590" s="88" t="str">
        <f>VLOOKUP(Scoresheet!BB249,'Caps &amp; Points'!$EF$2:$EG$13,2,FALSE)</f>
        <v>-</v>
      </c>
      <c r="AS590" s="88" t="str">
        <f>VLOOKUP(Scoresheet!BC249,'Caps &amp; Points'!$EF$2:$EG$13,2,FALSE)</f>
        <v>-</v>
      </c>
      <c r="AT590" s="88" t="str">
        <f>VLOOKUP(Scoresheet!BD249,'Caps &amp; Points'!$EF$2:$EG$13,2,FALSE)</f>
        <v>-</v>
      </c>
      <c r="AU590" s="89" t="str">
        <f>VLOOKUP(Scoresheet!BE249,'Caps &amp; Points'!$EF$2:$EG$13,2,FALSE)</f>
        <v>-</v>
      </c>
      <c r="AV590" s="90">
        <f t="shared" si="122"/>
        <v>0</v>
      </c>
      <c r="AX590" s="80">
        <f>VLOOKUP(Scoresheet!AQ249,'Caps &amp; Points'!$EC$2:$ED$21,2,FALSE)</f>
        <v>0.5</v>
      </c>
      <c r="AY590" s="80">
        <f>VLOOKUP(Scoresheet!AR249,'Caps &amp; Points'!$EC$2:$ED$21,2,FALSE)</f>
        <v>0.5</v>
      </c>
      <c r="AZ590" s="80" t="str">
        <f>VLOOKUP(Scoresheet!AS249,'Caps &amp; Points'!$EC$2:$ED$21,2,FALSE)</f>
        <v>-</v>
      </c>
      <c r="BA590" s="80" t="str">
        <f>VLOOKUP(Scoresheet!AT249,'Caps &amp; Points'!$EC$2:$ED$21,2,FALSE)</f>
        <v>-</v>
      </c>
      <c r="BB590" s="80" t="str">
        <f>VLOOKUP(Scoresheet!AU249,'Caps &amp; Points'!$EC$2:$ED$21,2,FALSE)</f>
        <v>-</v>
      </c>
      <c r="BC590" s="80" t="str">
        <f>VLOOKUP(Scoresheet!AV249,'Caps &amp; Points'!$EC$2:$ED$21,2,FALSE)</f>
        <v>-</v>
      </c>
      <c r="BD590" s="80" t="str">
        <f>VLOOKUP(Scoresheet!AW249,'Caps &amp; Points'!$EC$2:$ED$21,2,FALSE)</f>
        <v>-</v>
      </c>
      <c r="BE590" s="90">
        <f t="shared" si="123"/>
        <v>1</v>
      </c>
      <c r="BF590" s="87" t="str">
        <f>VLOOKUP(Scoresheet!AI249,'Caps &amp; Points'!$DZ$2:$EA$40,2,FALSE)</f>
        <v>-</v>
      </c>
      <c r="BG590" s="88" t="str">
        <f>VLOOKUP(Scoresheet!AJ249,'Caps &amp; Points'!$DZ$2:$EA$40,2,FALSE)</f>
        <v>-</v>
      </c>
      <c r="BH590" s="88" t="str">
        <f>VLOOKUP(Scoresheet!AK249,'Caps &amp; Points'!$DZ$2:$EA$40,2,FALSE)</f>
        <v>-</v>
      </c>
      <c r="BI590" s="88" t="str">
        <f>VLOOKUP(Scoresheet!AL249,'Caps &amp; Points'!$DZ$2:$EA$40,2,FALSE)</f>
        <v>-</v>
      </c>
      <c r="BJ590" s="88" t="str">
        <f>VLOOKUP(Scoresheet!AM249,'Caps &amp; Points'!$DZ$2:$EA$40,2,FALSE)</f>
        <v>-</v>
      </c>
      <c r="BK590" s="88" t="str">
        <f>VLOOKUP(Scoresheet!AN249,'Caps &amp; Points'!$DZ$2:$EA$40,2,FALSE)</f>
        <v>-</v>
      </c>
      <c r="BL590" s="89" t="str">
        <f>VLOOKUP(Scoresheet!AO249,'Caps &amp; Points'!$DZ$2:$EA$40,2,FALSE)</f>
        <v>-</v>
      </c>
      <c r="BM590" s="90">
        <f t="shared" si="124"/>
        <v>0</v>
      </c>
      <c r="BN590" s="90">
        <f t="shared" si="113"/>
        <v>1</v>
      </c>
      <c r="BO590" s="90">
        <f t="shared" si="114"/>
        <v>3</v>
      </c>
      <c r="BP590" s="90"/>
      <c r="BQ590" s="80">
        <f>+Scoresheet!BG249</f>
        <v>3</v>
      </c>
      <c r="BR590" s="81">
        <f>+Scoresheet!BH249</f>
        <v>1</v>
      </c>
      <c r="BS590" s="81" t="str">
        <f>+Scoresheet!BI249</f>
        <v>-</v>
      </c>
      <c r="BT590" s="81">
        <f>+Scoresheet!BJ249</f>
        <v>3</v>
      </c>
      <c r="BU590" s="81" t="str">
        <f>+Scoresheet!BK249</f>
        <v>-</v>
      </c>
      <c r="BV590" s="81" t="str">
        <f>+Scoresheet!BL249</f>
        <v>-</v>
      </c>
      <c r="BW590" s="222" t="str">
        <f>+Scoresheet!BM249</f>
        <v>-</v>
      </c>
      <c r="BX590" s="82">
        <f>+Scoresheet!BN249</f>
        <v>7</v>
      </c>
      <c r="BY590" s="80">
        <f>+Scoresheet!BO249</f>
        <v>13</v>
      </c>
      <c r="BZ590" s="81">
        <f>+Scoresheet!BP249</f>
        <v>11</v>
      </c>
      <c r="CA590" s="81" t="str">
        <f>+Scoresheet!BQ249</f>
        <v>-</v>
      </c>
      <c r="CB590" s="81">
        <f>+Scoresheet!BR249</f>
        <v>30</v>
      </c>
      <c r="CC590" s="81" t="str">
        <f>+Scoresheet!BS249</f>
        <v>-</v>
      </c>
      <c r="CD590" s="81" t="str">
        <f>+Scoresheet!BT249</f>
        <v>-</v>
      </c>
      <c r="CE590" s="222" t="str">
        <f>+Scoresheet!BU249</f>
        <v>-</v>
      </c>
      <c r="CF590" s="82">
        <f>+Scoresheet!BV249</f>
        <v>54</v>
      </c>
    </row>
    <row r="591" spans="23:84" ht="15.75" hidden="1" thickBot="1">
      <c r="W591" s="294">
        <v>8</v>
      </c>
      <c r="X591" s="295" t="str">
        <f>+Scoresheet!B250</f>
        <v>VEDANT JOSHI [B]</v>
      </c>
      <c r="Y591" s="296" t="str">
        <f>VLOOKUP(Scoresheet!C250,'Caps &amp; Points'!$DT$2:$DU$103,2,FALSE)</f>
        <v>-</v>
      </c>
      <c r="Z591" s="309">
        <f>VLOOKUP(Scoresheet!D250,'Caps &amp; Points'!$DT$2:$DU$103,2,FALSE)</f>
        <v>1.9</v>
      </c>
      <c r="AA591" s="309" t="str">
        <f>VLOOKUP(Scoresheet!E250,'Caps &amp; Points'!$DT$2:$DU$103,2,FALSE)</f>
        <v>-</v>
      </c>
      <c r="AB591" s="309">
        <f>VLOOKUP(Scoresheet!F250,'Caps &amp; Points'!$DT$2:$DU$103,2,FALSE)</f>
        <v>0</v>
      </c>
      <c r="AC591" s="309" t="str">
        <f>VLOOKUP(Scoresheet!G250,'Caps &amp; Points'!$DT$2:$DU$103,2,FALSE)</f>
        <v>-</v>
      </c>
      <c r="AD591" s="309" t="str">
        <f>VLOOKUP(Scoresheet!H250,'Caps &amp; Points'!$DT$2:$DU$103,2,FALSE)</f>
        <v>-</v>
      </c>
      <c r="AE591" s="310" t="str">
        <f>VLOOKUP(Scoresheet!I250,'Caps &amp; Points'!$DT$2:$DU$103,2,FALSE)</f>
        <v>-</v>
      </c>
      <c r="AF591" s="90">
        <f t="shared" si="120"/>
        <v>1.9</v>
      </c>
      <c r="AG591" s="87">
        <f>VLOOKUP(Scoresheet!AA250,'Caps &amp; Points'!$DW$2:$DX$11,2,FALSE)</f>
        <v>0</v>
      </c>
      <c r="AH591" s="88">
        <f>VLOOKUP(Scoresheet!AB250,'Caps &amp; Points'!$DW$2:$DX$11,2,FALSE)</f>
        <v>0</v>
      </c>
      <c r="AI591" s="88">
        <f>VLOOKUP(Scoresheet!AC250,'Caps &amp; Points'!$DW$2:$DX$11,2,FALSE)</f>
        <v>1</v>
      </c>
      <c r="AJ591" s="88">
        <f>VLOOKUP(Scoresheet!AD250,'Caps &amp; Points'!$DW$2:$DX$11,2,FALSE)</f>
        <v>1</v>
      </c>
      <c r="AK591" s="88" t="str">
        <f>VLOOKUP(Scoresheet!AE250,'Caps &amp; Points'!$DW$2:$DX$11,2,FALSE)</f>
        <v>-</v>
      </c>
      <c r="AL591" s="88" t="str">
        <f>VLOOKUP(Scoresheet!AF250,'Caps &amp; Points'!$DW$2:$DX$11,2,FALSE)</f>
        <v>-</v>
      </c>
      <c r="AM591" s="89" t="str">
        <f>VLOOKUP(Scoresheet!AG250,'Caps &amp; Points'!$DW$2:$DX$11,2,FALSE)</f>
        <v>-</v>
      </c>
      <c r="AN591" s="90">
        <f t="shared" si="121"/>
        <v>2</v>
      </c>
      <c r="AO591" s="87" t="str">
        <f>VLOOKUP(Scoresheet!AY250,'Caps &amp; Points'!$EF$2:$EG$13,2,FALSE)</f>
        <v>-</v>
      </c>
      <c r="AP591" s="88" t="str">
        <f>VLOOKUP(Scoresheet!AZ250,'Caps &amp; Points'!$EF$2:$EG$13,2,FALSE)</f>
        <v>-</v>
      </c>
      <c r="AQ591" s="88" t="str">
        <f>VLOOKUP(Scoresheet!BA250,'Caps &amp; Points'!$EF$2:$EG$13,2,FALSE)</f>
        <v>-</v>
      </c>
      <c r="AR591" s="88" t="str">
        <f>VLOOKUP(Scoresheet!BB250,'Caps &amp; Points'!$EF$2:$EG$13,2,FALSE)</f>
        <v>-</v>
      </c>
      <c r="AS591" s="88" t="str">
        <f>VLOOKUP(Scoresheet!BC250,'Caps &amp; Points'!$EF$2:$EG$13,2,FALSE)</f>
        <v>-</v>
      </c>
      <c r="AT591" s="88" t="str">
        <f>VLOOKUP(Scoresheet!BD250,'Caps &amp; Points'!$EF$2:$EG$13,2,FALSE)</f>
        <v>-</v>
      </c>
      <c r="AU591" s="89" t="str">
        <f>VLOOKUP(Scoresheet!BE250,'Caps &amp; Points'!$EF$2:$EG$13,2,FALSE)</f>
        <v>-</v>
      </c>
      <c r="AV591" s="90">
        <f t="shared" si="122"/>
        <v>0</v>
      </c>
      <c r="AX591" s="80">
        <f>VLOOKUP(Scoresheet!AQ250,'Caps &amp; Points'!$EC$2:$ED$21,2,FALSE)</f>
        <v>0.5</v>
      </c>
      <c r="AY591" s="80" t="str">
        <f>VLOOKUP(Scoresheet!AR250,'Caps &amp; Points'!$EC$2:$ED$21,2,FALSE)</f>
        <v>-</v>
      </c>
      <c r="AZ591" s="80" t="str">
        <f>VLOOKUP(Scoresheet!AS250,'Caps &amp; Points'!$EC$2:$ED$21,2,FALSE)</f>
        <v>-</v>
      </c>
      <c r="BA591" s="80" t="str">
        <f>VLOOKUP(Scoresheet!AT250,'Caps &amp; Points'!$EC$2:$ED$21,2,FALSE)</f>
        <v>-</v>
      </c>
      <c r="BB591" s="80" t="str">
        <f>VLOOKUP(Scoresheet!AU250,'Caps &amp; Points'!$EC$2:$ED$21,2,FALSE)</f>
        <v>-</v>
      </c>
      <c r="BC591" s="80" t="str">
        <f>VLOOKUP(Scoresheet!AV250,'Caps &amp; Points'!$EC$2:$ED$21,2,FALSE)</f>
        <v>-</v>
      </c>
      <c r="BD591" s="80" t="str">
        <f>VLOOKUP(Scoresheet!AW250,'Caps &amp; Points'!$EC$2:$ED$21,2,FALSE)</f>
        <v>-</v>
      </c>
      <c r="BE591" s="90">
        <f t="shared" si="123"/>
        <v>0.5</v>
      </c>
      <c r="BF591" s="87" t="str">
        <f>VLOOKUP(Scoresheet!AI250,'Caps &amp; Points'!$DZ$2:$EA$40,2,FALSE)</f>
        <v>-</v>
      </c>
      <c r="BG591" s="88" t="str">
        <f>VLOOKUP(Scoresheet!AJ250,'Caps &amp; Points'!$DZ$2:$EA$40,2,FALSE)</f>
        <v>-</v>
      </c>
      <c r="BH591" s="88" t="str">
        <f>VLOOKUP(Scoresheet!AK250,'Caps &amp; Points'!$DZ$2:$EA$40,2,FALSE)</f>
        <v>-</v>
      </c>
      <c r="BI591" s="88" t="str">
        <f>VLOOKUP(Scoresheet!AL250,'Caps &amp; Points'!$DZ$2:$EA$40,2,FALSE)</f>
        <v>-</v>
      </c>
      <c r="BJ591" s="88" t="str">
        <f>VLOOKUP(Scoresheet!AM250,'Caps &amp; Points'!$DZ$2:$EA$40,2,FALSE)</f>
        <v>-</v>
      </c>
      <c r="BK591" s="88" t="str">
        <f>VLOOKUP(Scoresheet!AN250,'Caps &amp; Points'!$DZ$2:$EA$40,2,FALSE)</f>
        <v>-</v>
      </c>
      <c r="BL591" s="89" t="str">
        <f>VLOOKUP(Scoresheet!AO250,'Caps &amp; Points'!$DZ$2:$EA$40,2,FALSE)</f>
        <v>-</v>
      </c>
      <c r="BM591" s="90">
        <f t="shared" si="124"/>
        <v>0</v>
      </c>
      <c r="BN591" s="90">
        <f t="shared" si="113"/>
        <v>2</v>
      </c>
      <c r="BO591" s="90">
        <f t="shared" si="114"/>
        <v>4</v>
      </c>
      <c r="BP591" s="90"/>
      <c r="BQ591" s="80">
        <f>+Scoresheet!BG250</f>
        <v>1</v>
      </c>
      <c r="BR591" s="81">
        <f>+Scoresheet!BH250</f>
        <v>1</v>
      </c>
      <c r="BS591" s="81">
        <f>+Scoresheet!BI250</f>
        <v>4</v>
      </c>
      <c r="BT591" s="81">
        <f>+Scoresheet!BJ250</f>
        <v>4</v>
      </c>
      <c r="BU591" s="81" t="str">
        <f>+Scoresheet!BK250</f>
        <v>-</v>
      </c>
      <c r="BV591" s="81" t="str">
        <f>+Scoresheet!BL250</f>
        <v>-</v>
      </c>
      <c r="BW591" s="222" t="str">
        <f>+Scoresheet!BM250</f>
        <v>-</v>
      </c>
      <c r="BX591" s="82">
        <f>+Scoresheet!BN250</f>
        <v>10</v>
      </c>
      <c r="BY591" s="80">
        <f>+Scoresheet!BO250</f>
        <v>4</v>
      </c>
      <c r="BZ591" s="81">
        <f>+Scoresheet!BP250</f>
        <v>8</v>
      </c>
      <c r="CA591" s="81">
        <f>+Scoresheet!BQ250</f>
        <v>11</v>
      </c>
      <c r="CB591" s="81">
        <f>+Scoresheet!BR250</f>
        <v>31</v>
      </c>
      <c r="CC591" s="81" t="str">
        <f>+Scoresheet!BS250</f>
        <v>-</v>
      </c>
      <c r="CD591" s="81" t="str">
        <f>+Scoresheet!BT250</f>
        <v>-</v>
      </c>
      <c r="CE591" s="222" t="str">
        <f>+Scoresheet!BU250</f>
        <v>-</v>
      </c>
      <c r="CF591" s="82">
        <f>+Scoresheet!BV250</f>
        <v>54</v>
      </c>
    </row>
    <row r="592" spans="23:84" ht="15.75" hidden="1" thickBot="1">
      <c r="W592" s="139">
        <v>9</v>
      </c>
      <c r="X592" s="295" t="str">
        <f>+Scoresheet!B251</f>
        <v>SAGAR JOSHI [B]</v>
      </c>
      <c r="Y592" s="296" t="str">
        <f>VLOOKUP(Scoresheet!C251,'Caps &amp; Points'!$DT$2:$DU$103,2,FALSE)</f>
        <v>-</v>
      </c>
      <c r="Z592" s="309">
        <f>VLOOKUP(Scoresheet!D251,'Caps &amp; Points'!$DT$2:$DU$103,2,FALSE)</f>
        <v>0</v>
      </c>
      <c r="AA592" s="309" t="str">
        <f>VLOOKUP(Scoresheet!E251,'Caps &amp; Points'!$DT$2:$DU$103,2,FALSE)</f>
        <v>-</v>
      </c>
      <c r="AB592" s="309">
        <f>VLOOKUP(Scoresheet!F251,'Caps &amp; Points'!$DT$2:$DU$103,2,FALSE)</f>
        <v>0</v>
      </c>
      <c r="AC592" s="309" t="str">
        <f>VLOOKUP(Scoresheet!G251,'Caps &amp; Points'!$DT$2:$DU$103,2,FALSE)</f>
        <v>-</v>
      </c>
      <c r="AD592" s="309" t="str">
        <f>VLOOKUP(Scoresheet!H251,'Caps &amp; Points'!$DT$2:$DU$103,2,FALSE)</f>
        <v>-</v>
      </c>
      <c r="AE592" s="310" t="str">
        <f>VLOOKUP(Scoresheet!I251,'Caps &amp; Points'!$DT$2:$DU$103,2,FALSE)</f>
        <v>-</v>
      </c>
      <c r="AF592" s="90">
        <f t="shared" si="120"/>
        <v>0</v>
      </c>
      <c r="AG592" s="87">
        <f>VLOOKUP(Scoresheet!AA251,'Caps &amp; Points'!$DW$2:$DX$11,2,FALSE)</f>
        <v>0</v>
      </c>
      <c r="AH592" s="88" t="str">
        <f>VLOOKUP(Scoresheet!AB251,'Caps &amp; Points'!$DW$2:$DX$11,2,FALSE)</f>
        <v>-</v>
      </c>
      <c r="AI592" s="88" t="str">
        <f>VLOOKUP(Scoresheet!AC251,'Caps &amp; Points'!$DW$2:$DX$11,2,FALSE)</f>
        <v>-</v>
      </c>
      <c r="AJ592" s="88" t="str">
        <f>VLOOKUP(Scoresheet!AD251,'Caps &amp; Points'!$DW$2:$DX$11,2,FALSE)</f>
        <v>-</v>
      </c>
      <c r="AK592" s="88" t="str">
        <f>VLOOKUP(Scoresheet!AE251,'Caps &amp; Points'!$DW$2:$DX$11,2,FALSE)</f>
        <v>-</v>
      </c>
      <c r="AL592" s="88" t="str">
        <f>VLOOKUP(Scoresheet!AF251,'Caps &amp; Points'!$DW$2:$DX$11,2,FALSE)</f>
        <v>-</v>
      </c>
      <c r="AM592" s="89" t="str">
        <f>VLOOKUP(Scoresheet!AG251,'Caps &amp; Points'!$DW$2:$DX$11,2,FALSE)</f>
        <v>-</v>
      </c>
      <c r="AN592" s="90">
        <f t="shared" si="121"/>
        <v>0</v>
      </c>
      <c r="AO592" s="87" t="str">
        <f>VLOOKUP(Scoresheet!AY251,'Caps &amp; Points'!$EF$2:$EG$13,2,FALSE)</f>
        <v>-</v>
      </c>
      <c r="AP592" s="88" t="str">
        <f>VLOOKUP(Scoresheet!AZ251,'Caps &amp; Points'!$EF$2:$EG$13,2,FALSE)</f>
        <v>-</v>
      </c>
      <c r="AQ592" s="88" t="str">
        <f>VLOOKUP(Scoresheet!BA251,'Caps &amp; Points'!$EF$2:$EG$13,2,FALSE)</f>
        <v>-</v>
      </c>
      <c r="AR592" s="88" t="str">
        <f>VLOOKUP(Scoresheet!BB251,'Caps &amp; Points'!$EF$2:$EG$13,2,FALSE)</f>
        <v>-</v>
      </c>
      <c r="AS592" s="88" t="str">
        <f>VLOOKUP(Scoresheet!BC251,'Caps &amp; Points'!$EF$2:$EG$13,2,FALSE)</f>
        <v>-</v>
      </c>
      <c r="AT592" s="88" t="str">
        <f>VLOOKUP(Scoresheet!BD251,'Caps &amp; Points'!$EF$2:$EG$13,2,FALSE)</f>
        <v>-</v>
      </c>
      <c r="AU592" s="89" t="str">
        <f>VLOOKUP(Scoresheet!BE251,'Caps &amp; Points'!$EF$2:$EG$13,2,FALSE)</f>
        <v>-</v>
      </c>
      <c r="AV592" s="90">
        <f t="shared" si="122"/>
        <v>0</v>
      </c>
      <c r="AX592" s="80" t="str">
        <f>VLOOKUP(Scoresheet!AQ251,'Caps &amp; Points'!$EC$2:$ED$21,2,FALSE)</f>
        <v>-</v>
      </c>
      <c r="AY592" s="80" t="str">
        <f>VLOOKUP(Scoresheet!AR251,'Caps &amp; Points'!$EC$2:$ED$21,2,FALSE)</f>
        <v>-</v>
      </c>
      <c r="AZ592" s="80" t="str">
        <f>VLOOKUP(Scoresheet!AS251,'Caps &amp; Points'!$EC$2:$ED$21,2,FALSE)</f>
        <v>-</v>
      </c>
      <c r="BA592" s="80">
        <f>VLOOKUP(Scoresheet!AT251,'Caps &amp; Points'!$EC$2:$ED$21,2,FALSE)</f>
        <v>1</v>
      </c>
      <c r="BB592" s="80" t="str">
        <f>VLOOKUP(Scoresheet!AU251,'Caps &amp; Points'!$EC$2:$ED$21,2,FALSE)</f>
        <v>-</v>
      </c>
      <c r="BC592" s="80" t="str">
        <f>VLOOKUP(Scoresheet!AV251,'Caps &amp; Points'!$EC$2:$ED$21,2,FALSE)</f>
        <v>-</v>
      </c>
      <c r="BD592" s="80" t="str">
        <f>VLOOKUP(Scoresheet!AW251,'Caps &amp; Points'!$EC$2:$ED$21,2,FALSE)</f>
        <v>-</v>
      </c>
      <c r="BE592" s="90">
        <f t="shared" si="123"/>
        <v>1</v>
      </c>
      <c r="BF592" s="87" t="str">
        <f>VLOOKUP(Scoresheet!AI251,'Caps &amp; Points'!$DZ$2:$EA$40,2,FALSE)</f>
        <v>-</v>
      </c>
      <c r="BG592" s="88">
        <f>VLOOKUP(Scoresheet!AJ251,'Caps &amp; Points'!$DZ$2:$EA$40,2,FALSE)</f>
        <v>0.5</v>
      </c>
      <c r="BH592" s="88">
        <f>VLOOKUP(Scoresheet!AK251,'Caps &amp; Points'!$DZ$2:$EA$40,2,FALSE)</f>
        <v>0.5</v>
      </c>
      <c r="BI592" s="88" t="str">
        <f>VLOOKUP(Scoresheet!AL251,'Caps &amp; Points'!$DZ$2:$EA$40,2,FALSE)</f>
        <v>-</v>
      </c>
      <c r="BJ592" s="88" t="str">
        <f>VLOOKUP(Scoresheet!AM251,'Caps &amp; Points'!$DZ$2:$EA$40,2,FALSE)</f>
        <v>-</v>
      </c>
      <c r="BK592" s="88" t="str">
        <f>VLOOKUP(Scoresheet!AN251,'Caps &amp; Points'!$DZ$2:$EA$40,2,FALSE)</f>
        <v>-</v>
      </c>
      <c r="BL592" s="89" t="str">
        <f>VLOOKUP(Scoresheet!AO251,'Caps &amp; Points'!$DZ$2:$EA$40,2,FALSE)</f>
        <v>-</v>
      </c>
      <c r="BM592" s="90">
        <f t="shared" si="124"/>
        <v>1</v>
      </c>
      <c r="BN592" s="90">
        <f t="shared" si="113"/>
        <v>2</v>
      </c>
      <c r="BO592" s="90">
        <f t="shared" si="114"/>
        <v>1</v>
      </c>
      <c r="BP592" s="90"/>
      <c r="BQ592" s="80">
        <f>+Scoresheet!BG251</f>
        <v>1</v>
      </c>
      <c r="BR592" s="81" t="str">
        <f>+Scoresheet!BH251</f>
        <v>-</v>
      </c>
      <c r="BS592" s="81" t="str">
        <f>+Scoresheet!BI251</f>
        <v>-</v>
      </c>
      <c r="BT592" s="81" t="str">
        <f>+Scoresheet!BJ251</f>
        <v>-</v>
      </c>
      <c r="BU592" s="81" t="str">
        <f>+Scoresheet!BK251</f>
        <v>-</v>
      </c>
      <c r="BV592" s="81" t="str">
        <f>+Scoresheet!BL251</f>
        <v>-</v>
      </c>
      <c r="BW592" s="222" t="str">
        <f>+Scoresheet!BM251</f>
        <v>-</v>
      </c>
      <c r="BX592" s="82">
        <f>+Scoresheet!BN251</f>
        <v>1</v>
      </c>
      <c r="BY592" s="80">
        <f>+Scoresheet!BO251</f>
        <v>17</v>
      </c>
      <c r="BZ592" s="81" t="str">
        <f>+Scoresheet!BP251</f>
        <v>-</v>
      </c>
      <c r="CA592" s="81" t="str">
        <f>+Scoresheet!BQ251</f>
        <v>-</v>
      </c>
      <c r="CB592" s="81" t="str">
        <f>+Scoresheet!BR251</f>
        <v>-</v>
      </c>
      <c r="CC592" s="81" t="str">
        <f>+Scoresheet!BS251</f>
        <v>-</v>
      </c>
      <c r="CD592" s="81" t="str">
        <f>+Scoresheet!BT251</f>
        <v>-</v>
      </c>
      <c r="CE592" s="222" t="str">
        <f>+Scoresheet!BU251</f>
        <v>-</v>
      </c>
      <c r="CF592" s="82">
        <f>+Scoresheet!BV251</f>
        <v>17</v>
      </c>
    </row>
    <row r="593" spans="23:84" ht="15.75" hidden="1" thickBot="1">
      <c r="W593" s="294">
        <v>10</v>
      </c>
      <c r="X593" s="295" t="str">
        <f>+Scoresheet!B252</f>
        <v>AAKASH JOSHI [B]</v>
      </c>
      <c r="Y593" s="296" t="str">
        <f>VLOOKUP(Scoresheet!C252,'Caps &amp; Points'!$DT$2:$DU$103,2,FALSE)</f>
        <v>-</v>
      </c>
      <c r="Z593" s="309">
        <f>VLOOKUP(Scoresheet!D252,'Caps &amp; Points'!$DT$2:$DU$103,2,FALSE)</f>
        <v>1.2</v>
      </c>
      <c r="AA593" s="309" t="str">
        <f>VLOOKUP(Scoresheet!E252,'Caps &amp; Points'!$DT$2:$DU$103,2,FALSE)</f>
        <v>-</v>
      </c>
      <c r="AB593" s="309">
        <f>VLOOKUP(Scoresheet!F252,'Caps &amp; Points'!$DT$2:$DU$103,2,FALSE)</f>
        <v>2</v>
      </c>
      <c r="AC593" s="309" t="str">
        <f>VLOOKUP(Scoresheet!G252,'Caps &amp; Points'!$DT$2:$DU$103,2,FALSE)</f>
        <v>-</v>
      </c>
      <c r="AD593" s="309" t="str">
        <f>VLOOKUP(Scoresheet!H252,'Caps &amp; Points'!$DT$2:$DU$103,2,FALSE)</f>
        <v>-</v>
      </c>
      <c r="AE593" s="310" t="str">
        <f>VLOOKUP(Scoresheet!I252,'Caps &amp; Points'!$DT$2:$DU$103,2,FALSE)</f>
        <v>-</v>
      </c>
      <c r="AF593" s="90">
        <f t="shared" si="120"/>
        <v>3.2</v>
      </c>
      <c r="AG593" s="87" t="str">
        <f>VLOOKUP(Scoresheet!AA252,'Caps &amp; Points'!$DW$2:$DX$11,2,FALSE)</f>
        <v>-</v>
      </c>
      <c r="AH593" s="88">
        <f>VLOOKUP(Scoresheet!AB252,'Caps &amp; Points'!$DW$2:$DX$11,2,FALSE)</f>
        <v>1</v>
      </c>
      <c r="AI593" s="88">
        <f>VLOOKUP(Scoresheet!AC252,'Caps &amp; Points'!$DW$2:$DX$11,2,FALSE)</f>
        <v>3</v>
      </c>
      <c r="AJ593" s="88">
        <f>VLOOKUP(Scoresheet!AD252,'Caps &amp; Points'!$DW$2:$DX$11,2,FALSE)</f>
        <v>0</v>
      </c>
      <c r="AK593" s="88" t="str">
        <f>VLOOKUP(Scoresheet!AE252,'Caps &amp; Points'!$DW$2:$DX$11,2,FALSE)</f>
        <v>-</v>
      </c>
      <c r="AL593" s="88" t="str">
        <f>VLOOKUP(Scoresheet!AF252,'Caps &amp; Points'!$DW$2:$DX$11,2,FALSE)</f>
        <v>-</v>
      </c>
      <c r="AM593" s="89" t="str">
        <f>VLOOKUP(Scoresheet!AG252,'Caps &amp; Points'!$DW$2:$DX$11,2,FALSE)</f>
        <v>-</v>
      </c>
      <c r="AN593" s="90">
        <f t="shared" si="121"/>
        <v>4</v>
      </c>
      <c r="AO593" s="87" t="str">
        <f>VLOOKUP(Scoresheet!AY252,'Caps &amp; Points'!$EF$2:$EG$13,2,FALSE)</f>
        <v>-</v>
      </c>
      <c r="AP593" s="88" t="str">
        <f>VLOOKUP(Scoresheet!AZ252,'Caps &amp; Points'!$EF$2:$EG$13,2,FALSE)</f>
        <v>-</v>
      </c>
      <c r="AQ593" s="88" t="str">
        <f>VLOOKUP(Scoresheet!BA252,'Caps &amp; Points'!$EF$2:$EG$13,2,FALSE)</f>
        <v>-</v>
      </c>
      <c r="AR593" s="88" t="str">
        <f>VLOOKUP(Scoresheet!BB252,'Caps &amp; Points'!$EF$2:$EG$13,2,FALSE)</f>
        <v>-</v>
      </c>
      <c r="AS593" s="88" t="str">
        <f>VLOOKUP(Scoresheet!BC252,'Caps &amp; Points'!$EF$2:$EG$13,2,FALSE)</f>
        <v>-</v>
      </c>
      <c r="AT593" s="88" t="str">
        <f>VLOOKUP(Scoresheet!BD252,'Caps &amp; Points'!$EF$2:$EG$13,2,FALSE)</f>
        <v>-</v>
      </c>
      <c r="AU593" s="89" t="str">
        <f>VLOOKUP(Scoresheet!BE252,'Caps &amp; Points'!$EF$2:$EG$13,2,FALSE)</f>
        <v>-</v>
      </c>
      <c r="AV593" s="90">
        <f t="shared" si="122"/>
        <v>0</v>
      </c>
      <c r="AX593" s="80" t="str">
        <f>VLOOKUP(Scoresheet!AQ252,'Caps &amp; Points'!$EC$2:$ED$21,2,FALSE)</f>
        <v>-</v>
      </c>
      <c r="AY593" s="80" t="str">
        <f>VLOOKUP(Scoresheet!AR252,'Caps &amp; Points'!$EC$2:$ED$21,2,FALSE)</f>
        <v>-</v>
      </c>
      <c r="AZ593" s="80" t="str">
        <f>VLOOKUP(Scoresheet!AS252,'Caps &amp; Points'!$EC$2:$ED$21,2,FALSE)</f>
        <v>-</v>
      </c>
      <c r="BA593" s="80">
        <f>VLOOKUP(Scoresheet!AT252,'Caps &amp; Points'!$EC$2:$ED$21,2,FALSE)</f>
        <v>0.5</v>
      </c>
      <c r="BB593" s="80" t="str">
        <f>VLOOKUP(Scoresheet!AU252,'Caps &amp; Points'!$EC$2:$ED$21,2,FALSE)</f>
        <v>-</v>
      </c>
      <c r="BC593" s="80" t="str">
        <f>VLOOKUP(Scoresheet!AV252,'Caps &amp; Points'!$EC$2:$ED$21,2,FALSE)</f>
        <v>-</v>
      </c>
      <c r="BD593" s="80" t="str">
        <f>VLOOKUP(Scoresheet!AW252,'Caps &amp; Points'!$EC$2:$ED$21,2,FALSE)</f>
        <v>-</v>
      </c>
      <c r="BE593" s="90">
        <f t="shared" si="123"/>
        <v>0.5</v>
      </c>
      <c r="BF593" s="87" t="str">
        <f>VLOOKUP(Scoresheet!AI252,'Caps &amp; Points'!$DZ$2:$EA$40,2,FALSE)</f>
        <v>-</v>
      </c>
      <c r="BG593" s="88" t="str">
        <f>VLOOKUP(Scoresheet!AJ252,'Caps &amp; Points'!$DZ$2:$EA$40,2,FALSE)</f>
        <v>-</v>
      </c>
      <c r="BH593" s="88" t="str">
        <f>VLOOKUP(Scoresheet!AK252,'Caps &amp; Points'!$DZ$2:$EA$40,2,FALSE)</f>
        <v>-</v>
      </c>
      <c r="BI593" s="88" t="str">
        <f>VLOOKUP(Scoresheet!AL252,'Caps &amp; Points'!$DZ$2:$EA$40,2,FALSE)</f>
        <v>-</v>
      </c>
      <c r="BJ593" s="88" t="str">
        <f>VLOOKUP(Scoresheet!AM252,'Caps &amp; Points'!$DZ$2:$EA$40,2,FALSE)</f>
        <v>-</v>
      </c>
      <c r="BK593" s="88" t="str">
        <f>VLOOKUP(Scoresheet!AN252,'Caps &amp; Points'!$DZ$2:$EA$40,2,FALSE)</f>
        <v>-</v>
      </c>
      <c r="BL593" s="89" t="str">
        <f>VLOOKUP(Scoresheet!AO252,'Caps &amp; Points'!$DZ$2:$EA$40,2,FALSE)</f>
        <v>-</v>
      </c>
      <c r="BM593" s="90">
        <f t="shared" si="124"/>
        <v>0</v>
      </c>
      <c r="BN593" s="90">
        <f t="shared" si="113"/>
        <v>2</v>
      </c>
      <c r="BO593" s="90">
        <f t="shared" si="114"/>
        <v>3</v>
      </c>
      <c r="BP593" s="90"/>
      <c r="BQ593" s="80" t="str">
        <f>+Scoresheet!BG252</f>
        <v>-</v>
      </c>
      <c r="BR593" s="81">
        <f>+Scoresheet!BH252</f>
        <v>4</v>
      </c>
      <c r="BS593" s="81">
        <f>+Scoresheet!BI252</f>
        <v>4</v>
      </c>
      <c r="BT593" s="81">
        <f>+Scoresheet!BJ252</f>
        <v>3</v>
      </c>
      <c r="BU593" s="81" t="str">
        <f>+Scoresheet!BK252</f>
        <v>-</v>
      </c>
      <c r="BV593" s="81" t="str">
        <f>+Scoresheet!BL252</f>
        <v>-</v>
      </c>
      <c r="BW593" s="222" t="str">
        <f>+Scoresheet!BM252</f>
        <v>-</v>
      </c>
      <c r="BX593" s="82">
        <f>+Scoresheet!BN252</f>
        <v>11</v>
      </c>
      <c r="BY593" s="80" t="str">
        <f>+Scoresheet!BO252</f>
        <v>-</v>
      </c>
      <c r="BZ593" s="81">
        <f>+Scoresheet!BP252</f>
        <v>38</v>
      </c>
      <c r="CA593" s="81">
        <f>+Scoresheet!BQ252</f>
        <v>22</v>
      </c>
      <c r="CB593" s="81">
        <f>+Scoresheet!BR252</f>
        <v>30</v>
      </c>
      <c r="CC593" s="81" t="str">
        <f>+Scoresheet!BS252</f>
        <v>-</v>
      </c>
      <c r="CD593" s="81" t="str">
        <f>+Scoresheet!BT252</f>
        <v>-</v>
      </c>
      <c r="CE593" s="222" t="str">
        <f>+Scoresheet!BU252</f>
        <v>-</v>
      </c>
      <c r="CF593" s="82">
        <f>+Scoresheet!BV252</f>
        <v>90</v>
      </c>
    </row>
    <row r="594" spans="23:84" ht="15.75" hidden="1" thickBot="1">
      <c r="W594" s="139">
        <v>11</v>
      </c>
      <c r="X594" s="295" t="str">
        <f>+Scoresheet!B253</f>
        <v>DUSHYANT JOSHI [B]</v>
      </c>
      <c r="Y594" s="296" t="str">
        <f>VLOOKUP(Scoresheet!C253,'Caps &amp; Points'!$DT$2:$DU$103,2,FALSE)</f>
        <v>-</v>
      </c>
      <c r="Z594" s="309" t="str">
        <f>VLOOKUP(Scoresheet!D253,'Caps &amp; Points'!$DT$2:$DU$103,2,FALSE)</f>
        <v>-</v>
      </c>
      <c r="AA594" s="309" t="str">
        <f>VLOOKUP(Scoresheet!E253,'Caps &amp; Points'!$DT$2:$DU$103,2,FALSE)</f>
        <v>-</v>
      </c>
      <c r="AB594" s="309">
        <f>VLOOKUP(Scoresheet!F253,'Caps &amp; Points'!$DT$2:$DU$103,2,FALSE)</f>
        <v>0</v>
      </c>
      <c r="AC594" s="309" t="str">
        <f>VLOOKUP(Scoresheet!G253,'Caps &amp; Points'!$DT$2:$DU$103,2,FALSE)</f>
        <v>-</v>
      </c>
      <c r="AD594" s="309" t="str">
        <f>VLOOKUP(Scoresheet!H253,'Caps &amp; Points'!$DT$2:$DU$103,2,FALSE)</f>
        <v>-</v>
      </c>
      <c r="AE594" s="310" t="str">
        <f>VLOOKUP(Scoresheet!I253,'Caps &amp; Points'!$DT$2:$DU$103,2,FALSE)</f>
        <v>-</v>
      </c>
      <c r="AF594" s="90">
        <f t="shared" si="120"/>
        <v>0</v>
      </c>
      <c r="AG594" s="87" t="str">
        <f>VLOOKUP(Scoresheet!AA253,'Caps &amp; Points'!$DW$2:$DX$11,2,FALSE)</f>
        <v>-</v>
      </c>
      <c r="AH594" s="88" t="str">
        <f>VLOOKUP(Scoresheet!AB253,'Caps &amp; Points'!$DW$2:$DX$11,2,FALSE)</f>
        <v>-</v>
      </c>
      <c r="AI594" s="88" t="str">
        <f>VLOOKUP(Scoresheet!AC253,'Caps &amp; Points'!$DW$2:$DX$11,2,FALSE)</f>
        <v>-</v>
      </c>
      <c r="AJ594" s="88" t="str">
        <f>VLOOKUP(Scoresheet!AD253,'Caps &amp; Points'!$DW$2:$DX$11,2,FALSE)</f>
        <v>-</v>
      </c>
      <c r="AK594" s="88" t="str">
        <f>VLOOKUP(Scoresheet!AE253,'Caps &amp; Points'!$DW$2:$DX$11,2,FALSE)</f>
        <v>-</v>
      </c>
      <c r="AL594" s="88" t="str">
        <f>VLOOKUP(Scoresheet!AF253,'Caps &amp; Points'!$DW$2:$DX$11,2,FALSE)</f>
        <v>-</v>
      </c>
      <c r="AM594" s="89" t="str">
        <f>VLOOKUP(Scoresheet!AG253,'Caps &amp; Points'!$DW$2:$DX$11,2,FALSE)</f>
        <v>-</v>
      </c>
      <c r="AN594" s="90">
        <f t="shared" si="121"/>
        <v>0</v>
      </c>
      <c r="AO594" s="87" t="str">
        <f>VLOOKUP(Scoresheet!AY253,'Caps &amp; Points'!$EF$2:$EG$13,2,FALSE)</f>
        <v>-</v>
      </c>
      <c r="AP594" s="88" t="str">
        <f>VLOOKUP(Scoresheet!AZ253,'Caps &amp; Points'!$EF$2:$EG$13,2,FALSE)</f>
        <v>-</v>
      </c>
      <c r="AQ594" s="88" t="str">
        <f>VLOOKUP(Scoresheet!BA253,'Caps &amp; Points'!$EF$2:$EG$13,2,FALSE)</f>
        <v>-</v>
      </c>
      <c r="AR594" s="88" t="str">
        <f>VLOOKUP(Scoresheet!BB253,'Caps &amp; Points'!$EF$2:$EG$13,2,FALSE)</f>
        <v>-</v>
      </c>
      <c r="AS594" s="88" t="str">
        <f>VLOOKUP(Scoresheet!BC253,'Caps &amp; Points'!$EF$2:$EG$13,2,FALSE)</f>
        <v>-</v>
      </c>
      <c r="AT594" s="88" t="str">
        <f>VLOOKUP(Scoresheet!BD253,'Caps &amp; Points'!$EF$2:$EG$13,2,FALSE)</f>
        <v>-</v>
      </c>
      <c r="AU594" s="89" t="str">
        <f>VLOOKUP(Scoresheet!BE253,'Caps &amp; Points'!$EF$2:$EG$13,2,FALSE)</f>
        <v>-</v>
      </c>
      <c r="AV594" s="90">
        <f t="shared" si="122"/>
        <v>0</v>
      </c>
      <c r="AX594" s="80" t="str">
        <f>VLOOKUP(Scoresheet!AQ253,'Caps &amp; Points'!$EC$2:$ED$21,2,FALSE)</f>
        <v>-</v>
      </c>
      <c r="AY594" s="80" t="str">
        <f>VLOOKUP(Scoresheet!AR253,'Caps &amp; Points'!$EC$2:$ED$21,2,FALSE)</f>
        <v>-</v>
      </c>
      <c r="AZ594" s="80" t="str">
        <f>VLOOKUP(Scoresheet!AS253,'Caps &amp; Points'!$EC$2:$ED$21,2,FALSE)</f>
        <v>-</v>
      </c>
      <c r="BA594" s="80" t="str">
        <f>VLOOKUP(Scoresheet!AT253,'Caps &amp; Points'!$EC$2:$ED$21,2,FALSE)</f>
        <v>-</v>
      </c>
      <c r="BB594" s="80" t="str">
        <f>VLOOKUP(Scoresheet!AU253,'Caps &amp; Points'!$EC$2:$ED$21,2,FALSE)</f>
        <v>-</v>
      </c>
      <c r="BC594" s="80" t="str">
        <f>VLOOKUP(Scoresheet!AV253,'Caps &amp; Points'!$EC$2:$ED$21,2,FALSE)</f>
        <v>-</v>
      </c>
      <c r="BD594" s="80" t="str">
        <f>VLOOKUP(Scoresheet!AW253,'Caps &amp; Points'!$EC$2:$ED$21,2,FALSE)</f>
        <v>-</v>
      </c>
      <c r="BE594" s="90">
        <f t="shared" si="123"/>
        <v>0</v>
      </c>
      <c r="BF594" s="87" t="str">
        <f>VLOOKUP(Scoresheet!AI253,'Caps &amp; Points'!$DZ$2:$EA$40,2,FALSE)</f>
        <v>-</v>
      </c>
      <c r="BG594" s="88" t="str">
        <f>VLOOKUP(Scoresheet!AJ253,'Caps &amp; Points'!$DZ$2:$EA$40,2,FALSE)</f>
        <v>-</v>
      </c>
      <c r="BH594" s="88">
        <f>VLOOKUP(Scoresheet!AK253,'Caps &amp; Points'!$DZ$2:$EA$40,2,FALSE)</f>
        <v>0.5</v>
      </c>
      <c r="BI594" s="88" t="str">
        <f>VLOOKUP(Scoresheet!AL253,'Caps &amp; Points'!$DZ$2:$EA$40,2,FALSE)</f>
        <v>-</v>
      </c>
      <c r="BJ594" s="88" t="str">
        <f>VLOOKUP(Scoresheet!AM253,'Caps &amp; Points'!$DZ$2:$EA$40,2,FALSE)</f>
        <v>-</v>
      </c>
      <c r="BK594" s="88" t="str">
        <f>VLOOKUP(Scoresheet!AN253,'Caps &amp; Points'!$DZ$2:$EA$40,2,FALSE)</f>
        <v>-</v>
      </c>
      <c r="BL594" s="89" t="str">
        <f>VLOOKUP(Scoresheet!AO253,'Caps &amp; Points'!$DZ$2:$EA$40,2,FALSE)</f>
        <v>-</v>
      </c>
      <c r="BM594" s="90">
        <f t="shared" si="124"/>
        <v>0.5</v>
      </c>
      <c r="BN594" s="90">
        <f t="shared" si="113"/>
        <v>1</v>
      </c>
      <c r="BO594" s="90">
        <f t="shared" si="114"/>
        <v>0</v>
      </c>
      <c r="BP594" s="90"/>
      <c r="BQ594" s="80" t="str">
        <f>+Scoresheet!BG253</f>
        <v>-</v>
      </c>
      <c r="BR594" s="81" t="str">
        <f>+Scoresheet!BH253</f>
        <v>-</v>
      </c>
      <c r="BS594" s="81" t="str">
        <f>+Scoresheet!BI253</f>
        <v>-</v>
      </c>
      <c r="BT594" s="81" t="str">
        <f>+Scoresheet!BJ253</f>
        <v>-</v>
      </c>
      <c r="BU594" s="81" t="str">
        <f>+Scoresheet!BK253</f>
        <v>-</v>
      </c>
      <c r="BV594" s="81" t="str">
        <f>+Scoresheet!BL253</f>
        <v>-</v>
      </c>
      <c r="BW594" s="222" t="str">
        <f>+Scoresheet!BM253</f>
        <v>-</v>
      </c>
      <c r="BX594" s="82">
        <f>+Scoresheet!BN253</f>
        <v>0</v>
      </c>
      <c r="BY594" s="80" t="str">
        <f>+Scoresheet!BO253</f>
        <v>-</v>
      </c>
      <c r="BZ594" s="81" t="str">
        <f>+Scoresheet!BP253</f>
        <v>-</v>
      </c>
      <c r="CA594" s="81" t="str">
        <f>+Scoresheet!BQ253</f>
        <v>-</v>
      </c>
      <c r="CB594" s="81" t="str">
        <f>+Scoresheet!BR253</f>
        <v>-</v>
      </c>
      <c r="CC594" s="81" t="str">
        <f>+Scoresheet!BS253</f>
        <v>-</v>
      </c>
      <c r="CD594" s="81" t="str">
        <f>+Scoresheet!BT253</f>
        <v>-</v>
      </c>
      <c r="CE594" s="222" t="str">
        <f>+Scoresheet!BU253</f>
        <v>-</v>
      </c>
      <c r="CF594" s="82">
        <f>+Scoresheet!BV253</f>
        <v>0</v>
      </c>
    </row>
    <row r="595" spans="23:84" ht="15.75" hidden="1" thickBot="1">
      <c r="W595" s="294">
        <v>12</v>
      </c>
      <c r="X595" s="295" t="str">
        <f>+Scoresheet!B254</f>
        <v>PAWAN JOSHI [B]</v>
      </c>
      <c r="Y595" s="296" t="str">
        <f>VLOOKUP(Scoresheet!C254,'Caps &amp; Points'!$DT$2:$DU$103,2,FALSE)</f>
        <v>-</v>
      </c>
      <c r="Z595" s="309" t="str">
        <f>VLOOKUP(Scoresheet!D254,'Caps &amp; Points'!$DT$2:$DU$103,2,FALSE)</f>
        <v>-</v>
      </c>
      <c r="AA595" s="309" t="str">
        <f>VLOOKUP(Scoresheet!E254,'Caps &amp; Points'!$DT$2:$DU$103,2,FALSE)</f>
        <v>-</v>
      </c>
      <c r="AB595" s="309">
        <f>VLOOKUP(Scoresheet!F254,'Caps &amp; Points'!$DT$2:$DU$103,2,FALSE)</f>
        <v>0</v>
      </c>
      <c r="AC595" s="309" t="str">
        <f>VLOOKUP(Scoresheet!G254,'Caps &amp; Points'!$DT$2:$DU$103,2,FALSE)</f>
        <v>-</v>
      </c>
      <c r="AD595" s="309" t="str">
        <f>VLOOKUP(Scoresheet!H254,'Caps &amp; Points'!$DT$2:$DU$103,2,FALSE)</f>
        <v>-</v>
      </c>
      <c r="AE595" s="310" t="str">
        <f>VLOOKUP(Scoresheet!I254,'Caps &amp; Points'!$DT$2:$DU$103,2,FALSE)</f>
        <v>-</v>
      </c>
      <c r="AF595" s="90">
        <f t="shared" si="120"/>
        <v>0</v>
      </c>
      <c r="AG595" s="87" t="str">
        <f>VLOOKUP(Scoresheet!AA254,'Caps &amp; Points'!$DW$2:$DX$11,2,FALSE)</f>
        <v>-</v>
      </c>
      <c r="AH595" s="88" t="str">
        <f>VLOOKUP(Scoresheet!AB254,'Caps &amp; Points'!$DW$2:$DX$11,2,FALSE)</f>
        <v>-</v>
      </c>
      <c r="AI595" s="88" t="str">
        <f>VLOOKUP(Scoresheet!AC254,'Caps &amp; Points'!$DW$2:$DX$11,2,FALSE)</f>
        <v>-</v>
      </c>
      <c r="AJ595" s="88" t="str">
        <f>VLOOKUP(Scoresheet!AD254,'Caps &amp; Points'!$DW$2:$DX$11,2,FALSE)</f>
        <v>-</v>
      </c>
      <c r="AK595" s="88" t="str">
        <f>VLOOKUP(Scoresheet!AE254,'Caps &amp; Points'!$DW$2:$DX$11,2,FALSE)</f>
        <v>-</v>
      </c>
      <c r="AL595" s="88" t="str">
        <f>VLOOKUP(Scoresheet!AF254,'Caps &amp; Points'!$DW$2:$DX$11,2,FALSE)</f>
        <v>-</v>
      </c>
      <c r="AM595" s="89" t="str">
        <f>VLOOKUP(Scoresheet!AG254,'Caps &amp; Points'!$DW$2:$DX$11,2,FALSE)</f>
        <v>-</v>
      </c>
      <c r="AN595" s="90">
        <f t="shared" si="121"/>
        <v>0</v>
      </c>
      <c r="AO595" s="87" t="str">
        <f>VLOOKUP(Scoresheet!AY254,'Caps &amp; Points'!$EF$2:$EG$13,2,FALSE)</f>
        <v>-</v>
      </c>
      <c r="AP595" s="88" t="str">
        <f>VLOOKUP(Scoresheet!AZ254,'Caps &amp; Points'!$EF$2:$EG$13,2,FALSE)</f>
        <v>-</v>
      </c>
      <c r="AQ595" s="88" t="str">
        <f>VLOOKUP(Scoresheet!BA254,'Caps &amp; Points'!$EF$2:$EG$13,2,FALSE)</f>
        <v>-</v>
      </c>
      <c r="AR595" s="88" t="str">
        <f>VLOOKUP(Scoresheet!BB254,'Caps &amp; Points'!$EF$2:$EG$13,2,FALSE)</f>
        <v>-</v>
      </c>
      <c r="AS595" s="88" t="str">
        <f>VLOOKUP(Scoresheet!BC254,'Caps &amp; Points'!$EF$2:$EG$13,2,FALSE)</f>
        <v>-</v>
      </c>
      <c r="AT595" s="88" t="str">
        <f>VLOOKUP(Scoresheet!BD254,'Caps &amp; Points'!$EF$2:$EG$13,2,FALSE)</f>
        <v>-</v>
      </c>
      <c r="AU595" s="89" t="str">
        <f>VLOOKUP(Scoresheet!BE254,'Caps &amp; Points'!$EF$2:$EG$13,2,FALSE)</f>
        <v>-</v>
      </c>
      <c r="AV595" s="90">
        <f t="shared" si="122"/>
        <v>0</v>
      </c>
      <c r="AX595" s="80" t="str">
        <f>VLOOKUP(Scoresheet!AQ254,'Caps &amp; Points'!$EC$2:$ED$21,2,FALSE)</f>
        <v>-</v>
      </c>
      <c r="AY595" s="80" t="str">
        <f>VLOOKUP(Scoresheet!AR254,'Caps &amp; Points'!$EC$2:$ED$21,2,FALSE)</f>
        <v>-</v>
      </c>
      <c r="AZ595" s="80" t="str">
        <f>VLOOKUP(Scoresheet!AS254,'Caps &amp; Points'!$EC$2:$ED$21,2,FALSE)</f>
        <v>-</v>
      </c>
      <c r="BA595" s="80" t="str">
        <f>VLOOKUP(Scoresheet!AT254,'Caps &amp; Points'!$EC$2:$ED$21,2,FALSE)</f>
        <v>-</v>
      </c>
      <c r="BB595" s="80" t="str">
        <f>VLOOKUP(Scoresheet!AU254,'Caps &amp; Points'!$EC$2:$ED$21,2,FALSE)</f>
        <v>-</v>
      </c>
      <c r="BC595" s="80" t="str">
        <f>VLOOKUP(Scoresheet!AV254,'Caps &amp; Points'!$EC$2:$ED$21,2,FALSE)</f>
        <v>-</v>
      </c>
      <c r="BD595" s="80" t="str">
        <f>VLOOKUP(Scoresheet!AW254,'Caps &amp; Points'!$EC$2:$ED$21,2,FALSE)</f>
        <v>-</v>
      </c>
      <c r="BE595" s="90">
        <f t="shared" si="123"/>
        <v>0</v>
      </c>
      <c r="BF595" s="87" t="str">
        <f>VLOOKUP(Scoresheet!AI254,'Caps &amp; Points'!$DZ$2:$EA$40,2,FALSE)</f>
        <v>-</v>
      </c>
      <c r="BG595" s="88" t="str">
        <f>VLOOKUP(Scoresheet!AJ254,'Caps &amp; Points'!$DZ$2:$EA$40,2,FALSE)</f>
        <v>-</v>
      </c>
      <c r="BH595" s="88" t="str">
        <f>VLOOKUP(Scoresheet!AK254,'Caps &amp; Points'!$DZ$2:$EA$40,2,FALSE)</f>
        <v>-</v>
      </c>
      <c r="BI595" s="88" t="str">
        <f>VLOOKUP(Scoresheet!AL254,'Caps &amp; Points'!$DZ$2:$EA$40,2,FALSE)</f>
        <v>-</v>
      </c>
      <c r="BJ595" s="88" t="str">
        <f>VLOOKUP(Scoresheet!AM254,'Caps &amp; Points'!$DZ$2:$EA$40,2,FALSE)</f>
        <v>-</v>
      </c>
      <c r="BK595" s="88" t="str">
        <f>VLOOKUP(Scoresheet!AN254,'Caps &amp; Points'!$DZ$2:$EA$40,2,FALSE)</f>
        <v>-</v>
      </c>
      <c r="BL595" s="89" t="str">
        <f>VLOOKUP(Scoresheet!AO254,'Caps &amp; Points'!$DZ$2:$EA$40,2,FALSE)</f>
        <v>-</v>
      </c>
      <c r="BM595" s="90">
        <f t="shared" si="124"/>
        <v>0</v>
      </c>
      <c r="BN595" s="90">
        <f t="shared" si="113"/>
        <v>1</v>
      </c>
      <c r="BO595" s="90">
        <f t="shared" si="114"/>
        <v>0</v>
      </c>
      <c r="BP595" s="90"/>
      <c r="BQ595" s="80" t="str">
        <f>+Scoresheet!BG254</f>
        <v>-</v>
      </c>
      <c r="BR595" s="81" t="str">
        <f>+Scoresheet!BH254</f>
        <v>-</v>
      </c>
      <c r="BS595" s="81" t="str">
        <f>+Scoresheet!BI254</f>
        <v>-</v>
      </c>
      <c r="BT595" s="81" t="str">
        <f>+Scoresheet!BJ254</f>
        <v>-</v>
      </c>
      <c r="BU595" s="81" t="str">
        <f>+Scoresheet!BK254</f>
        <v>-</v>
      </c>
      <c r="BV595" s="81" t="str">
        <f>+Scoresheet!BL254</f>
        <v>-</v>
      </c>
      <c r="BW595" s="222" t="str">
        <f>+Scoresheet!BM254</f>
        <v>-</v>
      </c>
      <c r="BX595" s="82">
        <f>+Scoresheet!BN254</f>
        <v>0</v>
      </c>
      <c r="BY595" s="80" t="str">
        <f>+Scoresheet!BO254</f>
        <v>-</v>
      </c>
      <c r="BZ595" s="81" t="str">
        <f>+Scoresheet!BP254</f>
        <v>-</v>
      </c>
      <c r="CA595" s="81" t="str">
        <f>+Scoresheet!BQ254</f>
        <v>-</v>
      </c>
      <c r="CB595" s="81" t="str">
        <f>+Scoresheet!BR254</f>
        <v>-</v>
      </c>
      <c r="CC595" s="81" t="str">
        <f>+Scoresheet!BS254</f>
        <v>-</v>
      </c>
      <c r="CD595" s="81" t="str">
        <f>+Scoresheet!BT254</f>
        <v>-</v>
      </c>
      <c r="CE595" s="222" t="str">
        <f>+Scoresheet!BU254</f>
        <v>-</v>
      </c>
      <c r="CF595" s="82">
        <f>+Scoresheet!BV254</f>
        <v>0</v>
      </c>
    </row>
    <row r="596" spans="23:84" ht="15.75" hidden="1" thickBot="1">
      <c r="W596" s="139">
        <v>13</v>
      </c>
      <c r="X596" s="295" t="str">
        <f>+Scoresheet!B255</f>
        <v>-</v>
      </c>
      <c r="Y596" s="296" t="str">
        <f>VLOOKUP(Scoresheet!C255,'Caps &amp; Points'!$DT$2:$DU$103,2,FALSE)</f>
        <v>-</v>
      </c>
      <c r="Z596" s="309" t="str">
        <f>VLOOKUP(Scoresheet!D255,'Caps &amp; Points'!$DT$2:$DU$103,2,FALSE)</f>
        <v>-</v>
      </c>
      <c r="AA596" s="309" t="str">
        <f>VLOOKUP(Scoresheet!E255,'Caps &amp; Points'!$DT$2:$DU$103,2,FALSE)</f>
        <v>-</v>
      </c>
      <c r="AB596" s="309" t="str">
        <f>VLOOKUP(Scoresheet!F255,'Caps &amp; Points'!$DT$2:$DU$103,2,FALSE)</f>
        <v>-</v>
      </c>
      <c r="AC596" s="309" t="str">
        <f>VLOOKUP(Scoresheet!G255,'Caps &amp; Points'!$DT$2:$DU$103,2,FALSE)</f>
        <v>-</v>
      </c>
      <c r="AD596" s="309" t="str">
        <f>VLOOKUP(Scoresheet!H255,'Caps &amp; Points'!$DT$2:$DU$103,2,FALSE)</f>
        <v>-</v>
      </c>
      <c r="AE596" s="310" t="str">
        <f>VLOOKUP(Scoresheet!I255,'Caps &amp; Points'!$DT$2:$DU$103,2,FALSE)</f>
        <v>-</v>
      </c>
      <c r="AF596" s="90">
        <f t="shared" si="120"/>
        <v>0</v>
      </c>
      <c r="AG596" s="87" t="str">
        <f>VLOOKUP(Scoresheet!AA255,'Caps &amp; Points'!$DW$2:$DX$11,2,FALSE)</f>
        <v>-</v>
      </c>
      <c r="AH596" s="88" t="str">
        <f>VLOOKUP(Scoresheet!AB255,'Caps &amp; Points'!$DW$2:$DX$11,2,FALSE)</f>
        <v>-</v>
      </c>
      <c r="AI596" s="88" t="str">
        <f>VLOOKUP(Scoresheet!AC255,'Caps &amp; Points'!$DW$2:$DX$11,2,FALSE)</f>
        <v>-</v>
      </c>
      <c r="AJ596" s="88" t="str">
        <f>VLOOKUP(Scoresheet!AD255,'Caps &amp; Points'!$DW$2:$DX$11,2,FALSE)</f>
        <v>-</v>
      </c>
      <c r="AK596" s="88" t="str">
        <f>VLOOKUP(Scoresheet!AE255,'Caps &amp; Points'!$DW$2:$DX$11,2,FALSE)</f>
        <v>-</v>
      </c>
      <c r="AL596" s="88" t="str">
        <f>VLOOKUP(Scoresheet!AF255,'Caps &amp; Points'!$DW$2:$DX$11,2,FALSE)</f>
        <v>-</v>
      </c>
      <c r="AM596" s="89" t="str">
        <f>VLOOKUP(Scoresheet!AG255,'Caps &amp; Points'!$DW$2:$DX$11,2,FALSE)</f>
        <v>-</v>
      </c>
      <c r="AN596" s="90">
        <f t="shared" si="121"/>
        <v>0</v>
      </c>
      <c r="AO596" s="87" t="str">
        <f>VLOOKUP(Scoresheet!AY255,'Caps &amp; Points'!$EF$2:$EG$13,2,FALSE)</f>
        <v>-</v>
      </c>
      <c r="AP596" s="88" t="str">
        <f>VLOOKUP(Scoresheet!AZ255,'Caps &amp; Points'!$EF$2:$EG$13,2,FALSE)</f>
        <v>-</v>
      </c>
      <c r="AQ596" s="88" t="str">
        <f>VLOOKUP(Scoresheet!BA255,'Caps &amp; Points'!$EF$2:$EG$13,2,FALSE)</f>
        <v>-</v>
      </c>
      <c r="AR596" s="88" t="str">
        <f>VLOOKUP(Scoresheet!BB255,'Caps &amp; Points'!$EF$2:$EG$13,2,FALSE)</f>
        <v>-</v>
      </c>
      <c r="AS596" s="88" t="str">
        <f>VLOOKUP(Scoresheet!BC255,'Caps &amp; Points'!$EF$2:$EG$13,2,FALSE)</f>
        <v>-</v>
      </c>
      <c r="AT596" s="88" t="str">
        <f>VLOOKUP(Scoresheet!BD255,'Caps &amp; Points'!$EF$2:$EG$13,2,FALSE)</f>
        <v>-</v>
      </c>
      <c r="AU596" s="89" t="str">
        <f>VLOOKUP(Scoresheet!BE255,'Caps &amp; Points'!$EF$2:$EG$13,2,FALSE)</f>
        <v>-</v>
      </c>
      <c r="AV596" s="90">
        <f t="shared" si="122"/>
        <v>0</v>
      </c>
      <c r="AX596" s="80" t="str">
        <f>VLOOKUP(Scoresheet!AQ255,'Caps &amp; Points'!$EC$2:$ED$21,2,FALSE)</f>
        <v>-</v>
      </c>
      <c r="AY596" s="80" t="str">
        <f>VLOOKUP(Scoresheet!AR255,'Caps &amp; Points'!$EC$2:$ED$21,2,FALSE)</f>
        <v>-</v>
      </c>
      <c r="AZ596" s="80" t="str">
        <f>VLOOKUP(Scoresheet!AS255,'Caps &amp; Points'!$EC$2:$ED$21,2,FALSE)</f>
        <v>-</v>
      </c>
      <c r="BA596" s="80" t="str">
        <f>VLOOKUP(Scoresheet!AT255,'Caps &amp; Points'!$EC$2:$ED$21,2,FALSE)</f>
        <v>-</v>
      </c>
      <c r="BB596" s="80" t="str">
        <f>VLOOKUP(Scoresheet!AU255,'Caps &amp; Points'!$EC$2:$ED$21,2,FALSE)</f>
        <v>-</v>
      </c>
      <c r="BC596" s="80" t="str">
        <f>VLOOKUP(Scoresheet!AV255,'Caps &amp; Points'!$EC$2:$ED$21,2,FALSE)</f>
        <v>-</v>
      </c>
      <c r="BD596" s="80" t="str">
        <f>VLOOKUP(Scoresheet!AW255,'Caps &amp; Points'!$EC$2:$ED$21,2,FALSE)</f>
        <v>-</v>
      </c>
      <c r="BE596" s="90">
        <f t="shared" si="123"/>
        <v>0</v>
      </c>
      <c r="BF596" s="87" t="str">
        <f>VLOOKUP(Scoresheet!AI255,'Caps &amp; Points'!$DZ$2:$EA$40,2,FALSE)</f>
        <v>-</v>
      </c>
      <c r="BG596" s="88" t="str">
        <f>VLOOKUP(Scoresheet!AJ255,'Caps &amp; Points'!$DZ$2:$EA$40,2,FALSE)</f>
        <v>-</v>
      </c>
      <c r="BH596" s="88" t="str">
        <f>VLOOKUP(Scoresheet!AK255,'Caps &amp; Points'!$DZ$2:$EA$40,2,FALSE)</f>
        <v>-</v>
      </c>
      <c r="BI596" s="88" t="str">
        <f>VLOOKUP(Scoresheet!AL255,'Caps &amp; Points'!$DZ$2:$EA$40,2,FALSE)</f>
        <v>-</v>
      </c>
      <c r="BJ596" s="88" t="str">
        <f>VLOOKUP(Scoresheet!AM255,'Caps &amp; Points'!$DZ$2:$EA$40,2,FALSE)</f>
        <v>-</v>
      </c>
      <c r="BK596" s="88" t="str">
        <f>VLOOKUP(Scoresheet!AN255,'Caps &amp; Points'!$DZ$2:$EA$40,2,FALSE)</f>
        <v>-</v>
      </c>
      <c r="BL596" s="89" t="str">
        <f>VLOOKUP(Scoresheet!AO255,'Caps &amp; Points'!$DZ$2:$EA$40,2,FALSE)</f>
        <v>-</v>
      </c>
      <c r="BM596" s="90">
        <f t="shared" si="124"/>
        <v>0</v>
      </c>
      <c r="BN596" s="90">
        <f t="shared" ref="BN596:BN659" si="125">COUNT(Y596:AE596)</f>
        <v>0</v>
      </c>
      <c r="BO596" s="90">
        <f t="shared" si="114"/>
        <v>0</v>
      </c>
      <c r="BP596" s="90"/>
      <c r="BQ596" s="80" t="str">
        <f>+Scoresheet!BG255</f>
        <v>-</v>
      </c>
      <c r="BR596" s="81" t="str">
        <f>+Scoresheet!BH255</f>
        <v>-</v>
      </c>
      <c r="BS596" s="81" t="str">
        <f>+Scoresheet!BI255</f>
        <v>-</v>
      </c>
      <c r="BT596" s="81" t="str">
        <f>+Scoresheet!BJ255</f>
        <v>-</v>
      </c>
      <c r="BU596" s="81" t="str">
        <f>+Scoresheet!BK255</f>
        <v>-</v>
      </c>
      <c r="BV596" s="81" t="str">
        <f>+Scoresheet!BL255</f>
        <v>-</v>
      </c>
      <c r="BW596" s="222" t="str">
        <f>+Scoresheet!BM255</f>
        <v>-</v>
      </c>
      <c r="BX596" s="82">
        <f>+Scoresheet!BN255</f>
        <v>0</v>
      </c>
      <c r="BY596" s="80" t="str">
        <f>+Scoresheet!BO255</f>
        <v>-</v>
      </c>
      <c r="BZ596" s="81" t="str">
        <f>+Scoresheet!BP255</f>
        <v>-</v>
      </c>
      <c r="CA596" s="81" t="str">
        <f>+Scoresheet!BQ255</f>
        <v>-</v>
      </c>
      <c r="CB596" s="81" t="str">
        <f>+Scoresheet!BR255</f>
        <v>-</v>
      </c>
      <c r="CC596" s="81" t="str">
        <f>+Scoresheet!BS255</f>
        <v>-</v>
      </c>
      <c r="CD596" s="81" t="str">
        <f>+Scoresheet!BT255</f>
        <v>-</v>
      </c>
      <c r="CE596" s="222" t="str">
        <f>+Scoresheet!BU255</f>
        <v>-</v>
      </c>
      <c r="CF596" s="82">
        <f>+Scoresheet!BV255</f>
        <v>0</v>
      </c>
    </row>
    <row r="597" spans="23:84" ht="15.75" hidden="1" thickBot="1">
      <c r="W597" s="294">
        <v>14</v>
      </c>
      <c r="X597" s="295" t="str">
        <f>+Scoresheet!B256</f>
        <v>-</v>
      </c>
      <c r="Y597" s="296" t="str">
        <f>VLOOKUP(Scoresheet!C256,'Caps &amp; Points'!$DT$2:$DU$103,2,FALSE)</f>
        <v>-</v>
      </c>
      <c r="Z597" s="309" t="str">
        <f>VLOOKUP(Scoresheet!D256,'Caps &amp; Points'!$DT$2:$DU$103,2,FALSE)</f>
        <v>-</v>
      </c>
      <c r="AA597" s="309" t="str">
        <f>VLOOKUP(Scoresheet!E256,'Caps &amp; Points'!$DT$2:$DU$103,2,FALSE)</f>
        <v>-</v>
      </c>
      <c r="AB597" s="309" t="str">
        <f>VLOOKUP(Scoresheet!F256,'Caps &amp; Points'!$DT$2:$DU$103,2,FALSE)</f>
        <v>-</v>
      </c>
      <c r="AC597" s="309" t="str">
        <f>VLOOKUP(Scoresheet!G256,'Caps &amp; Points'!$DT$2:$DU$103,2,FALSE)</f>
        <v>-</v>
      </c>
      <c r="AD597" s="309" t="str">
        <f>VLOOKUP(Scoresheet!H256,'Caps &amp; Points'!$DT$2:$DU$103,2,FALSE)</f>
        <v>-</v>
      </c>
      <c r="AE597" s="310" t="str">
        <f>VLOOKUP(Scoresheet!I256,'Caps &amp; Points'!$DT$2:$DU$103,2,FALSE)</f>
        <v>-</v>
      </c>
      <c r="AF597" s="90">
        <f t="shared" si="120"/>
        <v>0</v>
      </c>
      <c r="AG597" s="87" t="str">
        <f>VLOOKUP(Scoresheet!AA256,'Caps &amp; Points'!$DW$2:$DX$11,2,FALSE)</f>
        <v>-</v>
      </c>
      <c r="AH597" s="88" t="str">
        <f>VLOOKUP(Scoresheet!AB256,'Caps &amp; Points'!$DW$2:$DX$11,2,FALSE)</f>
        <v>-</v>
      </c>
      <c r="AI597" s="88" t="str">
        <f>VLOOKUP(Scoresheet!AC256,'Caps &amp; Points'!$DW$2:$DX$11,2,FALSE)</f>
        <v>-</v>
      </c>
      <c r="AJ597" s="88" t="str">
        <f>VLOOKUP(Scoresheet!AD256,'Caps &amp; Points'!$DW$2:$DX$11,2,FALSE)</f>
        <v>-</v>
      </c>
      <c r="AK597" s="88" t="str">
        <f>VLOOKUP(Scoresheet!AE256,'Caps &amp; Points'!$DW$2:$DX$11,2,FALSE)</f>
        <v>-</v>
      </c>
      <c r="AL597" s="88" t="str">
        <f>VLOOKUP(Scoresheet!AF256,'Caps &amp; Points'!$DW$2:$DX$11,2,FALSE)</f>
        <v>-</v>
      </c>
      <c r="AM597" s="89" t="str">
        <f>VLOOKUP(Scoresheet!AG256,'Caps &amp; Points'!$DW$2:$DX$11,2,FALSE)</f>
        <v>-</v>
      </c>
      <c r="AN597" s="90">
        <f t="shared" si="121"/>
        <v>0</v>
      </c>
      <c r="AO597" s="87" t="str">
        <f>VLOOKUP(Scoresheet!AY256,'Caps &amp; Points'!$EF$2:$EG$13,2,FALSE)</f>
        <v>-</v>
      </c>
      <c r="AP597" s="88" t="str">
        <f>VLOOKUP(Scoresheet!AZ256,'Caps &amp; Points'!$EF$2:$EG$13,2,FALSE)</f>
        <v>-</v>
      </c>
      <c r="AQ597" s="88" t="str">
        <f>VLOOKUP(Scoresheet!BA256,'Caps &amp; Points'!$EF$2:$EG$13,2,FALSE)</f>
        <v>-</v>
      </c>
      <c r="AR597" s="88" t="str">
        <f>VLOOKUP(Scoresheet!BB256,'Caps &amp; Points'!$EF$2:$EG$13,2,FALSE)</f>
        <v>-</v>
      </c>
      <c r="AS597" s="88" t="str">
        <f>VLOOKUP(Scoresheet!BC256,'Caps &amp; Points'!$EF$2:$EG$13,2,FALSE)</f>
        <v>-</v>
      </c>
      <c r="AT597" s="88" t="str">
        <f>VLOOKUP(Scoresheet!BD256,'Caps &amp; Points'!$EF$2:$EG$13,2,FALSE)</f>
        <v>-</v>
      </c>
      <c r="AU597" s="89" t="str">
        <f>VLOOKUP(Scoresheet!BE256,'Caps &amp; Points'!$EF$2:$EG$13,2,FALSE)</f>
        <v>-</v>
      </c>
      <c r="AV597" s="90">
        <f t="shared" si="122"/>
        <v>0</v>
      </c>
      <c r="AX597" s="80" t="str">
        <f>VLOOKUP(Scoresheet!AQ256,'Caps &amp; Points'!$EC$2:$ED$21,2,FALSE)</f>
        <v>-</v>
      </c>
      <c r="AY597" s="80" t="str">
        <f>VLOOKUP(Scoresheet!AR256,'Caps &amp; Points'!$EC$2:$ED$21,2,FALSE)</f>
        <v>-</v>
      </c>
      <c r="AZ597" s="80" t="str">
        <f>VLOOKUP(Scoresheet!AS256,'Caps &amp; Points'!$EC$2:$ED$21,2,FALSE)</f>
        <v>-</v>
      </c>
      <c r="BA597" s="80" t="str">
        <f>VLOOKUP(Scoresheet!AT256,'Caps &amp; Points'!$EC$2:$ED$21,2,FALSE)</f>
        <v>-</v>
      </c>
      <c r="BB597" s="80" t="str">
        <f>VLOOKUP(Scoresheet!AU256,'Caps &amp; Points'!$EC$2:$ED$21,2,FALSE)</f>
        <v>-</v>
      </c>
      <c r="BC597" s="80" t="str">
        <f>VLOOKUP(Scoresheet!AV256,'Caps &amp; Points'!$EC$2:$ED$21,2,FALSE)</f>
        <v>-</v>
      </c>
      <c r="BD597" s="80" t="str">
        <f>VLOOKUP(Scoresheet!AW256,'Caps &amp; Points'!$EC$2:$ED$21,2,FALSE)</f>
        <v>-</v>
      </c>
      <c r="BE597" s="90">
        <f t="shared" si="123"/>
        <v>0</v>
      </c>
      <c r="BF597" s="87" t="str">
        <f>VLOOKUP(Scoresheet!AI256,'Caps &amp; Points'!$DZ$2:$EA$40,2,FALSE)</f>
        <v>-</v>
      </c>
      <c r="BG597" s="88" t="str">
        <f>VLOOKUP(Scoresheet!AJ256,'Caps &amp; Points'!$DZ$2:$EA$40,2,FALSE)</f>
        <v>-</v>
      </c>
      <c r="BH597" s="88" t="str">
        <f>VLOOKUP(Scoresheet!AK256,'Caps &amp; Points'!$DZ$2:$EA$40,2,FALSE)</f>
        <v>-</v>
      </c>
      <c r="BI597" s="88" t="str">
        <f>VLOOKUP(Scoresheet!AL256,'Caps &amp; Points'!$DZ$2:$EA$40,2,FALSE)</f>
        <v>-</v>
      </c>
      <c r="BJ597" s="88" t="str">
        <f>VLOOKUP(Scoresheet!AM256,'Caps &amp; Points'!$DZ$2:$EA$40,2,FALSE)</f>
        <v>-</v>
      </c>
      <c r="BK597" s="88" t="str">
        <f>VLOOKUP(Scoresheet!AN256,'Caps &amp; Points'!$DZ$2:$EA$40,2,FALSE)</f>
        <v>-</v>
      </c>
      <c r="BL597" s="89" t="str">
        <f>VLOOKUP(Scoresheet!AO256,'Caps &amp; Points'!$DZ$2:$EA$40,2,FALSE)</f>
        <v>-</v>
      </c>
      <c r="BM597" s="90">
        <f t="shared" si="124"/>
        <v>0</v>
      </c>
      <c r="BN597" s="90">
        <f t="shared" si="125"/>
        <v>0</v>
      </c>
      <c r="BO597" s="90">
        <f t="shared" ref="BO597:BO660" si="126">COUNT(AG597:AM597)</f>
        <v>0</v>
      </c>
      <c r="BP597" s="90"/>
      <c r="BQ597" s="80" t="str">
        <f>+Scoresheet!BG256</f>
        <v>-</v>
      </c>
      <c r="BR597" s="81" t="str">
        <f>+Scoresheet!BH256</f>
        <v>-</v>
      </c>
      <c r="BS597" s="81" t="str">
        <f>+Scoresheet!BI256</f>
        <v>-</v>
      </c>
      <c r="BT597" s="81" t="str">
        <f>+Scoresheet!BJ256</f>
        <v>-</v>
      </c>
      <c r="BU597" s="81" t="str">
        <f>+Scoresheet!BK256</f>
        <v>-</v>
      </c>
      <c r="BV597" s="81" t="str">
        <f>+Scoresheet!BL256</f>
        <v>-</v>
      </c>
      <c r="BW597" s="222" t="str">
        <f>+Scoresheet!BM256</f>
        <v>-</v>
      </c>
      <c r="BX597" s="82">
        <f>+Scoresheet!BN256</f>
        <v>0</v>
      </c>
      <c r="BY597" s="80" t="str">
        <f>+Scoresheet!BO256</f>
        <v>-</v>
      </c>
      <c r="BZ597" s="81" t="str">
        <f>+Scoresheet!BP256</f>
        <v>-</v>
      </c>
      <c r="CA597" s="81" t="str">
        <f>+Scoresheet!BQ256</f>
        <v>-</v>
      </c>
      <c r="CB597" s="81" t="str">
        <f>+Scoresheet!BR256</f>
        <v>-</v>
      </c>
      <c r="CC597" s="81" t="str">
        <f>+Scoresheet!BS256</f>
        <v>-</v>
      </c>
      <c r="CD597" s="81" t="str">
        <f>+Scoresheet!BT256</f>
        <v>-</v>
      </c>
      <c r="CE597" s="222" t="str">
        <f>+Scoresheet!BU256</f>
        <v>-</v>
      </c>
      <c r="CF597" s="82">
        <f>+Scoresheet!BV256</f>
        <v>0</v>
      </c>
    </row>
    <row r="598" spans="23:84" ht="15.75" hidden="1" thickBot="1">
      <c r="W598" s="139">
        <v>15</v>
      </c>
      <c r="X598" s="295" t="str">
        <f>+Scoresheet!B257</f>
        <v>-</v>
      </c>
      <c r="Y598" s="296" t="str">
        <f>VLOOKUP(Scoresheet!C257,'Caps &amp; Points'!$DT$2:$DU$103,2,FALSE)</f>
        <v>-</v>
      </c>
      <c r="Z598" s="309" t="str">
        <f>VLOOKUP(Scoresheet!D257,'Caps &amp; Points'!$DT$2:$DU$103,2,FALSE)</f>
        <v>-</v>
      </c>
      <c r="AA598" s="309" t="str">
        <f>VLOOKUP(Scoresheet!E257,'Caps &amp; Points'!$DT$2:$DU$103,2,FALSE)</f>
        <v>-</v>
      </c>
      <c r="AB598" s="309" t="str">
        <f>VLOOKUP(Scoresheet!F257,'Caps &amp; Points'!$DT$2:$DU$103,2,FALSE)</f>
        <v>-</v>
      </c>
      <c r="AC598" s="309" t="str">
        <f>VLOOKUP(Scoresheet!G257,'Caps &amp; Points'!$DT$2:$DU$103,2,FALSE)</f>
        <v>-</v>
      </c>
      <c r="AD598" s="309" t="str">
        <f>VLOOKUP(Scoresheet!H257,'Caps &amp; Points'!$DT$2:$DU$103,2,FALSE)</f>
        <v>-</v>
      </c>
      <c r="AE598" s="310" t="str">
        <f>VLOOKUP(Scoresheet!I257,'Caps &amp; Points'!$DT$2:$DU$103,2,FALSE)</f>
        <v>-</v>
      </c>
      <c r="AF598" s="90">
        <f t="shared" si="120"/>
        <v>0</v>
      </c>
      <c r="AG598" s="87" t="str">
        <f>VLOOKUP(Scoresheet!AA257,'Caps &amp; Points'!$DW$2:$DX$11,2,FALSE)</f>
        <v>-</v>
      </c>
      <c r="AH598" s="88" t="str">
        <f>VLOOKUP(Scoresheet!AB257,'Caps &amp; Points'!$DW$2:$DX$11,2,FALSE)</f>
        <v>-</v>
      </c>
      <c r="AI598" s="88" t="str">
        <f>VLOOKUP(Scoresheet!AC257,'Caps &amp; Points'!$DW$2:$DX$11,2,FALSE)</f>
        <v>-</v>
      </c>
      <c r="AJ598" s="88" t="str">
        <f>VLOOKUP(Scoresheet!AD257,'Caps &amp; Points'!$DW$2:$DX$11,2,FALSE)</f>
        <v>-</v>
      </c>
      <c r="AK598" s="88" t="str">
        <f>VLOOKUP(Scoresheet!AE257,'Caps &amp; Points'!$DW$2:$DX$11,2,FALSE)</f>
        <v>-</v>
      </c>
      <c r="AL598" s="88" t="str">
        <f>VLOOKUP(Scoresheet!AF257,'Caps &amp; Points'!$DW$2:$DX$11,2,FALSE)</f>
        <v>-</v>
      </c>
      <c r="AM598" s="89" t="str">
        <f>VLOOKUP(Scoresheet!AG257,'Caps &amp; Points'!$DW$2:$DX$11,2,FALSE)</f>
        <v>-</v>
      </c>
      <c r="AN598" s="90">
        <f t="shared" si="121"/>
        <v>0</v>
      </c>
      <c r="AO598" s="87" t="str">
        <f>VLOOKUP(Scoresheet!AY257,'Caps &amp; Points'!$EF$2:$EG$13,2,FALSE)</f>
        <v>-</v>
      </c>
      <c r="AP598" s="88" t="str">
        <f>VLOOKUP(Scoresheet!AZ257,'Caps &amp; Points'!$EF$2:$EG$13,2,FALSE)</f>
        <v>-</v>
      </c>
      <c r="AQ598" s="88" t="str">
        <f>VLOOKUP(Scoresheet!BA257,'Caps &amp; Points'!$EF$2:$EG$13,2,FALSE)</f>
        <v>-</v>
      </c>
      <c r="AR598" s="88" t="str">
        <f>VLOOKUP(Scoresheet!BB257,'Caps &amp; Points'!$EF$2:$EG$13,2,FALSE)</f>
        <v>-</v>
      </c>
      <c r="AS598" s="88" t="str">
        <f>VLOOKUP(Scoresheet!BC257,'Caps &amp; Points'!$EF$2:$EG$13,2,FALSE)</f>
        <v>-</v>
      </c>
      <c r="AT598" s="88" t="str">
        <f>VLOOKUP(Scoresheet!BD257,'Caps &amp; Points'!$EF$2:$EG$13,2,FALSE)</f>
        <v>-</v>
      </c>
      <c r="AU598" s="89" t="str">
        <f>VLOOKUP(Scoresheet!BE257,'Caps &amp; Points'!$EF$2:$EG$13,2,FALSE)</f>
        <v>-</v>
      </c>
      <c r="AV598" s="90">
        <f t="shared" si="122"/>
        <v>0</v>
      </c>
      <c r="AX598" s="80" t="str">
        <f>VLOOKUP(Scoresheet!AQ257,'Caps &amp; Points'!$EC$2:$ED$21,2,FALSE)</f>
        <v>-</v>
      </c>
      <c r="AY598" s="80" t="str">
        <f>VLOOKUP(Scoresheet!AR257,'Caps &amp; Points'!$EC$2:$ED$21,2,FALSE)</f>
        <v>-</v>
      </c>
      <c r="AZ598" s="80" t="str">
        <f>VLOOKUP(Scoresheet!AS257,'Caps &amp; Points'!$EC$2:$ED$21,2,FALSE)</f>
        <v>-</v>
      </c>
      <c r="BA598" s="80" t="str">
        <f>VLOOKUP(Scoresheet!AT257,'Caps &amp; Points'!$EC$2:$ED$21,2,FALSE)</f>
        <v>-</v>
      </c>
      <c r="BB598" s="80" t="str">
        <f>VLOOKUP(Scoresheet!AU257,'Caps &amp; Points'!$EC$2:$ED$21,2,FALSE)</f>
        <v>-</v>
      </c>
      <c r="BC598" s="80" t="str">
        <f>VLOOKUP(Scoresheet!AV257,'Caps &amp; Points'!$EC$2:$ED$21,2,FALSE)</f>
        <v>-</v>
      </c>
      <c r="BD598" s="80" t="str">
        <f>VLOOKUP(Scoresheet!AW257,'Caps &amp; Points'!$EC$2:$ED$21,2,FALSE)</f>
        <v>-</v>
      </c>
      <c r="BE598" s="90">
        <f t="shared" si="123"/>
        <v>0</v>
      </c>
      <c r="BF598" s="87" t="str">
        <f>VLOOKUP(Scoresheet!AI257,'Caps &amp; Points'!$DZ$2:$EA$40,2,FALSE)</f>
        <v>-</v>
      </c>
      <c r="BG598" s="88" t="str">
        <f>VLOOKUP(Scoresheet!AJ257,'Caps &amp; Points'!$DZ$2:$EA$40,2,FALSE)</f>
        <v>-</v>
      </c>
      <c r="BH598" s="88" t="str">
        <f>VLOOKUP(Scoresheet!AK257,'Caps &amp; Points'!$DZ$2:$EA$40,2,FALSE)</f>
        <v>-</v>
      </c>
      <c r="BI598" s="88" t="str">
        <f>VLOOKUP(Scoresheet!AL257,'Caps &amp; Points'!$DZ$2:$EA$40,2,FALSE)</f>
        <v>-</v>
      </c>
      <c r="BJ598" s="88" t="str">
        <f>VLOOKUP(Scoresheet!AM257,'Caps &amp; Points'!$DZ$2:$EA$40,2,FALSE)</f>
        <v>-</v>
      </c>
      <c r="BK598" s="88" t="str">
        <f>VLOOKUP(Scoresheet!AN257,'Caps &amp; Points'!$DZ$2:$EA$40,2,FALSE)</f>
        <v>-</v>
      </c>
      <c r="BL598" s="89" t="str">
        <f>VLOOKUP(Scoresheet!AO257,'Caps &amp; Points'!$DZ$2:$EA$40,2,FALSE)</f>
        <v>-</v>
      </c>
      <c r="BM598" s="90">
        <f t="shared" si="124"/>
        <v>0</v>
      </c>
      <c r="BN598" s="90">
        <f t="shared" si="125"/>
        <v>0</v>
      </c>
      <c r="BO598" s="90">
        <f t="shared" si="126"/>
        <v>0</v>
      </c>
      <c r="BP598" s="90"/>
      <c r="BQ598" s="80" t="str">
        <f>+Scoresheet!BG257</f>
        <v>-</v>
      </c>
      <c r="BR598" s="81" t="str">
        <f>+Scoresheet!BH257</f>
        <v>-</v>
      </c>
      <c r="BS598" s="81" t="str">
        <f>+Scoresheet!BI257</f>
        <v>-</v>
      </c>
      <c r="BT598" s="81" t="str">
        <f>+Scoresheet!BJ257</f>
        <v>-</v>
      </c>
      <c r="BU598" s="81" t="str">
        <f>+Scoresheet!BK257</f>
        <v>-</v>
      </c>
      <c r="BV598" s="81" t="str">
        <f>+Scoresheet!BL257</f>
        <v>-</v>
      </c>
      <c r="BW598" s="222" t="str">
        <f>+Scoresheet!BM257</f>
        <v>-</v>
      </c>
      <c r="BX598" s="82">
        <f>+Scoresheet!BN257</f>
        <v>0</v>
      </c>
      <c r="BY598" s="80" t="str">
        <f>+Scoresheet!BO257</f>
        <v>-</v>
      </c>
      <c r="BZ598" s="81" t="str">
        <f>+Scoresheet!BP257</f>
        <v>-</v>
      </c>
      <c r="CA598" s="81" t="str">
        <f>+Scoresheet!BQ257</f>
        <v>-</v>
      </c>
      <c r="CB598" s="81" t="str">
        <f>+Scoresheet!BR257</f>
        <v>-</v>
      </c>
      <c r="CC598" s="81" t="str">
        <f>+Scoresheet!BS257</f>
        <v>-</v>
      </c>
      <c r="CD598" s="81" t="str">
        <f>+Scoresheet!BT257</f>
        <v>-</v>
      </c>
      <c r="CE598" s="222" t="str">
        <f>+Scoresheet!BU257</f>
        <v>-</v>
      </c>
      <c r="CF598" s="82">
        <f>+Scoresheet!BV257</f>
        <v>0</v>
      </c>
    </row>
    <row r="599" spans="23:84" ht="15.75" hidden="1" thickBot="1">
      <c r="W599" s="294">
        <v>16</v>
      </c>
      <c r="X599" s="295" t="str">
        <f>+Scoresheet!B258</f>
        <v>-</v>
      </c>
      <c r="Y599" s="296" t="str">
        <f>VLOOKUP(Scoresheet!C258,'Caps &amp; Points'!$DT$2:$DU$103,2,FALSE)</f>
        <v>-</v>
      </c>
      <c r="Z599" s="309" t="str">
        <f>VLOOKUP(Scoresheet!D258,'Caps &amp; Points'!$DT$2:$DU$103,2,FALSE)</f>
        <v>-</v>
      </c>
      <c r="AA599" s="309" t="str">
        <f>VLOOKUP(Scoresheet!E258,'Caps &amp; Points'!$DT$2:$DU$103,2,FALSE)</f>
        <v>-</v>
      </c>
      <c r="AB599" s="309" t="str">
        <f>VLOOKUP(Scoresheet!F258,'Caps &amp; Points'!$DT$2:$DU$103,2,FALSE)</f>
        <v>-</v>
      </c>
      <c r="AC599" s="309" t="str">
        <f>VLOOKUP(Scoresheet!G258,'Caps &amp; Points'!$DT$2:$DU$103,2,FALSE)</f>
        <v>-</v>
      </c>
      <c r="AD599" s="309" t="str">
        <f>VLOOKUP(Scoresheet!H258,'Caps &amp; Points'!$DT$2:$DU$103,2,FALSE)</f>
        <v>-</v>
      </c>
      <c r="AE599" s="310" t="str">
        <f>VLOOKUP(Scoresheet!I258,'Caps &amp; Points'!$DT$2:$DU$103,2,FALSE)</f>
        <v>-</v>
      </c>
      <c r="AF599" s="90">
        <f t="shared" si="120"/>
        <v>0</v>
      </c>
      <c r="AG599" s="87" t="str">
        <f>VLOOKUP(Scoresheet!AA258,'Caps &amp; Points'!$DW$2:$DX$11,2,FALSE)</f>
        <v>-</v>
      </c>
      <c r="AH599" s="88" t="str">
        <f>VLOOKUP(Scoresheet!AB258,'Caps &amp; Points'!$DW$2:$DX$11,2,FALSE)</f>
        <v>-</v>
      </c>
      <c r="AI599" s="88" t="str">
        <f>VLOOKUP(Scoresheet!AC258,'Caps &amp; Points'!$DW$2:$DX$11,2,FALSE)</f>
        <v>-</v>
      </c>
      <c r="AJ599" s="88" t="str">
        <f>VLOOKUP(Scoresheet!AD258,'Caps &amp; Points'!$DW$2:$DX$11,2,FALSE)</f>
        <v>-</v>
      </c>
      <c r="AK599" s="88" t="str">
        <f>VLOOKUP(Scoresheet!AE258,'Caps &amp; Points'!$DW$2:$DX$11,2,FALSE)</f>
        <v>-</v>
      </c>
      <c r="AL599" s="88" t="str">
        <f>VLOOKUP(Scoresheet!AF258,'Caps &amp; Points'!$DW$2:$DX$11,2,FALSE)</f>
        <v>-</v>
      </c>
      <c r="AM599" s="89" t="str">
        <f>VLOOKUP(Scoresheet!AG258,'Caps &amp; Points'!$DW$2:$DX$11,2,FALSE)</f>
        <v>-</v>
      </c>
      <c r="AN599" s="90">
        <f t="shared" si="121"/>
        <v>0</v>
      </c>
      <c r="AO599" s="87" t="str">
        <f>VLOOKUP(Scoresheet!AY258,'Caps &amp; Points'!$EF$2:$EG$13,2,FALSE)</f>
        <v>-</v>
      </c>
      <c r="AP599" s="88" t="str">
        <f>VLOOKUP(Scoresheet!AZ258,'Caps &amp; Points'!$EF$2:$EG$13,2,FALSE)</f>
        <v>-</v>
      </c>
      <c r="AQ599" s="88" t="str">
        <f>VLOOKUP(Scoresheet!BA258,'Caps &amp; Points'!$EF$2:$EG$13,2,FALSE)</f>
        <v>-</v>
      </c>
      <c r="AR599" s="88" t="str">
        <f>VLOOKUP(Scoresheet!BB258,'Caps &amp; Points'!$EF$2:$EG$13,2,FALSE)</f>
        <v>-</v>
      </c>
      <c r="AS599" s="88" t="str">
        <f>VLOOKUP(Scoresheet!BC258,'Caps &amp; Points'!$EF$2:$EG$13,2,FALSE)</f>
        <v>-</v>
      </c>
      <c r="AT599" s="88" t="str">
        <f>VLOOKUP(Scoresheet!BD258,'Caps &amp; Points'!$EF$2:$EG$13,2,FALSE)</f>
        <v>-</v>
      </c>
      <c r="AU599" s="89" t="str">
        <f>VLOOKUP(Scoresheet!BE258,'Caps &amp; Points'!$EF$2:$EG$13,2,FALSE)</f>
        <v>-</v>
      </c>
      <c r="AV599" s="90">
        <f t="shared" si="122"/>
        <v>0</v>
      </c>
      <c r="AX599" s="80" t="str">
        <f>VLOOKUP(Scoresheet!AQ258,'Caps &amp; Points'!$EC$2:$ED$21,2,FALSE)</f>
        <v>-</v>
      </c>
      <c r="AY599" s="80" t="str">
        <f>VLOOKUP(Scoresheet!AR258,'Caps &amp; Points'!$EC$2:$ED$21,2,FALSE)</f>
        <v>-</v>
      </c>
      <c r="AZ599" s="80" t="str">
        <f>VLOOKUP(Scoresheet!AS258,'Caps &amp; Points'!$EC$2:$ED$21,2,FALSE)</f>
        <v>-</v>
      </c>
      <c r="BA599" s="80" t="str">
        <f>VLOOKUP(Scoresheet!AT258,'Caps &amp; Points'!$EC$2:$ED$21,2,FALSE)</f>
        <v>-</v>
      </c>
      <c r="BB599" s="80" t="str">
        <f>VLOOKUP(Scoresheet!AU258,'Caps &amp; Points'!$EC$2:$ED$21,2,FALSE)</f>
        <v>-</v>
      </c>
      <c r="BC599" s="80" t="str">
        <f>VLOOKUP(Scoresheet!AV258,'Caps &amp; Points'!$EC$2:$ED$21,2,FALSE)</f>
        <v>-</v>
      </c>
      <c r="BD599" s="80" t="str">
        <f>VLOOKUP(Scoresheet!AW258,'Caps &amp; Points'!$EC$2:$ED$21,2,FALSE)</f>
        <v>-</v>
      </c>
      <c r="BE599" s="90">
        <f t="shared" si="123"/>
        <v>0</v>
      </c>
      <c r="BF599" s="87" t="str">
        <f>VLOOKUP(Scoresheet!AI258,'Caps &amp; Points'!$DZ$2:$EA$40,2,FALSE)</f>
        <v>-</v>
      </c>
      <c r="BG599" s="88" t="str">
        <f>VLOOKUP(Scoresheet!AJ258,'Caps &amp; Points'!$DZ$2:$EA$40,2,FALSE)</f>
        <v>-</v>
      </c>
      <c r="BH599" s="88" t="str">
        <f>VLOOKUP(Scoresheet!AK258,'Caps &amp; Points'!$DZ$2:$EA$40,2,FALSE)</f>
        <v>-</v>
      </c>
      <c r="BI599" s="88" t="str">
        <f>VLOOKUP(Scoresheet!AL258,'Caps &amp; Points'!$DZ$2:$EA$40,2,FALSE)</f>
        <v>-</v>
      </c>
      <c r="BJ599" s="88" t="str">
        <f>VLOOKUP(Scoresheet!AM258,'Caps &amp; Points'!$DZ$2:$EA$40,2,FALSE)</f>
        <v>-</v>
      </c>
      <c r="BK599" s="88" t="str">
        <f>VLOOKUP(Scoresheet!AN258,'Caps &amp; Points'!$DZ$2:$EA$40,2,FALSE)</f>
        <v>-</v>
      </c>
      <c r="BL599" s="89" t="str">
        <f>VLOOKUP(Scoresheet!AO258,'Caps &amp; Points'!$DZ$2:$EA$40,2,FALSE)</f>
        <v>-</v>
      </c>
      <c r="BM599" s="90">
        <f t="shared" si="124"/>
        <v>0</v>
      </c>
      <c r="BN599" s="90">
        <f t="shared" si="125"/>
        <v>0</v>
      </c>
      <c r="BO599" s="90">
        <f t="shared" si="126"/>
        <v>0</v>
      </c>
      <c r="BP599" s="90"/>
      <c r="BQ599" s="80" t="str">
        <f>+Scoresheet!BG258</f>
        <v>-</v>
      </c>
      <c r="BR599" s="81" t="str">
        <f>+Scoresheet!BH258</f>
        <v>-</v>
      </c>
      <c r="BS599" s="81" t="str">
        <f>+Scoresheet!BI258</f>
        <v>-</v>
      </c>
      <c r="BT599" s="81" t="str">
        <f>+Scoresheet!BJ258</f>
        <v>-</v>
      </c>
      <c r="BU599" s="81" t="str">
        <f>+Scoresheet!BK258</f>
        <v>-</v>
      </c>
      <c r="BV599" s="81" t="str">
        <f>+Scoresheet!BL258</f>
        <v>-</v>
      </c>
      <c r="BW599" s="222" t="str">
        <f>+Scoresheet!BM258</f>
        <v>-</v>
      </c>
      <c r="BX599" s="82">
        <f>+Scoresheet!BN258</f>
        <v>0</v>
      </c>
      <c r="BY599" s="80" t="str">
        <f>+Scoresheet!BO258</f>
        <v>-</v>
      </c>
      <c r="BZ599" s="81" t="str">
        <f>+Scoresheet!BP258</f>
        <v>-</v>
      </c>
      <c r="CA599" s="81" t="str">
        <f>+Scoresheet!BQ258</f>
        <v>-</v>
      </c>
      <c r="CB599" s="81" t="str">
        <f>+Scoresheet!BR258</f>
        <v>-</v>
      </c>
      <c r="CC599" s="81" t="str">
        <f>+Scoresheet!BS258</f>
        <v>-</v>
      </c>
      <c r="CD599" s="81" t="str">
        <f>+Scoresheet!BT258</f>
        <v>-</v>
      </c>
      <c r="CE599" s="222" t="str">
        <f>+Scoresheet!BU258</f>
        <v>-</v>
      </c>
      <c r="CF599" s="82">
        <f>+Scoresheet!BV258</f>
        <v>0</v>
      </c>
    </row>
    <row r="600" spans="23:84" ht="15.75" hidden="1" thickBot="1">
      <c r="W600" s="139">
        <v>17</v>
      </c>
      <c r="X600" s="295" t="str">
        <f>+Scoresheet!B259</f>
        <v>-</v>
      </c>
      <c r="Y600" s="296" t="str">
        <f>VLOOKUP(Scoresheet!C259,'Caps &amp; Points'!$DT$2:$DU$103,2,FALSE)</f>
        <v>-</v>
      </c>
      <c r="Z600" s="309" t="str">
        <f>VLOOKUP(Scoresheet!D259,'Caps &amp; Points'!$DT$2:$DU$103,2,FALSE)</f>
        <v>-</v>
      </c>
      <c r="AA600" s="309" t="str">
        <f>VLOOKUP(Scoresheet!E259,'Caps &amp; Points'!$DT$2:$DU$103,2,FALSE)</f>
        <v>-</v>
      </c>
      <c r="AB600" s="309" t="str">
        <f>VLOOKUP(Scoresheet!F259,'Caps &amp; Points'!$DT$2:$DU$103,2,FALSE)</f>
        <v>-</v>
      </c>
      <c r="AC600" s="309" t="str">
        <f>VLOOKUP(Scoresheet!G259,'Caps &amp; Points'!$DT$2:$DU$103,2,FALSE)</f>
        <v>-</v>
      </c>
      <c r="AD600" s="309" t="str">
        <f>VLOOKUP(Scoresheet!H259,'Caps &amp; Points'!$DT$2:$DU$103,2,FALSE)</f>
        <v>-</v>
      </c>
      <c r="AE600" s="310" t="str">
        <f>VLOOKUP(Scoresheet!I259,'Caps &amp; Points'!$DT$2:$DU$103,2,FALSE)</f>
        <v>-</v>
      </c>
      <c r="AF600" s="90">
        <f t="shared" si="120"/>
        <v>0</v>
      </c>
      <c r="AG600" s="87" t="str">
        <f>VLOOKUP(Scoresheet!AA259,'Caps &amp; Points'!$DW$2:$DX$11,2,FALSE)</f>
        <v>-</v>
      </c>
      <c r="AH600" s="88" t="str">
        <f>VLOOKUP(Scoresheet!AB259,'Caps &amp; Points'!$DW$2:$DX$11,2,FALSE)</f>
        <v>-</v>
      </c>
      <c r="AI600" s="88" t="str">
        <f>VLOOKUP(Scoresheet!AC259,'Caps &amp; Points'!$DW$2:$DX$11,2,FALSE)</f>
        <v>-</v>
      </c>
      <c r="AJ600" s="88" t="str">
        <f>VLOOKUP(Scoresheet!AD259,'Caps &amp; Points'!$DW$2:$DX$11,2,FALSE)</f>
        <v>-</v>
      </c>
      <c r="AK600" s="88" t="str">
        <f>VLOOKUP(Scoresheet!AE259,'Caps &amp; Points'!$DW$2:$DX$11,2,FALSE)</f>
        <v>-</v>
      </c>
      <c r="AL600" s="88" t="str">
        <f>VLOOKUP(Scoresheet!AF259,'Caps &amp; Points'!$DW$2:$DX$11,2,FALSE)</f>
        <v>-</v>
      </c>
      <c r="AM600" s="89" t="str">
        <f>VLOOKUP(Scoresheet!AG259,'Caps &amp; Points'!$DW$2:$DX$11,2,FALSE)</f>
        <v>-</v>
      </c>
      <c r="AN600" s="90">
        <f t="shared" si="121"/>
        <v>0</v>
      </c>
      <c r="AO600" s="87" t="str">
        <f>VLOOKUP(Scoresheet!AY259,'Caps &amp; Points'!$EF$2:$EG$13,2,FALSE)</f>
        <v>-</v>
      </c>
      <c r="AP600" s="88" t="str">
        <f>VLOOKUP(Scoresheet!AZ259,'Caps &amp; Points'!$EF$2:$EG$13,2,FALSE)</f>
        <v>-</v>
      </c>
      <c r="AQ600" s="88" t="str">
        <f>VLOOKUP(Scoresheet!BA259,'Caps &amp; Points'!$EF$2:$EG$13,2,FALSE)</f>
        <v>-</v>
      </c>
      <c r="AR600" s="88" t="str">
        <f>VLOOKUP(Scoresheet!BB259,'Caps &amp; Points'!$EF$2:$EG$13,2,FALSE)</f>
        <v>-</v>
      </c>
      <c r="AS600" s="88" t="str">
        <f>VLOOKUP(Scoresheet!BC259,'Caps &amp; Points'!$EF$2:$EG$13,2,FALSE)</f>
        <v>-</v>
      </c>
      <c r="AT600" s="88" t="str">
        <f>VLOOKUP(Scoresheet!BD259,'Caps &amp; Points'!$EF$2:$EG$13,2,FALSE)</f>
        <v>-</v>
      </c>
      <c r="AU600" s="89" t="str">
        <f>VLOOKUP(Scoresheet!BE259,'Caps &amp; Points'!$EF$2:$EG$13,2,FALSE)</f>
        <v>-</v>
      </c>
      <c r="AV600" s="90">
        <f t="shared" si="122"/>
        <v>0</v>
      </c>
      <c r="AX600" s="80" t="str">
        <f>VLOOKUP(Scoresheet!AQ259,'Caps &amp; Points'!$EC$2:$ED$21,2,FALSE)</f>
        <v>-</v>
      </c>
      <c r="AY600" s="80" t="str">
        <f>VLOOKUP(Scoresheet!AR259,'Caps &amp; Points'!$EC$2:$ED$21,2,FALSE)</f>
        <v>-</v>
      </c>
      <c r="AZ600" s="80" t="str">
        <f>VLOOKUP(Scoresheet!AS259,'Caps &amp; Points'!$EC$2:$ED$21,2,FALSE)</f>
        <v>-</v>
      </c>
      <c r="BA600" s="80" t="str">
        <f>VLOOKUP(Scoresheet!AT259,'Caps &amp; Points'!$EC$2:$ED$21,2,FALSE)</f>
        <v>-</v>
      </c>
      <c r="BB600" s="80" t="str">
        <f>VLOOKUP(Scoresheet!AU259,'Caps &amp; Points'!$EC$2:$ED$21,2,FALSE)</f>
        <v>-</v>
      </c>
      <c r="BC600" s="80" t="str">
        <f>VLOOKUP(Scoresheet!AV259,'Caps &amp; Points'!$EC$2:$ED$21,2,FALSE)</f>
        <v>-</v>
      </c>
      <c r="BD600" s="80" t="str">
        <f>VLOOKUP(Scoresheet!AW259,'Caps &amp; Points'!$EC$2:$ED$21,2,FALSE)</f>
        <v>-</v>
      </c>
      <c r="BE600" s="90">
        <f t="shared" si="123"/>
        <v>0</v>
      </c>
      <c r="BF600" s="87" t="str">
        <f>VLOOKUP(Scoresheet!AI259,'Caps &amp; Points'!$DZ$2:$EA$40,2,FALSE)</f>
        <v>-</v>
      </c>
      <c r="BG600" s="88" t="str">
        <f>VLOOKUP(Scoresheet!AJ259,'Caps &amp; Points'!$DZ$2:$EA$40,2,FALSE)</f>
        <v>-</v>
      </c>
      <c r="BH600" s="88" t="str">
        <f>VLOOKUP(Scoresheet!AK259,'Caps &amp; Points'!$DZ$2:$EA$40,2,FALSE)</f>
        <v>-</v>
      </c>
      <c r="BI600" s="88" t="str">
        <f>VLOOKUP(Scoresheet!AL259,'Caps &amp; Points'!$DZ$2:$EA$40,2,FALSE)</f>
        <v>-</v>
      </c>
      <c r="BJ600" s="88" t="str">
        <f>VLOOKUP(Scoresheet!AM259,'Caps &amp; Points'!$DZ$2:$EA$40,2,FALSE)</f>
        <v>-</v>
      </c>
      <c r="BK600" s="88" t="str">
        <f>VLOOKUP(Scoresheet!AN259,'Caps &amp; Points'!$DZ$2:$EA$40,2,FALSE)</f>
        <v>-</v>
      </c>
      <c r="BL600" s="89" t="str">
        <f>VLOOKUP(Scoresheet!AO259,'Caps &amp; Points'!$DZ$2:$EA$40,2,FALSE)</f>
        <v>-</v>
      </c>
      <c r="BM600" s="90">
        <f t="shared" si="124"/>
        <v>0</v>
      </c>
      <c r="BN600" s="90">
        <f t="shared" si="125"/>
        <v>0</v>
      </c>
      <c r="BO600" s="90">
        <f t="shared" si="126"/>
        <v>0</v>
      </c>
      <c r="BP600" s="90"/>
      <c r="BQ600" s="80" t="str">
        <f>+Scoresheet!BG259</f>
        <v>-</v>
      </c>
      <c r="BR600" s="81" t="str">
        <f>+Scoresheet!BH259</f>
        <v>-</v>
      </c>
      <c r="BS600" s="81" t="str">
        <f>+Scoresheet!BI259</f>
        <v>-</v>
      </c>
      <c r="BT600" s="81" t="str">
        <f>+Scoresheet!BJ259</f>
        <v>-</v>
      </c>
      <c r="BU600" s="81" t="str">
        <f>+Scoresheet!BK259</f>
        <v>-</v>
      </c>
      <c r="BV600" s="81" t="str">
        <f>+Scoresheet!BL259</f>
        <v>-</v>
      </c>
      <c r="BW600" s="222" t="str">
        <f>+Scoresheet!BM259</f>
        <v>-</v>
      </c>
      <c r="BX600" s="82">
        <f>+Scoresheet!BN259</f>
        <v>0</v>
      </c>
      <c r="BY600" s="80" t="str">
        <f>+Scoresheet!BO259</f>
        <v>-</v>
      </c>
      <c r="BZ600" s="81" t="str">
        <f>+Scoresheet!BP259</f>
        <v>-</v>
      </c>
      <c r="CA600" s="81" t="str">
        <f>+Scoresheet!BQ259</f>
        <v>-</v>
      </c>
      <c r="CB600" s="81" t="str">
        <f>+Scoresheet!BR259</f>
        <v>-</v>
      </c>
      <c r="CC600" s="81" t="str">
        <f>+Scoresheet!BS259</f>
        <v>-</v>
      </c>
      <c r="CD600" s="81" t="str">
        <f>+Scoresheet!BT259</f>
        <v>-</v>
      </c>
      <c r="CE600" s="222" t="str">
        <f>+Scoresheet!BU259</f>
        <v>-</v>
      </c>
      <c r="CF600" s="82">
        <f>+Scoresheet!BV259</f>
        <v>0</v>
      </c>
    </row>
    <row r="601" spans="23:84" ht="15.75" hidden="1" thickBot="1">
      <c r="W601" s="294">
        <v>18</v>
      </c>
      <c r="X601" s="295" t="str">
        <f>+Scoresheet!B260</f>
        <v>-</v>
      </c>
      <c r="Y601" s="296" t="str">
        <f>VLOOKUP(Scoresheet!C260,'Caps &amp; Points'!$DT$2:$DU$103,2,FALSE)</f>
        <v>-</v>
      </c>
      <c r="Z601" s="309" t="str">
        <f>VLOOKUP(Scoresheet!D260,'Caps &amp; Points'!$DT$2:$DU$103,2,FALSE)</f>
        <v>-</v>
      </c>
      <c r="AA601" s="309" t="str">
        <f>VLOOKUP(Scoresheet!E260,'Caps &amp; Points'!$DT$2:$DU$103,2,FALSE)</f>
        <v>-</v>
      </c>
      <c r="AB601" s="309" t="str">
        <f>VLOOKUP(Scoresheet!F260,'Caps &amp; Points'!$DT$2:$DU$103,2,FALSE)</f>
        <v>-</v>
      </c>
      <c r="AC601" s="309" t="str">
        <f>VLOOKUP(Scoresheet!G260,'Caps &amp; Points'!$DT$2:$DU$103,2,FALSE)</f>
        <v>-</v>
      </c>
      <c r="AD601" s="309" t="str">
        <f>VLOOKUP(Scoresheet!H260,'Caps &amp; Points'!$DT$2:$DU$103,2,FALSE)</f>
        <v>-</v>
      </c>
      <c r="AE601" s="310" t="str">
        <f>VLOOKUP(Scoresheet!I260,'Caps &amp; Points'!$DT$2:$DU$103,2,FALSE)</f>
        <v>-</v>
      </c>
      <c r="AF601" s="90">
        <f t="shared" si="120"/>
        <v>0</v>
      </c>
      <c r="AG601" s="87" t="str">
        <f>VLOOKUP(Scoresheet!AA260,'Caps &amp; Points'!$DW$2:$DX$11,2,FALSE)</f>
        <v>-</v>
      </c>
      <c r="AH601" s="88" t="str">
        <f>VLOOKUP(Scoresheet!AB260,'Caps &amp; Points'!$DW$2:$DX$11,2,FALSE)</f>
        <v>-</v>
      </c>
      <c r="AI601" s="88" t="str">
        <f>VLOOKUP(Scoresheet!AC260,'Caps &amp; Points'!$DW$2:$DX$11,2,FALSE)</f>
        <v>-</v>
      </c>
      <c r="AJ601" s="88" t="str">
        <f>VLOOKUP(Scoresheet!AD260,'Caps &amp; Points'!$DW$2:$DX$11,2,FALSE)</f>
        <v>-</v>
      </c>
      <c r="AK601" s="88" t="str">
        <f>VLOOKUP(Scoresheet!AE260,'Caps &amp; Points'!$DW$2:$DX$11,2,FALSE)</f>
        <v>-</v>
      </c>
      <c r="AL601" s="88" t="str">
        <f>VLOOKUP(Scoresheet!AF260,'Caps &amp; Points'!$DW$2:$DX$11,2,FALSE)</f>
        <v>-</v>
      </c>
      <c r="AM601" s="89" t="str">
        <f>VLOOKUP(Scoresheet!AG260,'Caps &amp; Points'!$DW$2:$DX$11,2,FALSE)</f>
        <v>-</v>
      </c>
      <c r="AN601" s="90">
        <f t="shared" si="121"/>
        <v>0</v>
      </c>
      <c r="AO601" s="87" t="str">
        <f>VLOOKUP(Scoresheet!AY260,'Caps &amp; Points'!$EF$2:$EG$13,2,FALSE)</f>
        <v>-</v>
      </c>
      <c r="AP601" s="88" t="str">
        <f>VLOOKUP(Scoresheet!AZ260,'Caps &amp; Points'!$EF$2:$EG$13,2,FALSE)</f>
        <v>-</v>
      </c>
      <c r="AQ601" s="88" t="str">
        <f>VLOOKUP(Scoresheet!BA260,'Caps &amp; Points'!$EF$2:$EG$13,2,FALSE)</f>
        <v>-</v>
      </c>
      <c r="AR601" s="88" t="str">
        <f>VLOOKUP(Scoresheet!BB260,'Caps &amp; Points'!$EF$2:$EG$13,2,FALSE)</f>
        <v>-</v>
      </c>
      <c r="AS601" s="88" t="str">
        <f>VLOOKUP(Scoresheet!BC260,'Caps &amp; Points'!$EF$2:$EG$13,2,FALSE)</f>
        <v>-</v>
      </c>
      <c r="AT601" s="88" t="str">
        <f>VLOOKUP(Scoresheet!BD260,'Caps &amp; Points'!$EF$2:$EG$13,2,FALSE)</f>
        <v>-</v>
      </c>
      <c r="AU601" s="89" t="str">
        <f>VLOOKUP(Scoresheet!BE260,'Caps &amp; Points'!$EF$2:$EG$13,2,FALSE)</f>
        <v>-</v>
      </c>
      <c r="AV601" s="90">
        <f t="shared" si="122"/>
        <v>0</v>
      </c>
      <c r="AX601" s="80" t="str">
        <f>VLOOKUP(Scoresheet!AQ260,'Caps &amp; Points'!$EC$2:$ED$21,2,FALSE)</f>
        <v>-</v>
      </c>
      <c r="AY601" s="80" t="str">
        <f>VLOOKUP(Scoresheet!AR260,'Caps &amp; Points'!$EC$2:$ED$21,2,FALSE)</f>
        <v>-</v>
      </c>
      <c r="AZ601" s="80" t="str">
        <f>VLOOKUP(Scoresheet!AS260,'Caps &amp; Points'!$EC$2:$ED$21,2,FALSE)</f>
        <v>-</v>
      </c>
      <c r="BA601" s="80" t="str">
        <f>VLOOKUP(Scoresheet!AT260,'Caps &amp; Points'!$EC$2:$ED$21,2,FALSE)</f>
        <v>-</v>
      </c>
      <c r="BB601" s="80" t="str">
        <f>VLOOKUP(Scoresheet!AU260,'Caps &amp; Points'!$EC$2:$ED$21,2,FALSE)</f>
        <v>-</v>
      </c>
      <c r="BC601" s="80" t="str">
        <f>VLOOKUP(Scoresheet!AV260,'Caps &amp; Points'!$EC$2:$ED$21,2,FALSE)</f>
        <v>-</v>
      </c>
      <c r="BD601" s="80" t="str">
        <f>VLOOKUP(Scoresheet!AW260,'Caps &amp; Points'!$EC$2:$ED$21,2,FALSE)</f>
        <v>-</v>
      </c>
      <c r="BE601" s="90">
        <f t="shared" si="123"/>
        <v>0</v>
      </c>
      <c r="BF601" s="87" t="str">
        <f>VLOOKUP(Scoresheet!AI260,'Caps &amp; Points'!$DZ$2:$EA$40,2,FALSE)</f>
        <v>-</v>
      </c>
      <c r="BG601" s="88" t="str">
        <f>VLOOKUP(Scoresheet!AJ260,'Caps &amp; Points'!$DZ$2:$EA$40,2,FALSE)</f>
        <v>-</v>
      </c>
      <c r="BH601" s="88" t="str">
        <f>VLOOKUP(Scoresheet!AK260,'Caps &amp; Points'!$DZ$2:$EA$40,2,FALSE)</f>
        <v>-</v>
      </c>
      <c r="BI601" s="88" t="str">
        <f>VLOOKUP(Scoresheet!AL260,'Caps &amp; Points'!$DZ$2:$EA$40,2,FALSE)</f>
        <v>-</v>
      </c>
      <c r="BJ601" s="88" t="str">
        <f>VLOOKUP(Scoresheet!AM260,'Caps &amp; Points'!$DZ$2:$EA$40,2,FALSE)</f>
        <v>-</v>
      </c>
      <c r="BK601" s="88" t="str">
        <f>VLOOKUP(Scoresheet!AN260,'Caps &amp; Points'!$DZ$2:$EA$40,2,FALSE)</f>
        <v>-</v>
      </c>
      <c r="BL601" s="89" t="str">
        <f>VLOOKUP(Scoresheet!AO260,'Caps &amp; Points'!$DZ$2:$EA$40,2,FALSE)</f>
        <v>-</v>
      </c>
      <c r="BM601" s="90">
        <f t="shared" si="124"/>
        <v>0</v>
      </c>
      <c r="BN601" s="90">
        <f t="shared" si="125"/>
        <v>0</v>
      </c>
      <c r="BO601" s="90">
        <f t="shared" si="126"/>
        <v>0</v>
      </c>
      <c r="BP601" s="90"/>
      <c r="BQ601" s="80" t="str">
        <f>+Scoresheet!BG260</f>
        <v>-</v>
      </c>
      <c r="BR601" s="81" t="str">
        <f>+Scoresheet!BH260</f>
        <v>-</v>
      </c>
      <c r="BS601" s="81" t="str">
        <f>+Scoresheet!BI260</f>
        <v>-</v>
      </c>
      <c r="BT601" s="81" t="str">
        <f>+Scoresheet!BJ260</f>
        <v>-</v>
      </c>
      <c r="BU601" s="81" t="str">
        <f>+Scoresheet!BK260</f>
        <v>-</v>
      </c>
      <c r="BV601" s="81" t="str">
        <f>+Scoresheet!BL260</f>
        <v>-</v>
      </c>
      <c r="BW601" s="222" t="str">
        <f>+Scoresheet!BM260</f>
        <v>-</v>
      </c>
      <c r="BX601" s="82">
        <f>+Scoresheet!BN260</f>
        <v>0</v>
      </c>
      <c r="BY601" s="80" t="str">
        <f>+Scoresheet!BO260</f>
        <v>-</v>
      </c>
      <c r="BZ601" s="81" t="str">
        <f>+Scoresheet!BP260</f>
        <v>-</v>
      </c>
      <c r="CA601" s="81" t="str">
        <f>+Scoresheet!BQ260</f>
        <v>-</v>
      </c>
      <c r="CB601" s="81" t="str">
        <f>+Scoresheet!BR260</f>
        <v>-</v>
      </c>
      <c r="CC601" s="81" t="str">
        <f>+Scoresheet!BS260</f>
        <v>-</v>
      </c>
      <c r="CD601" s="81" t="str">
        <f>+Scoresheet!BT260</f>
        <v>-</v>
      </c>
      <c r="CE601" s="222" t="str">
        <f>+Scoresheet!BU260</f>
        <v>-</v>
      </c>
      <c r="CF601" s="82">
        <f>+Scoresheet!BV260</f>
        <v>0</v>
      </c>
    </row>
    <row r="602" spans="23:84" ht="15.75" hidden="1" thickBot="1">
      <c r="W602" s="139">
        <v>19</v>
      </c>
      <c r="X602" s="295" t="str">
        <f>+Scoresheet!B261</f>
        <v>-</v>
      </c>
      <c r="Y602" s="296" t="str">
        <f>VLOOKUP(Scoresheet!C261,'Caps &amp; Points'!$DT$2:$DU$103,2,FALSE)</f>
        <v>-</v>
      </c>
      <c r="Z602" s="309" t="str">
        <f>VLOOKUP(Scoresheet!D261,'Caps &amp; Points'!$DT$2:$DU$103,2,FALSE)</f>
        <v>-</v>
      </c>
      <c r="AA602" s="309" t="str">
        <f>VLOOKUP(Scoresheet!E261,'Caps &amp; Points'!$DT$2:$DU$103,2,FALSE)</f>
        <v>-</v>
      </c>
      <c r="AB602" s="309" t="str">
        <f>VLOOKUP(Scoresheet!F261,'Caps &amp; Points'!$DT$2:$DU$103,2,FALSE)</f>
        <v>-</v>
      </c>
      <c r="AC602" s="309" t="str">
        <f>VLOOKUP(Scoresheet!G261,'Caps &amp; Points'!$DT$2:$DU$103,2,FALSE)</f>
        <v>-</v>
      </c>
      <c r="AD602" s="309" t="str">
        <f>VLOOKUP(Scoresheet!H261,'Caps &amp; Points'!$DT$2:$DU$103,2,FALSE)</f>
        <v>-</v>
      </c>
      <c r="AE602" s="310" t="str">
        <f>VLOOKUP(Scoresheet!I261,'Caps &amp; Points'!$DT$2:$DU$103,2,FALSE)</f>
        <v>-</v>
      </c>
      <c r="AF602" s="90">
        <f t="shared" si="120"/>
        <v>0</v>
      </c>
      <c r="AG602" s="87" t="str">
        <f>VLOOKUP(Scoresheet!AA261,'Caps &amp; Points'!$DW$2:$DX$11,2,FALSE)</f>
        <v>-</v>
      </c>
      <c r="AH602" s="88" t="str">
        <f>VLOOKUP(Scoresheet!AB261,'Caps &amp; Points'!$DW$2:$DX$11,2,FALSE)</f>
        <v>-</v>
      </c>
      <c r="AI602" s="88" t="str">
        <f>VLOOKUP(Scoresheet!AC261,'Caps &amp; Points'!$DW$2:$DX$11,2,FALSE)</f>
        <v>-</v>
      </c>
      <c r="AJ602" s="88" t="str">
        <f>VLOOKUP(Scoresheet!AD261,'Caps &amp; Points'!$DW$2:$DX$11,2,FALSE)</f>
        <v>-</v>
      </c>
      <c r="AK602" s="88" t="str">
        <f>VLOOKUP(Scoresheet!AE261,'Caps &amp; Points'!$DW$2:$DX$11,2,FALSE)</f>
        <v>-</v>
      </c>
      <c r="AL602" s="88" t="str">
        <f>VLOOKUP(Scoresheet!AF261,'Caps &amp; Points'!$DW$2:$DX$11,2,FALSE)</f>
        <v>-</v>
      </c>
      <c r="AM602" s="89" t="str">
        <f>VLOOKUP(Scoresheet!AG261,'Caps &amp; Points'!$DW$2:$DX$11,2,FALSE)</f>
        <v>-</v>
      </c>
      <c r="AN602" s="90">
        <f t="shared" si="121"/>
        <v>0</v>
      </c>
      <c r="AO602" s="87" t="str">
        <f>VLOOKUP(Scoresheet!AY261,'Caps &amp; Points'!$EF$2:$EG$13,2,FALSE)</f>
        <v>-</v>
      </c>
      <c r="AP602" s="88" t="str">
        <f>VLOOKUP(Scoresheet!AZ261,'Caps &amp; Points'!$EF$2:$EG$13,2,FALSE)</f>
        <v>-</v>
      </c>
      <c r="AQ602" s="88" t="str">
        <f>VLOOKUP(Scoresheet!BA261,'Caps &amp; Points'!$EF$2:$EG$13,2,FALSE)</f>
        <v>-</v>
      </c>
      <c r="AR602" s="88" t="str">
        <f>VLOOKUP(Scoresheet!BB261,'Caps &amp; Points'!$EF$2:$EG$13,2,FALSE)</f>
        <v>-</v>
      </c>
      <c r="AS602" s="88" t="str">
        <f>VLOOKUP(Scoresheet!BC261,'Caps &amp; Points'!$EF$2:$EG$13,2,FALSE)</f>
        <v>-</v>
      </c>
      <c r="AT602" s="88" t="str">
        <f>VLOOKUP(Scoresheet!BD261,'Caps &amp; Points'!$EF$2:$EG$13,2,FALSE)</f>
        <v>-</v>
      </c>
      <c r="AU602" s="89" t="str">
        <f>VLOOKUP(Scoresheet!BE261,'Caps &amp; Points'!$EF$2:$EG$13,2,FALSE)</f>
        <v>-</v>
      </c>
      <c r="AV602" s="90">
        <f t="shared" si="122"/>
        <v>0</v>
      </c>
      <c r="AX602" s="80" t="str">
        <f>VLOOKUP(Scoresheet!AQ261,'Caps &amp; Points'!$EC$2:$ED$21,2,FALSE)</f>
        <v>-</v>
      </c>
      <c r="AY602" s="80" t="str">
        <f>VLOOKUP(Scoresheet!AR261,'Caps &amp; Points'!$EC$2:$ED$21,2,FALSE)</f>
        <v>-</v>
      </c>
      <c r="AZ602" s="80" t="str">
        <f>VLOOKUP(Scoresheet!AS261,'Caps &amp; Points'!$EC$2:$ED$21,2,FALSE)</f>
        <v>-</v>
      </c>
      <c r="BA602" s="80" t="str">
        <f>VLOOKUP(Scoresheet!AT261,'Caps &amp; Points'!$EC$2:$ED$21,2,FALSE)</f>
        <v>-</v>
      </c>
      <c r="BB602" s="80" t="str">
        <f>VLOOKUP(Scoresheet!AU261,'Caps &amp; Points'!$EC$2:$ED$21,2,FALSE)</f>
        <v>-</v>
      </c>
      <c r="BC602" s="80" t="str">
        <f>VLOOKUP(Scoresheet!AV261,'Caps &amp; Points'!$EC$2:$ED$21,2,FALSE)</f>
        <v>-</v>
      </c>
      <c r="BD602" s="80" t="str">
        <f>VLOOKUP(Scoresheet!AW261,'Caps &amp; Points'!$EC$2:$ED$21,2,FALSE)</f>
        <v>-</v>
      </c>
      <c r="BE602" s="90">
        <f t="shared" si="123"/>
        <v>0</v>
      </c>
      <c r="BF602" s="87" t="str">
        <f>VLOOKUP(Scoresheet!AI261,'Caps &amp; Points'!$DZ$2:$EA$40,2,FALSE)</f>
        <v>-</v>
      </c>
      <c r="BG602" s="88" t="str">
        <f>VLOOKUP(Scoresheet!AJ261,'Caps &amp; Points'!$DZ$2:$EA$40,2,FALSE)</f>
        <v>-</v>
      </c>
      <c r="BH602" s="88" t="str">
        <f>VLOOKUP(Scoresheet!AK261,'Caps &amp; Points'!$DZ$2:$EA$40,2,FALSE)</f>
        <v>-</v>
      </c>
      <c r="BI602" s="88" t="str">
        <f>VLOOKUP(Scoresheet!AL261,'Caps &amp; Points'!$DZ$2:$EA$40,2,FALSE)</f>
        <v>-</v>
      </c>
      <c r="BJ602" s="88" t="str">
        <f>VLOOKUP(Scoresheet!AM261,'Caps &amp; Points'!$DZ$2:$EA$40,2,FALSE)</f>
        <v>-</v>
      </c>
      <c r="BK602" s="88" t="str">
        <f>VLOOKUP(Scoresheet!AN261,'Caps &amp; Points'!$DZ$2:$EA$40,2,FALSE)</f>
        <v>-</v>
      </c>
      <c r="BL602" s="89" t="str">
        <f>VLOOKUP(Scoresheet!AO261,'Caps &amp; Points'!$DZ$2:$EA$40,2,FALSE)</f>
        <v>-</v>
      </c>
      <c r="BM602" s="90">
        <f t="shared" si="124"/>
        <v>0</v>
      </c>
      <c r="BN602" s="90">
        <f t="shared" si="125"/>
        <v>0</v>
      </c>
      <c r="BO602" s="90">
        <f t="shared" si="126"/>
        <v>0</v>
      </c>
      <c r="BP602" s="90"/>
      <c r="BQ602" s="80" t="str">
        <f>+Scoresheet!BG261</f>
        <v>-</v>
      </c>
      <c r="BR602" s="81" t="str">
        <f>+Scoresheet!BH261</f>
        <v>-</v>
      </c>
      <c r="BS602" s="81" t="str">
        <f>+Scoresheet!BI261</f>
        <v>-</v>
      </c>
      <c r="BT602" s="81" t="str">
        <f>+Scoresheet!BJ261</f>
        <v>-</v>
      </c>
      <c r="BU602" s="81" t="str">
        <f>+Scoresheet!BK261</f>
        <v>-</v>
      </c>
      <c r="BV602" s="81" t="str">
        <f>+Scoresheet!BL261</f>
        <v>-</v>
      </c>
      <c r="BW602" s="222" t="str">
        <f>+Scoresheet!BM261</f>
        <v>-</v>
      </c>
      <c r="BX602" s="82">
        <f>+Scoresheet!BN261</f>
        <v>0</v>
      </c>
      <c r="BY602" s="80" t="str">
        <f>+Scoresheet!BO261</f>
        <v>-</v>
      </c>
      <c r="BZ602" s="81" t="str">
        <f>+Scoresheet!BP261</f>
        <v>-</v>
      </c>
      <c r="CA602" s="81" t="str">
        <f>+Scoresheet!BQ261</f>
        <v>-</v>
      </c>
      <c r="CB602" s="81" t="str">
        <f>+Scoresheet!BR261</f>
        <v>-</v>
      </c>
      <c r="CC602" s="81" t="str">
        <f>+Scoresheet!BS261</f>
        <v>-</v>
      </c>
      <c r="CD602" s="81" t="str">
        <f>+Scoresheet!BT261</f>
        <v>-</v>
      </c>
      <c r="CE602" s="222" t="str">
        <f>+Scoresheet!BU261</f>
        <v>-</v>
      </c>
      <c r="CF602" s="82">
        <f>+Scoresheet!BV261</f>
        <v>0</v>
      </c>
    </row>
    <row r="603" spans="23:84" ht="15.75" hidden="1" thickBot="1">
      <c r="W603" s="294">
        <v>20</v>
      </c>
      <c r="X603" s="295" t="str">
        <f>+Scoresheet!B262</f>
        <v>-</v>
      </c>
      <c r="Y603" s="296" t="str">
        <f>VLOOKUP(Scoresheet!C262,'Caps &amp; Points'!$DT$2:$DU$103,2,FALSE)</f>
        <v>-</v>
      </c>
      <c r="Z603" s="309" t="str">
        <f>VLOOKUP(Scoresheet!D262,'Caps &amp; Points'!$DT$2:$DU$103,2,FALSE)</f>
        <v>-</v>
      </c>
      <c r="AA603" s="309" t="str">
        <f>VLOOKUP(Scoresheet!E262,'Caps &amp; Points'!$DT$2:$DU$103,2,FALSE)</f>
        <v>-</v>
      </c>
      <c r="AB603" s="309" t="str">
        <f>VLOOKUP(Scoresheet!F262,'Caps &amp; Points'!$DT$2:$DU$103,2,FALSE)</f>
        <v>-</v>
      </c>
      <c r="AC603" s="309" t="str">
        <f>VLOOKUP(Scoresheet!G262,'Caps &amp; Points'!$DT$2:$DU$103,2,FALSE)</f>
        <v>-</v>
      </c>
      <c r="AD603" s="309" t="str">
        <f>VLOOKUP(Scoresheet!H262,'Caps &amp; Points'!$DT$2:$DU$103,2,FALSE)</f>
        <v>-</v>
      </c>
      <c r="AE603" s="310" t="str">
        <f>VLOOKUP(Scoresheet!I262,'Caps &amp; Points'!$DT$2:$DU$103,2,FALSE)</f>
        <v>-</v>
      </c>
      <c r="AF603" s="90">
        <f t="shared" si="120"/>
        <v>0</v>
      </c>
      <c r="AG603" s="87" t="str">
        <f>VLOOKUP(Scoresheet!AA262,'Caps &amp; Points'!$DW$2:$DX$11,2,FALSE)</f>
        <v>-</v>
      </c>
      <c r="AH603" s="88" t="str">
        <f>VLOOKUP(Scoresheet!AB262,'Caps &amp; Points'!$DW$2:$DX$11,2,FALSE)</f>
        <v>-</v>
      </c>
      <c r="AI603" s="88" t="str">
        <f>VLOOKUP(Scoresheet!AC262,'Caps &amp; Points'!$DW$2:$DX$11,2,FALSE)</f>
        <v>-</v>
      </c>
      <c r="AJ603" s="88" t="str">
        <f>VLOOKUP(Scoresheet!AD262,'Caps &amp; Points'!$DW$2:$DX$11,2,FALSE)</f>
        <v>-</v>
      </c>
      <c r="AK603" s="88" t="str">
        <f>VLOOKUP(Scoresheet!AE262,'Caps &amp; Points'!$DW$2:$DX$11,2,FALSE)</f>
        <v>-</v>
      </c>
      <c r="AL603" s="88" t="str">
        <f>VLOOKUP(Scoresheet!AF262,'Caps &amp; Points'!$DW$2:$DX$11,2,FALSE)</f>
        <v>-</v>
      </c>
      <c r="AM603" s="89" t="str">
        <f>VLOOKUP(Scoresheet!AG262,'Caps &amp; Points'!$DW$2:$DX$11,2,FALSE)</f>
        <v>-</v>
      </c>
      <c r="AN603" s="90">
        <f t="shared" si="121"/>
        <v>0</v>
      </c>
      <c r="AO603" s="87" t="str">
        <f>VLOOKUP(Scoresheet!AY262,'Caps &amp; Points'!$EF$2:$EG$13,2,FALSE)</f>
        <v>-</v>
      </c>
      <c r="AP603" s="88" t="str">
        <f>VLOOKUP(Scoresheet!AZ262,'Caps &amp; Points'!$EF$2:$EG$13,2,FALSE)</f>
        <v>-</v>
      </c>
      <c r="AQ603" s="88" t="str">
        <f>VLOOKUP(Scoresheet!BA262,'Caps &amp; Points'!$EF$2:$EG$13,2,FALSE)</f>
        <v>-</v>
      </c>
      <c r="AR603" s="88" t="str">
        <f>VLOOKUP(Scoresheet!BB262,'Caps &amp; Points'!$EF$2:$EG$13,2,FALSE)</f>
        <v>-</v>
      </c>
      <c r="AS603" s="88" t="str">
        <f>VLOOKUP(Scoresheet!BC262,'Caps &amp; Points'!$EF$2:$EG$13,2,FALSE)</f>
        <v>-</v>
      </c>
      <c r="AT603" s="88" t="str">
        <f>VLOOKUP(Scoresheet!BD262,'Caps &amp; Points'!$EF$2:$EG$13,2,FALSE)</f>
        <v>-</v>
      </c>
      <c r="AU603" s="89" t="str">
        <f>VLOOKUP(Scoresheet!BE262,'Caps &amp; Points'!$EF$2:$EG$13,2,FALSE)</f>
        <v>-</v>
      </c>
      <c r="AV603" s="90">
        <f t="shared" si="122"/>
        <v>0</v>
      </c>
      <c r="AX603" s="80" t="str">
        <f>VLOOKUP(Scoresheet!AQ262,'Caps &amp; Points'!$EC$2:$ED$21,2,FALSE)</f>
        <v>-</v>
      </c>
      <c r="AY603" s="80" t="str">
        <f>VLOOKUP(Scoresheet!AR262,'Caps &amp; Points'!$EC$2:$ED$21,2,FALSE)</f>
        <v>-</v>
      </c>
      <c r="AZ603" s="80" t="str">
        <f>VLOOKUP(Scoresheet!AS262,'Caps &amp; Points'!$EC$2:$ED$21,2,FALSE)</f>
        <v>-</v>
      </c>
      <c r="BA603" s="80" t="str">
        <f>VLOOKUP(Scoresheet!AT262,'Caps &amp; Points'!$EC$2:$ED$21,2,FALSE)</f>
        <v>-</v>
      </c>
      <c r="BB603" s="80" t="str">
        <f>VLOOKUP(Scoresheet!AU262,'Caps &amp; Points'!$EC$2:$ED$21,2,FALSE)</f>
        <v>-</v>
      </c>
      <c r="BC603" s="80" t="str">
        <f>VLOOKUP(Scoresheet!AV262,'Caps &amp; Points'!$EC$2:$ED$21,2,FALSE)</f>
        <v>-</v>
      </c>
      <c r="BD603" s="80" t="str">
        <f>VLOOKUP(Scoresheet!AW262,'Caps &amp; Points'!$EC$2:$ED$21,2,FALSE)</f>
        <v>-</v>
      </c>
      <c r="BE603" s="90">
        <f t="shared" si="123"/>
        <v>0</v>
      </c>
      <c r="BF603" s="87" t="str">
        <f>VLOOKUP(Scoresheet!AI262,'Caps &amp; Points'!$DZ$2:$EA$40,2,FALSE)</f>
        <v>-</v>
      </c>
      <c r="BG603" s="88" t="str">
        <f>VLOOKUP(Scoresheet!AJ262,'Caps &amp; Points'!$DZ$2:$EA$40,2,FALSE)</f>
        <v>-</v>
      </c>
      <c r="BH603" s="88" t="str">
        <f>VLOOKUP(Scoresheet!AK262,'Caps &amp; Points'!$DZ$2:$EA$40,2,FALSE)</f>
        <v>-</v>
      </c>
      <c r="BI603" s="88" t="str">
        <f>VLOOKUP(Scoresheet!AL262,'Caps &amp; Points'!$DZ$2:$EA$40,2,FALSE)</f>
        <v>-</v>
      </c>
      <c r="BJ603" s="88" t="str">
        <f>VLOOKUP(Scoresheet!AM262,'Caps &amp; Points'!$DZ$2:$EA$40,2,FALSE)</f>
        <v>-</v>
      </c>
      <c r="BK603" s="88" t="str">
        <f>VLOOKUP(Scoresheet!AN262,'Caps &amp; Points'!$DZ$2:$EA$40,2,FALSE)</f>
        <v>-</v>
      </c>
      <c r="BL603" s="89" t="str">
        <f>VLOOKUP(Scoresheet!AO262,'Caps &amp; Points'!$DZ$2:$EA$40,2,FALSE)</f>
        <v>-</v>
      </c>
      <c r="BM603" s="90">
        <f t="shared" si="124"/>
        <v>0</v>
      </c>
      <c r="BN603" s="90">
        <f t="shared" si="125"/>
        <v>0</v>
      </c>
      <c r="BO603" s="90">
        <f t="shared" si="126"/>
        <v>0</v>
      </c>
      <c r="BP603" s="90"/>
      <c r="BQ603" s="80" t="str">
        <f>+Scoresheet!BG262</f>
        <v>-</v>
      </c>
      <c r="BR603" s="81" t="str">
        <f>+Scoresheet!BH262</f>
        <v>-</v>
      </c>
      <c r="BS603" s="81" t="str">
        <f>+Scoresheet!BI262</f>
        <v>-</v>
      </c>
      <c r="BT603" s="81" t="str">
        <f>+Scoresheet!BJ262</f>
        <v>-</v>
      </c>
      <c r="BU603" s="81" t="str">
        <f>+Scoresheet!BK262</f>
        <v>-</v>
      </c>
      <c r="BV603" s="81" t="str">
        <f>+Scoresheet!BL262</f>
        <v>-</v>
      </c>
      <c r="BW603" s="222" t="str">
        <f>+Scoresheet!BM262</f>
        <v>-</v>
      </c>
      <c r="BX603" s="82">
        <f>+Scoresheet!BN262</f>
        <v>0</v>
      </c>
      <c r="BY603" s="80" t="str">
        <f>+Scoresheet!BO262</f>
        <v>-</v>
      </c>
      <c r="BZ603" s="81" t="str">
        <f>+Scoresheet!BP262</f>
        <v>-</v>
      </c>
      <c r="CA603" s="81" t="str">
        <f>+Scoresheet!BQ262</f>
        <v>-</v>
      </c>
      <c r="CB603" s="81" t="str">
        <f>+Scoresheet!BR262</f>
        <v>-</v>
      </c>
      <c r="CC603" s="81" t="str">
        <f>+Scoresheet!BS262</f>
        <v>-</v>
      </c>
      <c r="CD603" s="81" t="str">
        <f>+Scoresheet!BT262</f>
        <v>-</v>
      </c>
      <c r="CE603" s="222" t="str">
        <f>+Scoresheet!BU262</f>
        <v>-</v>
      </c>
      <c r="CF603" s="82">
        <f>+Scoresheet!BV262</f>
        <v>0</v>
      </c>
    </row>
    <row r="604" spans="23:84" ht="15.75" hidden="1" thickBot="1">
      <c r="W604" s="139">
        <v>21</v>
      </c>
      <c r="X604" s="295" t="str">
        <f>+Scoresheet!B263</f>
        <v>-</v>
      </c>
      <c r="Y604" s="296" t="str">
        <f>VLOOKUP(Scoresheet!C263,'Caps &amp; Points'!$DT$2:$DU$103,2,FALSE)</f>
        <v>-</v>
      </c>
      <c r="Z604" s="309" t="str">
        <f>VLOOKUP(Scoresheet!D263,'Caps &amp; Points'!$DT$2:$DU$103,2,FALSE)</f>
        <v>-</v>
      </c>
      <c r="AA604" s="309" t="str">
        <f>VLOOKUP(Scoresheet!E263,'Caps &amp; Points'!$DT$2:$DU$103,2,FALSE)</f>
        <v>-</v>
      </c>
      <c r="AB604" s="309" t="str">
        <f>VLOOKUP(Scoresheet!F263,'Caps &amp; Points'!$DT$2:$DU$103,2,FALSE)</f>
        <v>-</v>
      </c>
      <c r="AC604" s="309" t="str">
        <f>VLOOKUP(Scoresheet!G263,'Caps &amp; Points'!$DT$2:$DU$103,2,FALSE)</f>
        <v>-</v>
      </c>
      <c r="AD604" s="309" t="str">
        <f>VLOOKUP(Scoresheet!H263,'Caps &amp; Points'!$DT$2:$DU$103,2,FALSE)</f>
        <v>-</v>
      </c>
      <c r="AE604" s="310" t="str">
        <f>VLOOKUP(Scoresheet!I263,'Caps &amp; Points'!$DT$2:$DU$103,2,FALSE)</f>
        <v>-</v>
      </c>
      <c r="AF604" s="90">
        <f t="shared" si="120"/>
        <v>0</v>
      </c>
      <c r="AG604" s="87" t="str">
        <f>VLOOKUP(Scoresheet!AA263,'Caps &amp; Points'!$DW$2:$DX$11,2,FALSE)</f>
        <v>-</v>
      </c>
      <c r="AH604" s="88" t="str">
        <f>VLOOKUP(Scoresheet!AB263,'Caps &amp; Points'!$DW$2:$DX$11,2,FALSE)</f>
        <v>-</v>
      </c>
      <c r="AI604" s="88" t="str">
        <f>VLOOKUP(Scoresheet!AC263,'Caps &amp; Points'!$DW$2:$DX$11,2,FALSE)</f>
        <v>-</v>
      </c>
      <c r="AJ604" s="88" t="str">
        <f>VLOOKUP(Scoresheet!AD263,'Caps &amp; Points'!$DW$2:$DX$11,2,FALSE)</f>
        <v>-</v>
      </c>
      <c r="AK604" s="88" t="str">
        <f>VLOOKUP(Scoresheet!AE263,'Caps &amp; Points'!$DW$2:$DX$11,2,FALSE)</f>
        <v>-</v>
      </c>
      <c r="AL604" s="88" t="str">
        <f>VLOOKUP(Scoresheet!AF263,'Caps &amp; Points'!$DW$2:$DX$11,2,FALSE)</f>
        <v>-</v>
      </c>
      <c r="AM604" s="89" t="str">
        <f>VLOOKUP(Scoresheet!AG263,'Caps &amp; Points'!$DW$2:$DX$11,2,FALSE)</f>
        <v>-</v>
      </c>
      <c r="AN604" s="90">
        <f t="shared" si="121"/>
        <v>0</v>
      </c>
      <c r="AO604" s="87" t="str">
        <f>VLOOKUP(Scoresheet!AY263,'Caps &amp; Points'!$EF$2:$EG$13,2,FALSE)</f>
        <v>-</v>
      </c>
      <c r="AP604" s="88" t="str">
        <f>VLOOKUP(Scoresheet!AZ263,'Caps &amp; Points'!$EF$2:$EG$13,2,FALSE)</f>
        <v>-</v>
      </c>
      <c r="AQ604" s="88" t="str">
        <f>VLOOKUP(Scoresheet!BA263,'Caps &amp; Points'!$EF$2:$EG$13,2,FALSE)</f>
        <v>-</v>
      </c>
      <c r="AR604" s="88" t="str">
        <f>VLOOKUP(Scoresheet!BB263,'Caps &amp; Points'!$EF$2:$EG$13,2,FALSE)</f>
        <v>-</v>
      </c>
      <c r="AS604" s="88" t="str">
        <f>VLOOKUP(Scoresheet!BC263,'Caps &amp; Points'!$EF$2:$EG$13,2,FALSE)</f>
        <v>-</v>
      </c>
      <c r="AT604" s="88" t="str">
        <f>VLOOKUP(Scoresheet!BD263,'Caps &amp; Points'!$EF$2:$EG$13,2,FALSE)</f>
        <v>-</v>
      </c>
      <c r="AU604" s="89" t="str">
        <f>VLOOKUP(Scoresheet!BE263,'Caps &amp; Points'!$EF$2:$EG$13,2,FALSE)</f>
        <v>-</v>
      </c>
      <c r="AV604" s="90">
        <f t="shared" si="122"/>
        <v>0</v>
      </c>
      <c r="AX604" s="80" t="str">
        <f>VLOOKUP(Scoresheet!AQ263,'Caps &amp; Points'!$EC$2:$ED$21,2,FALSE)</f>
        <v>-</v>
      </c>
      <c r="AY604" s="80" t="str">
        <f>VLOOKUP(Scoresheet!AR263,'Caps &amp; Points'!$EC$2:$ED$21,2,FALSE)</f>
        <v>-</v>
      </c>
      <c r="AZ604" s="80" t="str">
        <f>VLOOKUP(Scoresheet!AS263,'Caps &amp; Points'!$EC$2:$ED$21,2,FALSE)</f>
        <v>-</v>
      </c>
      <c r="BA604" s="80" t="str">
        <f>VLOOKUP(Scoresheet!AT263,'Caps &amp; Points'!$EC$2:$ED$21,2,FALSE)</f>
        <v>-</v>
      </c>
      <c r="BB604" s="80" t="str">
        <f>VLOOKUP(Scoresheet!AU263,'Caps &amp; Points'!$EC$2:$ED$21,2,FALSE)</f>
        <v>-</v>
      </c>
      <c r="BC604" s="80" t="str">
        <f>VLOOKUP(Scoresheet!AV263,'Caps &amp; Points'!$EC$2:$ED$21,2,FALSE)</f>
        <v>-</v>
      </c>
      <c r="BD604" s="80" t="str">
        <f>VLOOKUP(Scoresheet!AW263,'Caps &amp; Points'!$EC$2:$ED$21,2,FALSE)</f>
        <v>-</v>
      </c>
      <c r="BE604" s="90">
        <f t="shared" si="123"/>
        <v>0</v>
      </c>
      <c r="BF604" s="87" t="str">
        <f>VLOOKUP(Scoresheet!AI263,'Caps &amp; Points'!$DZ$2:$EA$40,2,FALSE)</f>
        <v>-</v>
      </c>
      <c r="BG604" s="88" t="str">
        <f>VLOOKUP(Scoresheet!AJ263,'Caps &amp; Points'!$DZ$2:$EA$40,2,FALSE)</f>
        <v>-</v>
      </c>
      <c r="BH604" s="88" t="str">
        <f>VLOOKUP(Scoresheet!AK263,'Caps &amp; Points'!$DZ$2:$EA$40,2,FALSE)</f>
        <v>-</v>
      </c>
      <c r="BI604" s="88" t="str">
        <f>VLOOKUP(Scoresheet!AL263,'Caps &amp; Points'!$DZ$2:$EA$40,2,FALSE)</f>
        <v>-</v>
      </c>
      <c r="BJ604" s="88" t="str">
        <f>VLOOKUP(Scoresheet!AM263,'Caps &amp; Points'!$DZ$2:$EA$40,2,FALSE)</f>
        <v>-</v>
      </c>
      <c r="BK604" s="88" t="str">
        <f>VLOOKUP(Scoresheet!AN263,'Caps &amp; Points'!$DZ$2:$EA$40,2,FALSE)</f>
        <v>-</v>
      </c>
      <c r="BL604" s="89" t="str">
        <f>VLOOKUP(Scoresheet!AO263,'Caps &amp; Points'!$DZ$2:$EA$40,2,FALSE)</f>
        <v>-</v>
      </c>
      <c r="BM604" s="90">
        <f t="shared" si="124"/>
        <v>0</v>
      </c>
      <c r="BN604" s="90">
        <f t="shared" si="125"/>
        <v>0</v>
      </c>
      <c r="BO604" s="90">
        <f t="shared" si="126"/>
        <v>0</v>
      </c>
      <c r="BP604" s="90"/>
      <c r="BQ604" s="80" t="str">
        <f>+Scoresheet!BG263</f>
        <v>-</v>
      </c>
      <c r="BR604" s="81" t="str">
        <f>+Scoresheet!BH263</f>
        <v>-</v>
      </c>
      <c r="BS604" s="81" t="str">
        <f>+Scoresheet!BI263</f>
        <v>-</v>
      </c>
      <c r="BT604" s="81" t="str">
        <f>+Scoresheet!BJ263</f>
        <v>-</v>
      </c>
      <c r="BU604" s="81" t="str">
        <f>+Scoresheet!BK263</f>
        <v>-</v>
      </c>
      <c r="BV604" s="81" t="str">
        <f>+Scoresheet!BL263</f>
        <v>-</v>
      </c>
      <c r="BW604" s="222" t="str">
        <f>+Scoresheet!BM263</f>
        <v>-</v>
      </c>
      <c r="BX604" s="82">
        <f>+Scoresheet!BN263</f>
        <v>0</v>
      </c>
      <c r="BY604" s="80" t="str">
        <f>+Scoresheet!BO263</f>
        <v>-</v>
      </c>
      <c r="BZ604" s="81" t="str">
        <f>+Scoresheet!BP263</f>
        <v>-</v>
      </c>
      <c r="CA604" s="81" t="str">
        <f>+Scoresheet!BQ263</f>
        <v>-</v>
      </c>
      <c r="CB604" s="81" t="str">
        <f>+Scoresheet!BR263</f>
        <v>-</v>
      </c>
      <c r="CC604" s="81" t="str">
        <f>+Scoresheet!BS263</f>
        <v>-</v>
      </c>
      <c r="CD604" s="81" t="str">
        <f>+Scoresheet!BT263</f>
        <v>-</v>
      </c>
      <c r="CE604" s="222" t="str">
        <f>+Scoresheet!BU263</f>
        <v>-</v>
      </c>
      <c r="CF604" s="82">
        <f>+Scoresheet!BV263</f>
        <v>0</v>
      </c>
    </row>
    <row r="605" spans="23:84" ht="15.75" hidden="1" thickBot="1">
      <c r="W605" s="294">
        <v>22</v>
      </c>
      <c r="X605" s="295" t="str">
        <f>+Scoresheet!B264</f>
        <v>-</v>
      </c>
      <c r="Y605" s="296" t="str">
        <f>VLOOKUP(Scoresheet!C264,'Caps &amp; Points'!$DT$2:$DU$103,2,FALSE)</f>
        <v>-</v>
      </c>
      <c r="Z605" s="309" t="str">
        <f>VLOOKUP(Scoresheet!D264,'Caps &amp; Points'!$DT$2:$DU$103,2,FALSE)</f>
        <v>-</v>
      </c>
      <c r="AA605" s="309" t="str">
        <f>VLOOKUP(Scoresheet!E264,'Caps &amp; Points'!$DT$2:$DU$103,2,FALSE)</f>
        <v>-</v>
      </c>
      <c r="AB605" s="309" t="str">
        <f>VLOOKUP(Scoresheet!F264,'Caps &amp; Points'!$DT$2:$DU$103,2,FALSE)</f>
        <v>-</v>
      </c>
      <c r="AC605" s="309" t="str">
        <f>VLOOKUP(Scoresheet!G264,'Caps &amp; Points'!$DT$2:$DU$103,2,FALSE)</f>
        <v>-</v>
      </c>
      <c r="AD605" s="309" t="str">
        <f>VLOOKUP(Scoresheet!H264,'Caps &amp; Points'!$DT$2:$DU$103,2,FALSE)</f>
        <v>-</v>
      </c>
      <c r="AE605" s="310" t="str">
        <f>VLOOKUP(Scoresheet!I264,'Caps &amp; Points'!$DT$2:$DU$103,2,FALSE)</f>
        <v>-</v>
      </c>
      <c r="AF605" s="90">
        <f t="shared" si="120"/>
        <v>0</v>
      </c>
      <c r="AG605" s="87" t="str">
        <f>VLOOKUP(Scoresheet!AA264,'Caps &amp; Points'!$DW$2:$DX$11,2,FALSE)</f>
        <v>-</v>
      </c>
      <c r="AH605" s="88" t="str">
        <f>VLOOKUP(Scoresheet!AB264,'Caps &amp; Points'!$DW$2:$DX$11,2,FALSE)</f>
        <v>-</v>
      </c>
      <c r="AI605" s="88" t="str">
        <f>VLOOKUP(Scoresheet!AC264,'Caps &amp; Points'!$DW$2:$DX$11,2,FALSE)</f>
        <v>-</v>
      </c>
      <c r="AJ605" s="88" t="str">
        <f>VLOOKUP(Scoresheet!AD264,'Caps &amp; Points'!$DW$2:$DX$11,2,FALSE)</f>
        <v>-</v>
      </c>
      <c r="AK605" s="88" t="str">
        <f>VLOOKUP(Scoresheet!AE264,'Caps &amp; Points'!$DW$2:$DX$11,2,FALSE)</f>
        <v>-</v>
      </c>
      <c r="AL605" s="88" t="str">
        <f>VLOOKUP(Scoresheet!AF264,'Caps &amp; Points'!$DW$2:$DX$11,2,FALSE)</f>
        <v>-</v>
      </c>
      <c r="AM605" s="89" t="str">
        <f>VLOOKUP(Scoresheet!AG264,'Caps &amp; Points'!$DW$2:$DX$11,2,FALSE)</f>
        <v>-</v>
      </c>
      <c r="AN605" s="90">
        <f t="shared" si="121"/>
        <v>0</v>
      </c>
      <c r="AO605" s="87" t="str">
        <f>VLOOKUP(Scoresheet!AY264,'Caps &amp; Points'!$EF$2:$EG$13,2,FALSE)</f>
        <v>-</v>
      </c>
      <c r="AP605" s="88" t="str">
        <f>VLOOKUP(Scoresheet!AZ264,'Caps &amp; Points'!$EF$2:$EG$13,2,FALSE)</f>
        <v>-</v>
      </c>
      <c r="AQ605" s="88" t="str">
        <f>VLOOKUP(Scoresheet!BA264,'Caps &amp; Points'!$EF$2:$EG$13,2,FALSE)</f>
        <v>-</v>
      </c>
      <c r="AR605" s="88" t="str">
        <f>VLOOKUP(Scoresheet!BB264,'Caps &amp; Points'!$EF$2:$EG$13,2,FALSE)</f>
        <v>-</v>
      </c>
      <c r="AS605" s="88" t="str">
        <f>VLOOKUP(Scoresheet!BC264,'Caps &amp; Points'!$EF$2:$EG$13,2,FALSE)</f>
        <v>-</v>
      </c>
      <c r="AT605" s="88" t="str">
        <f>VLOOKUP(Scoresheet!BD264,'Caps &amp; Points'!$EF$2:$EG$13,2,FALSE)</f>
        <v>-</v>
      </c>
      <c r="AU605" s="89" t="str">
        <f>VLOOKUP(Scoresheet!BE264,'Caps &amp; Points'!$EF$2:$EG$13,2,FALSE)</f>
        <v>-</v>
      </c>
      <c r="AV605" s="90">
        <f t="shared" si="122"/>
        <v>0</v>
      </c>
      <c r="AX605" s="80" t="str">
        <f>VLOOKUP(Scoresheet!AQ264,'Caps &amp; Points'!$EC$2:$ED$21,2,FALSE)</f>
        <v>-</v>
      </c>
      <c r="AY605" s="80" t="str">
        <f>VLOOKUP(Scoresheet!AR264,'Caps &amp; Points'!$EC$2:$ED$21,2,FALSE)</f>
        <v>-</v>
      </c>
      <c r="AZ605" s="80" t="str">
        <f>VLOOKUP(Scoresheet!AS264,'Caps &amp; Points'!$EC$2:$ED$21,2,FALSE)</f>
        <v>-</v>
      </c>
      <c r="BA605" s="80" t="str">
        <f>VLOOKUP(Scoresheet!AT264,'Caps &amp; Points'!$EC$2:$ED$21,2,FALSE)</f>
        <v>-</v>
      </c>
      <c r="BB605" s="80" t="str">
        <f>VLOOKUP(Scoresheet!AU264,'Caps &amp; Points'!$EC$2:$ED$21,2,FALSE)</f>
        <v>-</v>
      </c>
      <c r="BC605" s="80" t="str">
        <f>VLOOKUP(Scoresheet!AV264,'Caps &amp; Points'!$EC$2:$ED$21,2,FALSE)</f>
        <v>-</v>
      </c>
      <c r="BD605" s="80" t="str">
        <f>VLOOKUP(Scoresheet!AW264,'Caps &amp; Points'!$EC$2:$ED$21,2,FALSE)</f>
        <v>-</v>
      </c>
      <c r="BE605" s="90">
        <f t="shared" si="123"/>
        <v>0</v>
      </c>
      <c r="BF605" s="87" t="str">
        <f>VLOOKUP(Scoresheet!AI264,'Caps &amp; Points'!$DZ$2:$EA$40,2,FALSE)</f>
        <v>-</v>
      </c>
      <c r="BG605" s="88" t="str">
        <f>VLOOKUP(Scoresheet!AJ264,'Caps &amp; Points'!$DZ$2:$EA$40,2,FALSE)</f>
        <v>-</v>
      </c>
      <c r="BH605" s="88" t="str">
        <f>VLOOKUP(Scoresheet!AK264,'Caps &amp; Points'!$DZ$2:$EA$40,2,FALSE)</f>
        <v>-</v>
      </c>
      <c r="BI605" s="88" t="str">
        <f>VLOOKUP(Scoresheet!AL264,'Caps &amp; Points'!$DZ$2:$EA$40,2,FALSE)</f>
        <v>-</v>
      </c>
      <c r="BJ605" s="88" t="str">
        <f>VLOOKUP(Scoresheet!AM264,'Caps &amp; Points'!$DZ$2:$EA$40,2,FALSE)</f>
        <v>-</v>
      </c>
      <c r="BK605" s="88" t="str">
        <f>VLOOKUP(Scoresheet!AN264,'Caps &amp; Points'!$DZ$2:$EA$40,2,FALSE)</f>
        <v>-</v>
      </c>
      <c r="BL605" s="89" t="str">
        <f>VLOOKUP(Scoresheet!AO264,'Caps &amp; Points'!$DZ$2:$EA$40,2,FALSE)</f>
        <v>-</v>
      </c>
      <c r="BM605" s="90">
        <f t="shared" si="124"/>
        <v>0</v>
      </c>
      <c r="BN605" s="90">
        <f t="shared" si="125"/>
        <v>0</v>
      </c>
      <c r="BO605" s="90">
        <f t="shared" si="126"/>
        <v>0</v>
      </c>
      <c r="BP605" s="90"/>
      <c r="BQ605" s="80" t="str">
        <f>+Scoresheet!BG264</f>
        <v>-</v>
      </c>
      <c r="BR605" s="81" t="str">
        <f>+Scoresheet!BH264</f>
        <v>-</v>
      </c>
      <c r="BS605" s="81" t="str">
        <f>+Scoresheet!BI264</f>
        <v>-</v>
      </c>
      <c r="BT605" s="81" t="str">
        <f>+Scoresheet!BJ264</f>
        <v>-</v>
      </c>
      <c r="BU605" s="81" t="str">
        <f>+Scoresheet!BK264</f>
        <v>-</v>
      </c>
      <c r="BV605" s="81" t="str">
        <f>+Scoresheet!BL264</f>
        <v>-</v>
      </c>
      <c r="BW605" s="222" t="str">
        <f>+Scoresheet!BM264</f>
        <v>-</v>
      </c>
      <c r="BX605" s="82">
        <f>+Scoresheet!BN264</f>
        <v>0</v>
      </c>
      <c r="BY605" s="80" t="str">
        <f>+Scoresheet!BO264</f>
        <v>-</v>
      </c>
      <c r="BZ605" s="81" t="str">
        <f>+Scoresheet!BP264</f>
        <v>-</v>
      </c>
      <c r="CA605" s="81" t="str">
        <f>+Scoresheet!BQ264</f>
        <v>-</v>
      </c>
      <c r="CB605" s="81" t="str">
        <f>+Scoresheet!BR264</f>
        <v>-</v>
      </c>
      <c r="CC605" s="81" t="str">
        <f>+Scoresheet!BS264</f>
        <v>-</v>
      </c>
      <c r="CD605" s="81" t="str">
        <f>+Scoresheet!BT264</f>
        <v>-</v>
      </c>
      <c r="CE605" s="222" t="str">
        <f>+Scoresheet!BU264</f>
        <v>-</v>
      </c>
      <c r="CF605" s="82">
        <f>+Scoresheet!BV264</f>
        <v>0</v>
      </c>
    </row>
    <row r="606" spans="23:84" ht="15.75" hidden="1" thickBot="1">
      <c r="W606" s="139">
        <v>23</v>
      </c>
      <c r="X606" s="295" t="str">
        <f>+Scoresheet!B265</f>
        <v>-</v>
      </c>
      <c r="Y606" s="296" t="str">
        <f>VLOOKUP(Scoresheet!C265,'Caps &amp; Points'!$DT$2:$DU$103,2,FALSE)</f>
        <v>-</v>
      </c>
      <c r="Z606" s="309" t="str">
        <f>VLOOKUP(Scoresheet!D265,'Caps &amp; Points'!$DT$2:$DU$103,2,FALSE)</f>
        <v>-</v>
      </c>
      <c r="AA606" s="309" t="str">
        <f>VLOOKUP(Scoresheet!E265,'Caps &amp; Points'!$DT$2:$DU$103,2,FALSE)</f>
        <v>-</v>
      </c>
      <c r="AB606" s="309" t="str">
        <f>VLOOKUP(Scoresheet!F265,'Caps &amp; Points'!$DT$2:$DU$103,2,FALSE)</f>
        <v>-</v>
      </c>
      <c r="AC606" s="309" t="str">
        <f>VLOOKUP(Scoresheet!G265,'Caps &amp; Points'!$DT$2:$DU$103,2,FALSE)</f>
        <v>-</v>
      </c>
      <c r="AD606" s="309" t="str">
        <f>VLOOKUP(Scoresheet!H265,'Caps &amp; Points'!$DT$2:$DU$103,2,FALSE)</f>
        <v>-</v>
      </c>
      <c r="AE606" s="310" t="str">
        <f>VLOOKUP(Scoresheet!I265,'Caps &amp; Points'!$DT$2:$DU$103,2,FALSE)</f>
        <v>-</v>
      </c>
      <c r="AF606" s="90">
        <f t="shared" si="120"/>
        <v>0</v>
      </c>
      <c r="AG606" s="87" t="str">
        <f>VLOOKUP(Scoresheet!AA265,'Caps &amp; Points'!$DW$2:$DX$11,2,FALSE)</f>
        <v>-</v>
      </c>
      <c r="AH606" s="88" t="str">
        <f>VLOOKUP(Scoresheet!AB265,'Caps &amp; Points'!$DW$2:$DX$11,2,FALSE)</f>
        <v>-</v>
      </c>
      <c r="AI606" s="88" t="str">
        <f>VLOOKUP(Scoresheet!AC265,'Caps &amp; Points'!$DW$2:$DX$11,2,FALSE)</f>
        <v>-</v>
      </c>
      <c r="AJ606" s="88" t="str">
        <f>VLOOKUP(Scoresheet!AD265,'Caps &amp; Points'!$DW$2:$DX$11,2,FALSE)</f>
        <v>-</v>
      </c>
      <c r="AK606" s="88" t="str">
        <f>VLOOKUP(Scoresheet!AE265,'Caps &amp; Points'!$DW$2:$DX$11,2,FALSE)</f>
        <v>-</v>
      </c>
      <c r="AL606" s="88" t="str">
        <f>VLOOKUP(Scoresheet!AF265,'Caps &amp; Points'!$DW$2:$DX$11,2,FALSE)</f>
        <v>-</v>
      </c>
      <c r="AM606" s="89" t="str">
        <f>VLOOKUP(Scoresheet!AG265,'Caps &amp; Points'!$DW$2:$DX$11,2,FALSE)</f>
        <v>-</v>
      </c>
      <c r="AN606" s="90">
        <f t="shared" si="121"/>
        <v>0</v>
      </c>
      <c r="AO606" s="87" t="str">
        <f>VLOOKUP(Scoresheet!AY265,'Caps &amp; Points'!$EF$2:$EG$13,2,FALSE)</f>
        <v>-</v>
      </c>
      <c r="AP606" s="88" t="str">
        <f>VLOOKUP(Scoresheet!AZ265,'Caps &amp; Points'!$EF$2:$EG$13,2,FALSE)</f>
        <v>-</v>
      </c>
      <c r="AQ606" s="88" t="str">
        <f>VLOOKUP(Scoresheet!BA265,'Caps &amp; Points'!$EF$2:$EG$13,2,FALSE)</f>
        <v>-</v>
      </c>
      <c r="AR606" s="88" t="str">
        <f>VLOOKUP(Scoresheet!BB265,'Caps &amp; Points'!$EF$2:$EG$13,2,FALSE)</f>
        <v>-</v>
      </c>
      <c r="AS606" s="88" t="str">
        <f>VLOOKUP(Scoresheet!BC265,'Caps &amp; Points'!$EF$2:$EG$13,2,FALSE)</f>
        <v>-</v>
      </c>
      <c r="AT606" s="88" t="str">
        <f>VLOOKUP(Scoresheet!BD265,'Caps &amp; Points'!$EF$2:$EG$13,2,FALSE)</f>
        <v>-</v>
      </c>
      <c r="AU606" s="89" t="str">
        <f>VLOOKUP(Scoresheet!BE265,'Caps &amp; Points'!$EF$2:$EG$13,2,FALSE)</f>
        <v>-</v>
      </c>
      <c r="AV606" s="90">
        <f t="shared" si="122"/>
        <v>0</v>
      </c>
      <c r="AX606" s="80" t="str">
        <f>VLOOKUP(Scoresheet!AQ265,'Caps &amp; Points'!$EC$2:$ED$21,2,FALSE)</f>
        <v>-</v>
      </c>
      <c r="AY606" s="80" t="str">
        <f>VLOOKUP(Scoresheet!AR265,'Caps &amp; Points'!$EC$2:$ED$21,2,FALSE)</f>
        <v>-</v>
      </c>
      <c r="AZ606" s="80" t="str">
        <f>VLOOKUP(Scoresheet!AS265,'Caps &amp; Points'!$EC$2:$ED$21,2,FALSE)</f>
        <v>-</v>
      </c>
      <c r="BA606" s="80" t="str">
        <f>VLOOKUP(Scoresheet!AT265,'Caps &amp; Points'!$EC$2:$ED$21,2,FALSE)</f>
        <v>-</v>
      </c>
      <c r="BB606" s="80" t="str">
        <f>VLOOKUP(Scoresheet!AU265,'Caps &amp; Points'!$EC$2:$ED$21,2,FALSE)</f>
        <v>-</v>
      </c>
      <c r="BC606" s="80" t="str">
        <f>VLOOKUP(Scoresheet!AV265,'Caps &amp; Points'!$EC$2:$ED$21,2,FALSE)</f>
        <v>-</v>
      </c>
      <c r="BD606" s="80" t="str">
        <f>VLOOKUP(Scoresheet!AW265,'Caps &amp; Points'!$EC$2:$ED$21,2,FALSE)</f>
        <v>-</v>
      </c>
      <c r="BE606" s="90">
        <f t="shared" si="123"/>
        <v>0</v>
      </c>
      <c r="BF606" s="87" t="str">
        <f>VLOOKUP(Scoresheet!AI265,'Caps &amp; Points'!$DZ$2:$EA$40,2,FALSE)</f>
        <v>-</v>
      </c>
      <c r="BG606" s="88" t="str">
        <f>VLOOKUP(Scoresheet!AJ265,'Caps &amp; Points'!$DZ$2:$EA$40,2,FALSE)</f>
        <v>-</v>
      </c>
      <c r="BH606" s="88" t="str">
        <f>VLOOKUP(Scoresheet!AK265,'Caps &amp; Points'!$DZ$2:$EA$40,2,FALSE)</f>
        <v>-</v>
      </c>
      <c r="BI606" s="88" t="str">
        <f>VLOOKUP(Scoresheet!AL265,'Caps &amp; Points'!$DZ$2:$EA$40,2,FALSE)</f>
        <v>-</v>
      </c>
      <c r="BJ606" s="88" t="str">
        <f>VLOOKUP(Scoresheet!AM265,'Caps &amp; Points'!$DZ$2:$EA$40,2,FALSE)</f>
        <v>-</v>
      </c>
      <c r="BK606" s="88" t="str">
        <f>VLOOKUP(Scoresheet!AN265,'Caps &amp; Points'!$DZ$2:$EA$40,2,FALSE)</f>
        <v>-</v>
      </c>
      <c r="BL606" s="89" t="str">
        <f>VLOOKUP(Scoresheet!AO265,'Caps &amp; Points'!$DZ$2:$EA$40,2,FALSE)</f>
        <v>-</v>
      </c>
      <c r="BM606" s="90">
        <f t="shared" si="124"/>
        <v>0</v>
      </c>
      <c r="BN606" s="90">
        <f t="shared" si="125"/>
        <v>0</v>
      </c>
      <c r="BO606" s="90">
        <f t="shared" si="126"/>
        <v>0</v>
      </c>
      <c r="BP606" s="90"/>
      <c r="BQ606" s="80" t="str">
        <f>+Scoresheet!BG265</f>
        <v>-</v>
      </c>
      <c r="BR606" s="81" t="str">
        <f>+Scoresheet!BH265</f>
        <v>-</v>
      </c>
      <c r="BS606" s="81" t="str">
        <f>+Scoresheet!BI265</f>
        <v>-</v>
      </c>
      <c r="BT606" s="81" t="str">
        <f>+Scoresheet!BJ265</f>
        <v>-</v>
      </c>
      <c r="BU606" s="81" t="str">
        <f>+Scoresheet!BK265</f>
        <v>-</v>
      </c>
      <c r="BV606" s="81" t="str">
        <f>+Scoresheet!BL265</f>
        <v>-</v>
      </c>
      <c r="BW606" s="222" t="str">
        <f>+Scoresheet!BM265</f>
        <v>-</v>
      </c>
      <c r="BX606" s="82">
        <f>+Scoresheet!BN265</f>
        <v>0</v>
      </c>
      <c r="BY606" s="80" t="str">
        <f>+Scoresheet!BO265</f>
        <v>-</v>
      </c>
      <c r="BZ606" s="81" t="str">
        <f>+Scoresheet!BP265</f>
        <v>-</v>
      </c>
      <c r="CA606" s="81" t="str">
        <f>+Scoresheet!BQ265</f>
        <v>-</v>
      </c>
      <c r="CB606" s="81" t="str">
        <f>+Scoresheet!BR265</f>
        <v>-</v>
      </c>
      <c r="CC606" s="81" t="str">
        <f>+Scoresheet!BS265</f>
        <v>-</v>
      </c>
      <c r="CD606" s="81" t="str">
        <f>+Scoresheet!BT265</f>
        <v>-</v>
      </c>
      <c r="CE606" s="222" t="str">
        <f>+Scoresheet!BU265</f>
        <v>-</v>
      </c>
      <c r="CF606" s="82">
        <f>+Scoresheet!BV265</f>
        <v>0</v>
      </c>
    </row>
    <row r="607" spans="23:84" ht="15.75" hidden="1" thickBot="1">
      <c r="W607" s="294">
        <v>24</v>
      </c>
      <c r="X607" s="295" t="str">
        <f>+Scoresheet!B266</f>
        <v>-</v>
      </c>
      <c r="Y607" s="296" t="str">
        <f>VLOOKUP(Scoresheet!C266,'Caps &amp; Points'!$DT$2:$DU$103,2,FALSE)</f>
        <v>-</v>
      </c>
      <c r="Z607" s="309" t="str">
        <f>VLOOKUP(Scoresheet!D266,'Caps &amp; Points'!$DT$2:$DU$103,2,FALSE)</f>
        <v>-</v>
      </c>
      <c r="AA607" s="309" t="str">
        <f>VLOOKUP(Scoresheet!E266,'Caps &amp; Points'!$DT$2:$DU$103,2,FALSE)</f>
        <v>-</v>
      </c>
      <c r="AB607" s="309" t="str">
        <f>VLOOKUP(Scoresheet!F266,'Caps &amp; Points'!$DT$2:$DU$103,2,FALSE)</f>
        <v>-</v>
      </c>
      <c r="AC607" s="309" t="str">
        <f>VLOOKUP(Scoresheet!G266,'Caps &amp; Points'!$DT$2:$DU$103,2,FALSE)</f>
        <v>-</v>
      </c>
      <c r="AD607" s="309" t="str">
        <f>VLOOKUP(Scoresheet!H266,'Caps &amp; Points'!$DT$2:$DU$103,2,FALSE)</f>
        <v>-</v>
      </c>
      <c r="AE607" s="310" t="str">
        <f>VLOOKUP(Scoresheet!I266,'Caps &amp; Points'!$DT$2:$DU$103,2,FALSE)</f>
        <v>-</v>
      </c>
      <c r="AF607" s="90">
        <f t="shared" si="120"/>
        <v>0</v>
      </c>
      <c r="AG607" s="87" t="str">
        <f>VLOOKUP(Scoresheet!AA266,'Caps &amp; Points'!$DW$2:$DX$11,2,FALSE)</f>
        <v>-</v>
      </c>
      <c r="AH607" s="88" t="str">
        <f>VLOOKUP(Scoresheet!AB266,'Caps &amp; Points'!$DW$2:$DX$11,2,FALSE)</f>
        <v>-</v>
      </c>
      <c r="AI607" s="88" t="str">
        <f>VLOOKUP(Scoresheet!AC266,'Caps &amp; Points'!$DW$2:$DX$11,2,FALSE)</f>
        <v>-</v>
      </c>
      <c r="AJ607" s="88" t="str">
        <f>VLOOKUP(Scoresheet!AD266,'Caps &amp; Points'!$DW$2:$DX$11,2,FALSE)</f>
        <v>-</v>
      </c>
      <c r="AK607" s="88" t="str">
        <f>VLOOKUP(Scoresheet!AE266,'Caps &amp; Points'!$DW$2:$DX$11,2,FALSE)</f>
        <v>-</v>
      </c>
      <c r="AL607" s="88" t="str">
        <f>VLOOKUP(Scoresheet!AF266,'Caps &amp; Points'!$DW$2:$DX$11,2,FALSE)</f>
        <v>-</v>
      </c>
      <c r="AM607" s="89" t="str">
        <f>VLOOKUP(Scoresheet!AG266,'Caps &amp; Points'!$DW$2:$DX$11,2,FALSE)</f>
        <v>-</v>
      </c>
      <c r="AN607" s="90">
        <f t="shared" si="121"/>
        <v>0</v>
      </c>
      <c r="AO607" s="87" t="str">
        <f>VLOOKUP(Scoresheet!AY266,'Caps &amp; Points'!$EF$2:$EG$13,2,FALSE)</f>
        <v>-</v>
      </c>
      <c r="AP607" s="88" t="str">
        <f>VLOOKUP(Scoresheet!AZ266,'Caps &amp; Points'!$EF$2:$EG$13,2,FALSE)</f>
        <v>-</v>
      </c>
      <c r="AQ607" s="88" t="str">
        <f>VLOOKUP(Scoresheet!BA266,'Caps &amp; Points'!$EF$2:$EG$13,2,FALSE)</f>
        <v>-</v>
      </c>
      <c r="AR607" s="88" t="str">
        <f>VLOOKUP(Scoresheet!BB266,'Caps &amp; Points'!$EF$2:$EG$13,2,FALSE)</f>
        <v>-</v>
      </c>
      <c r="AS607" s="88" t="str">
        <f>VLOOKUP(Scoresheet!BC266,'Caps &amp; Points'!$EF$2:$EG$13,2,FALSE)</f>
        <v>-</v>
      </c>
      <c r="AT607" s="88" t="str">
        <f>VLOOKUP(Scoresheet!BD266,'Caps &amp; Points'!$EF$2:$EG$13,2,FALSE)</f>
        <v>-</v>
      </c>
      <c r="AU607" s="89" t="str">
        <f>VLOOKUP(Scoresheet!BE266,'Caps &amp; Points'!$EF$2:$EG$13,2,FALSE)</f>
        <v>-</v>
      </c>
      <c r="AV607" s="90">
        <f t="shared" si="122"/>
        <v>0</v>
      </c>
      <c r="AX607" s="80" t="str">
        <f>VLOOKUP(Scoresheet!AQ266,'Caps &amp; Points'!$EC$2:$ED$21,2,FALSE)</f>
        <v>-</v>
      </c>
      <c r="AY607" s="80" t="str">
        <f>VLOOKUP(Scoresheet!AR266,'Caps &amp; Points'!$EC$2:$ED$21,2,FALSE)</f>
        <v>-</v>
      </c>
      <c r="AZ607" s="80" t="str">
        <f>VLOOKUP(Scoresheet!AS266,'Caps &amp; Points'!$EC$2:$ED$21,2,FALSE)</f>
        <v>-</v>
      </c>
      <c r="BA607" s="80" t="str">
        <f>VLOOKUP(Scoresheet!AT266,'Caps &amp; Points'!$EC$2:$ED$21,2,FALSE)</f>
        <v>-</v>
      </c>
      <c r="BB607" s="80" t="str">
        <f>VLOOKUP(Scoresheet!AU266,'Caps &amp; Points'!$EC$2:$ED$21,2,FALSE)</f>
        <v>-</v>
      </c>
      <c r="BC607" s="80" t="str">
        <f>VLOOKUP(Scoresheet!AV266,'Caps &amp; Points'!$EC$2:$ED$21,2,FALSE)</f>
        <v>-</v>
      </c>
      <c r="BD607" s="80" t="str">
        <f>VLOOKUP(Scoresheet!AW266,'Caps &amp; Points'!$EC$2:$ED$21,2,FALSE)</f>
        <v>-</v>
      </c>
      <c r="BE607" s="90">
        <f t="shared" si="123"/>
        <v>0</v>
      </c>
      <c r="BF607" s="87" t="str">
        <f>VLOOKUP(Scoresheet!AI266,'Caps &amp; Points'!$DZ$2:$EA$40,2,FALSE)</f>
        <v>-</v>
      </c>
      <c r="BG607" s="88" t="str">
        <f>VLOOKUP(Scoresheet!AJ266,'Caps &amp; Points'!$DZ$2:$EA$40,2,FALSE)</f>
        <v>-</v>
      </c>
      <c r="BH607" s="88" t="str">
        <f>VLOOKUP(Scoresheet!AK266,'Caps &amp; Points'!$DZ$2:$EA$40,2,FALSE)</f>
        <v>-</v>
      </c>
      <c r="BI607" s="88" t="str">
        <f>VLOOKUP(Scoresheet!AL266,'Caps &amp; Points'!$DZ$2:$EA$40,2,FALSE)</f>
        <v>-</v>
      </c>
      <c r="BJ607" s="88" t="str">
        <f>VLOOKUP(Scoresheet!AM266,'Caps &amp; Points'!$DZ$2:$EA$40,2,FALSE)</f>
        <v>-</v>
      </c>
      <c r="BK607" s="88" t="str">
        <f>VLOOKUP(Scoresheet!AN266,'Caps &amp; Points'!$DZ$2:$EA$40,2,FALSE)</f>
        <v>-</v>
      </c>
      <c r="BL607" s="89" t="str">
        <f>VLOOKUP(Scoresheet!AO266,'Caps &amp; Points'!$DZ$2:$EA$40,2,FALSE)</f>
        <v>-</v>
      </c>
      <c r="BM607" s="90">
        <f t="shared" si="124"/>
        <v>0</v>
      </c>
      <c r="BN607" s="90">
        <f t="shared" si="125"/>
        <v>0</v>
      </c>
      <c r="BO607" s="90">
        <f t="shared" si="126"/>
        <v>0</v>
      </c>
      <c r="BP607" s="90"/>
      <c r="BQ607" s="80" t="str">
        <f>+Scoresheet!BG266</f>
        <v>-</v>
      </c>
      <c r="BR607" s="81" t="str">
        <f>+Scoresheet!BH266</f>
        <v>-</v>
      </c>
      <c r="BS607" s="81" t="str">
        <f>+Scoresheet!BI266</f>
        <v>-</v>
      </c>
      <c r="BT607" s="81" t="str">
        <f>+Scoresheet!BJ266</f>
        <v>-</v>
      </c>
      <c r="BU607" s="81" t="str">
        <f>+Scoresheet!BK266</f>
        <v>-</v>
      </c>
      <c r="BV607" s="81" t="str">
        <f>+Scoresheet!BL266</f>
        <v>-</v>
      </c>
      <c r="BW607" s="222" t="str">
        <f>+Scoresheet!BM266</f>
        <v>-</v>
      </c>
      <c r="BX607" s="82">
        <f>+Scoresheet!BN266</f>
        <v>0</v>
      </c>
      <c r="BY607" s="80" t="str">
        <f>+Scoresheet!BO266</f>
        <v>-</v>
      </c>
      <c r="BZ607" s="81" t="str">
        <f>+Scoresheet!BP266</f>
        <v>-</v>
      </c>
      <c r="CA607" s="81" t="str">
        <f>+Scoresheet!BQ266</f>
        <v>-</v>
      </c>
      <c r="CB607" s="81" t="str">
        <f>+Scoresheet!BR266</f>
        <v>-</v>
      </c>
      <c r="CC607" s="81" t="str">
        <f>+Scoresheet!BS266</f>
        <v>-</v>
      </c>
      <c r="CD607" s="81" t="str">
        <f>+Scoresheet!BT266</f>
        <v>-</v>
      </c>
      <c r="CE607" s="222" t="str">
        <f>+Scoresheet!BU266</f>
        <v>-</v>
      </c>
      <c r="CF607" s="82">
        <f>+Scoresheet!BV266</f>
        <v>0</v>
      </c>
    </row>
    <row r="608" spans="23:84" ht="15.75" hidden="1" thickBot="1">
      <c r="W608" s="139">
        <v>25</v>
      </c>
      <c r="X608" s="295" t="str">
        <f>+Scoresheet!B267</f>
        <v>-</v>
      </c>
      <c r="Y608" s="296" t="str">
        <f>VLOOKUP(Scoresheet!C267,'Caps &amp; Points'!$DT$2:$DU$103,2,FALSE)</f>
        <v>-</v>
      </c>
      <c r="Z608" s="309" t="str">
        <f>VLOOKUP(Scoresheet!D267,'Caps &amp; Points'!$DT$2:$DU$103,2,FALSE)</f>
        <v>-</v>
      </c>
      <c r="AA608" s="309" t="str">
        <f>VLOOKUP(Scoresheet!E267,'Caps &amp; Points'!$DT$2:$DU$103,2,FALSE)</f>
        <v>-</v>
      </c>
      <c r="AB608" s="309" t="str">
        <f>VLOOKUP(Scoresheet!F267,'Caps &amp; Points'!$DT$2:$DU$103,2,FALSE)</f>
        <v>-</v>
      </c>
      <c r="AC608" s="309" t="str">
        <f>VLOOKUP(Scoresheet!G267,'Caps &amp; Points'!$DT$2:$DU$103,2,FALSE)</f>
        <v>-</v>
      </c>
      <c r="AD608" s="309" t="str">
        <f>VLOOKUP(Scoresheet!H267,'Caps &amp; Points'!$DT$2:$DU$103,2,FALSE)</f>
        <v>-</v>
      </c>
      <c r="AE608" s="310" t="str">
        <f>VLOOKUP(Scoresheet!I267,'Caps &amp; Points'!$DT$2:$DU$103,2,FALSE)</f>
        <v>-</v>
      </c>
      <c r="AF608" s="90">
        <f t="shared" si="120"/>
        <v>0</v>
      </c>
      <c r="AG608" s="87" t="str">
        <f>VLOOKUP(Scoresheet!AA267,'Caps &amp; Points'!$DW$2:$DX$11,2,FALSE)</f>
        <v>-</v>
      </c>
      <c r="AH608" s="88" t="str">
        <f>VLOOKUP(Scoresheet!AB267,'Caps &amp; Points'!$DW$2:$DX$11,2,FALSE)</f>
        <v>-</v>
      </c>
      <c r="AI608" s="88" t="str">
        <f>VLOOKUP(Scoresheet!AC267,'Caps &amp; Points'!$DW$2:$DX$11,2,FALSE)</f>
        <v>-</v>
      </c>
      <c r="AJ608" s="88" t="str">
        <f>VLOOKUP(Scoresheet!AD267,'Caps &amp; Points'!$DW$2:$DX$11,2,FALSE)</f>
        <v>-</v>
      </c>
      <c r="AK608" s="88" t="str">
        <f>VLOOKUP(Scoresheet!AE267,'Caps &amp; Points'!$DW$2:$DX$11,2,FALSE)</f>
        <v>-</v>
      </c>
      <c r="AL608" s="88" t="str">
        <f>VLOOKUP(Scoresheet!AF267,'Caps &amp; Points'!$DW$2:$DX$11,2,FALSE)</f>
        <v>-</v>
      </c>
      <c r="AM608" s="89" t="str">
        <f>VLOOKUP(Scoresheet!AG267,'Caps &amp; Points'!$DW$2:$DX$11,2,FALSE)</f>
        <v>-</v>
      </c>
      <c r="AN608" s="90">
        <f t="shared" si="121"/>
        <v>0</v>
      </c>
      <c r="AO608" s="87" t="str">
        <f>VLOOKUP(Scoresheet!AY267,'Caps &amp; Points'!$EF$2:$EG$13,2,FALSE)</f>
        <v>-</v>
      </c>
      <c r="AP608" s="88" t="str">
        <f>VLOOKUP(Scoresheet!AZ267,'Caps &amp; Points'!$EF$2:$EG$13,2,FALSE)</f>
        <v>-</v>
      </c>
      <c r="AQ608" s="88" t="str">
        <f>VLOOKUP(Scoresheet!BA267,'Caps &amp; Points'!$EF$2:$EG$13,2,FALSE)</f>
        <v>-</v>
      </c>
      <c r="AR608" s="88" t="str">
        <f>VLOOKUP(Scoresheet!BB267,'Caps &amp; Points'!$EF$2:$EG$13,2,FALSE)</f>
        <v>-</v>
      </c>
      <c r="AS608" s="88" t="str">
        <f>VLOOKUP(Scoresheet!BC267,'Caps &amp; Points'!$EF$2:$EG$13,2,FALSE)</f>
        <v>-</v>
      </c>
      <c r="AT608" s="88" t="str">
        <f>VLOOKUP(Scoresheet!BD267,'Caps &amp; Points'!$EF$2:$EG$13,2,FALSE)</f>
        <v>-</v>
      </c>
      <c r="AU608" s="89" t="str">
        <f>VLOOKUP(Scoresheet!BE267,'Caps &amp; Points'!$EF$2:$EG$13,2,FALSE)</f>
        <v>-</v>
      </c>
      <c r="AV608" s="90">
        <f t="shared" si="122"/>
        <v>0</v>
      </c>
      <c r="AX608" s="80" t="str">
        <f>VLOOKUP(Scoresheet!AQ267,'Caps &amp; Points'!$EC$2:$ED$21,2,FALSE)</f>
        <v>-</v>
      </c>
      <c r="AY608" s="80" t="str">
        <f>VLOOKUP(Scoresheet!AR267,'Caps &amp; Points'!$EC$2:$ED$21,2,FALSE)</f>
        <v>-</v>
      </c>
      <c r="AZ608" s="80" t="str">
        <f>VLOOKUP(Scoresheet!AS267,'Caps &amp; Points'!$EC$2:$ED$21,2,FALSE)</f>
        <v>-</v>
      </c>
      <c r="BA608" s="80" t="str">
        <f>VLOOKUP(Scoresheet!AT267,'Caps &amp; Points'!$EC$2:$ED$21,2,FALSE)</f>
        <v>-</v>
      </c>
      <c r="BB608" s="80" t="str">
        <f>VLOOKUP(Scoresheet!AU267,'Caps &amp; Points'!$EC$2:$ED$21,2,FALSE)</f>
        <v>-</v>
      </c>
      <c r="BC608" s="80" t="str">
        <f>VLOOKUP(Scoresheet!AV267,'Caps &amp; Points'!$EC$2:$ED$21,2,FALSE)</f>
        <v>-</v>
      </c>
      <c r="BD608" s="80" t="str">
        <f>VLOOKUP(Scoresheet!AW267,'Caps &amp; Points'!$EC$2:$ED$21,2,FALSE)</f>
        <v>-</v>
      </c>
      <c r="BE608" s="90">
        <f t="shared" si="123"/>
        <v>0</v>
      </c>
      <c r="BF608" s="87" t="str">
        <f>VLOOKUP(Scoresheet!AI267,'Caps &amp; Points'!$DZ$2:$EA$40,2,FALSE)</f>
        <v>-</v>
      </c>
      <c r="BG608" s="88" t="str">
        <f>VLOOKUP(Scoresheet!AJ267,'Caps &amp; Points'!$DZ$2:$EA$40,2,FALSE)</f>
        <v>-</v>
      </c>
      <c r="BH608" s="88" t="str">
        <f>VLOOKUP(Scoresheet!AK267,'Caps &amp; Points'!$DZ$2:$EA$40,2,FALSE)</f>
        <v>-</v>
      </c>
      <c r="BI608" s="88" t="str">
        <f>VLOOKUP(Scoresheet!AL267,'Caps &amp; Points'!$DZ$2:$EA$40,2,FALSE)</f>
        <v>-</v>
      </c>
      <c r="BJ608" s="88" t="str">
        <f>VLOOKUP(Scoresheet!AM267,'Caps &amp; Points'!$DZ$2:$EA$40,2,FALSE)</f>
        <v>-</v>
      </c>
      <c r="BK608" s="88" t="str">
        <f>VLOOKUP(Scoresheet!AN267,'Caps &amp; Points'!$DZ$2:$EA$40,2,FALSE)</f>
        <v>-</v>
      </c>
      <c r="BL608" s="89" t="str">
        <f>VLOOKUP(Scoresheet!AO267,'Caps &amp; Points'!$DZ$2:$EA$40,2,FALSE)</f>
        <v>-</v>
      </c>
      <c r="BM608" s="90">
        <f t="shared" si="124"/>
        <v>0</v>
      </c>
      <c r="BN608" s="90">
        <f t="shared" si="125"/>
        <v>0</v>
      </c>
      <c r="BO608" s="90">
        <f t="shared" si="126"/>
        <v>0</v>
      </c>
      <c r="BP608" s="90"/>
      <c r="BQ608" s="80" t="str">
        <f>+Scoresheet!BG267</f>
        <v>-</v>
      </c>
      <c r="BR608" s="81" t="str">
        <f>+Scoresheet!BH267</f>
        <v>-</v>
      </c>
      <c r="BS608" s="81" t="str">
        <f>+Scoresheet!BI267</f>
        <v>-</v>
      </c>
      <c r="BT608" s="81" t="str">
        <f>+Scoresheet!BJ267</f>
        <v>-</v>
      </c>
      <c r="BU608" s="81" t="str">
        <f>+Scoresheet!BK267</f>
        <v>-</v>
      </c>
      <c r="BV608" s="81" t="str">
        <f>+Scoresheet!BL267</f>
        <v>-</v>
      </c>
      <c r="BW608" s="222" t="str">
        <f>+Scoresheet!BM267</f>
        <v>-</v>
      </c>
      <c r="BX608" s="82">
        <f>+Scoresheet!BN267</f>
        <v>0</v>
      </c>
      <c r="BY608" s="80" t="str">
        <f>+Scoresheet!BO267</f>
        <v>-</v>
      </c>
      <c r="BZ608" s="81" t="str">
        <f>+Scoresheet!BP267</f>
        <v>-</v>
      </c>
      <c r="CA608" s="81" t="str">
        <f>+Scoresheet!BQ267</f>
        <v>-</v>
      </c>
      <c r="CB608" s="81" t="str">
        <f>+Scoresheet!BR267</f>
        <v>-</v>
      </c>
      <c r="CC608" s="81" t="str">
        <f>+Scoresheet!BS267</f>
        <v>-</v>
      </c>
      <c r="CD608" s="81" t="str">
        <f>+Scoresheet!BT267</f>
        <v>-</v>
      </c>
      <c r="CE608" s="222" t="str">
        <f>+Scoresheet!BU267</f>
        <v>-</v>
      </c>
      <c r="CF608" s="82">
        <f>+Scoresheet!BV267</f>
        <v>0</v>
      </c>
    </row>
    <row r="609" spans="23:84" ht="15.75" hidden="1" thickBot="1">
      <c r="W609" s="294">
        <v>26</v>
      </c>
      <c r="X609" s="295" t="str">
        <f>+Scoresheet!B268</f>
        <v>-</v>
      </c>
      <c r="Y609" s="296" t="str">
        <f>VLOOKUP(Scoresheet!C268,'Caps &amp; Points'!$DT$2:$DU$103,2,FALSE)</f>
        <v>-</v>
      </c>
      <c r="Z609" s="309" t="str">
        <f>VLOOKUP(Scoresheet!D268,'Caps &amp; Points'!$DT$2:$DU$103,2,FALSE)</f>
        <v>-</v>
      </c>
      <c r="AA609" s="309" t="str">
        <f>VLOOKUP(Scoresheet!E268,'Caps &amp; Points'!$DT$2:$DU$103,2,FALSE)</f>
        <v>-</v>
      </c>
      <c r="AB609" s="309" t="str">
        <f>VLOOKUP(Scoresheet!F268,'Caps &amp; Points'!$DT$2:$DU$103,2,FALSE)</f>
        <v>-</v>
      </c>
      <c r="AC609" s="309" t="str">
        <f>VLOOKUP(Scoresheet!G268,'Caps &amp; Points'!$DT$2:$DU$103,2,FALSE)</f>
        <v>-</v>
      </c>
      <c r="AD609" s="309" t="str">
        <f>VLOOKUP(Scoresheet!H268,'Caps &amp; Points'!$DT$2:$DU$103,2,FALSE)</f>
        <v>-</v>
      </c>
      <c r="AE609" s="310" t="str">
        <f>VLOOKUP(Scoresheet!I268,'Caps &amp; Points'!$DT$2:$DU$103,2,FALSE)</f>
        <v>-</v>
      </c>
      <c r="AF609" s="90">
        <f t="shared" si="120"/>
        <v>0</v>
      </c>
      <c r="AG609" s="87" t="str">
        <f>VLOOKUP(Scoresheet!AA268,'Caps &amp; Points'!$DW$2:$DX$11,2,FALSE)</f>
        <v>-</v>
      </c>
      <c r="AH609" s="88" t="str">
        <f>VLOOKUP(Scoresheet!AB268,'Caps &amp; Points'!$DW$2:$DX$11,2,FALSE)</f>
        <v>-</v>
      </c>
      <c r="AI609" s="88" t="str">
        <f>VLOOKUP(Scoresheet!AC268,'Caps &amp; Points'!$DW$2:$DX$11,2,FALSE)</f>
        <v>-</v>
      </c>
      <c r="AJ609" s="88" t="str">
        <f>VLOOKUP(Scoresheet!AD268,'Caps &amp; Points'!$DW$2:$DX$11,2,FALSE)</f>
        <v>-</v>
      </c>
      <c r="AK609" s="88" t="str">
        <f>VLOOKUP(Scoresheet!AE268,'Caps &amp; Points'!$DW$2:$DX$11,2,FALSE)</f>
        <v>-</v>
      </c>
      <c r="AL609" s="88" t="str">
        <f>VLOOKUP(Scoresheet!AF268,'Caps &amp; Points'!$DW$2:$DX$11,2,FALSE)</f>
        <v>-</v>
      </c>
      <c r="AM609" s="89" t="str">
        <f>VLOOKUP(Scoresheet!AG268,'Caps &amp; Points'!$DW$2:$DX$11,2,FALSE)</f>
        <v>-</v>
      </c>
      <c r="AN609" s="90">
        <f t="shared" si="121"/>
        <v>0</v>
      </c>
      <c r="AO609" s="87" t="str">
        <f>VLOOKUP(Scoresheet!AY268,'Caps &amp; Points'!$EF$2:$EG$13,2,FALSE)</f>
        <v>-</v>
      </c>
      <c r="AP609" s="88" t="str">
        <f>VLOOKUP(Scoresheet!AZ268,'Caps &amp; Points'!$EF$2:$EG$13,2,FALSE)</f>
        <v>-</v>
      </c>
      <c r="AQ609" s="88" t="str">
        <f>VLOOKUP(Scoresheet!BA268,'Caps &amp; Points'!$EF$2:$EG$13,2,FALSE)</f>
        <v>-</v>
      </c>
      <c r="AR609" s="88" t="str">
        <f>VLOOKUP(Scoresheet!BB268,'Caps &amp; Points'!$EF$2:$EG$13,2,FALSE)</f>
        <v>-</v>
      </c>
      <c r="AS609" s="88" t="str">
        <f>VLOOKUP(Scoresheet!BC268,'Caps &amp; Points'!$EF$2:$EG$13,2,FALSE)</f>
        <v>-</v>
      </c>
      <c r="AT609" s="88" t="str">
        <f>VLOOKUP(Scoresheet!BD268,'Caps &amp; Points'!$EF$2:$EG$13,2,FALSE)</f>
        <v>-</v>
      </c>
      <c r="AU609" s="89" t="str">
        <f>VLOOKUP(Scoresheet!BE268,'Caps &amp; Points'!$EF$2:$EG$13,2,FALSE)</f>
        <v>-</v>
      </c>
      <c r="AV609" s="90">
        <f t="shared" si="122"/>
        <v>0</v>
      </c>
      <c r="AX609" s="80" t="str">
        <f>VLOOKUP(Scoresheet!AQ268,'Caps &amp; Points'!$EC$2:$ED$21,2,FALSE)</f>
        <v>-</v>
      </c>
      <c r="AY609" s="80" t="str">
        <f>VLOOKUP(Scoresheet!AR268,'Caps &amp; Points'!$EC$2:$ED$21,2,FALSE)</f>
        <v>-</v>
      </c>
      <c r="AZ609" s="80" t="str">
        <f>VLOOKUP(Scoresheet!AS268,'Caps &amp; Points'!$EC$2:$ED$21,2,FALSE)</f>
        <v>-</v>
      </c>
      <c r="BA609" s="80" t="str">
        <f>VLOOKUP(Scoresheet!AT268,'Caps &amp; Points'!$EC$2:$ED$21,2,FALSE)</f>
        <v>-</v>
      </c>
      <c r="BB609" s="80" t="str">
        <f>VLOOKUP(Scoresheet!AU268,'Caps &amp; Points'!$EC$2:$ED$21,2,FALSE)</f>
        <v>-</v>
      </c>
      <c r="BC609" s="80" t="str">
        <f>VLOOKUP(Scoresheet!AV268,'Caps &amp; Points'!$EC$2:$ED$21,2,FALSE)</f>
        <v>-</v>
      </c>
      <c r="BD609" s="80" t="str">
        <f>VLOOKUP(Scoresheet!AW268,'Caps &amp; Points'!$EC$2:$ED$21,2,FALSE)</f>
        <v>-</v>
      </c>
      <c r="BE609" s="90">
        <f t="shared" si="123"/>
        <v>0</v>
      </c>
      <c r="BF609" s="87" t="str">
        <f>VLOOKUP(Scoresheet!AI268,'Caps &amp; Points'!$DZ$2:$EA$40,2,FALSE)</f>
        <v>-</v>
      </c>
      <c r="BG609" s="88" t="str">
        <f>VLOOKUP(Scoresheet!AJ268,'Caps &amp; Points'!$DZ$2:$EA$40,2,FALSE)</f>
        <v>-</v>
      </c>
      <c r="BH609" s="88" t="str">
        <f>VLOOKUP(Scoresheet!AK268,'Caps &amp; Points'!$DZ$2:$EA$40,2,FALSE)</f>
        <v>-</v>
      </c>
      <c r="BI609" s="88" t="str">
        <f>VLOOKUP(Scoresheet!AL268,'Caps &amp; Points'!$DZ$2:$EA$40,2,FALSE)</f>
        <v>-</v>
      </c>
      <c r="BJ609" s="88" t="str">
        <f>VLOOKUP(Scoresheet!AM268,'Caps &amp; Points'!$DZ$2:$EA$40,2,FALSE)</f>
        <v>-</v>
      </c>
      <c r="BK609" s="88" t="str">
        <f>VLOOKUP(Scoresheet!AN268,'Caps &amp; Points'!$DZ$2:$EA$40,2,FALSE)</f>
        <v>-</v>
      </c>
      <c r="BL609" s="89" t="str">
        <f>VLOOKUP(Scoresheet!AO268,'Caps &amp; Points'!$DZ$2:$EA$40,2,FALSE)</f>
        <v>-</v>
      </c>
      <c r="BM609" s="90">
        <f t="shared" si="124"/>
        <v>0</v>
      </c>
      <c r="BN609" s="90">
        <f t="shared" si="125"/>
        <v>0</v>
      </c>
      <c r="BO609" s="90">
        <f t="shared" si="126"/>
        <v>0</v>
      </c>
      <c r="BP609" s="90"/>
      <c r="BQ609" s="80" t="str">
        <f>+Scoresheet!BG268</f>
        <v>-</v>
      </c>
      <c r="BR609" s="81" t="str">
        <f>+Scoresheet!BH268</f>
        <v>-</v>
      </c>
      <c r="BS609" s="81" t="str">
        <f>+Scoresheet!BI268</f>
        <v>-</v>
      </c>
      <c r="BT609" s="81" t="str">
        <f>+Scoresheet!BJ268</f>
        <v>-</v>
      </c>
      <c r="BU609" s="81" t="str">
        <f>+Scoresheet!BK268</f>
        <v>-</v>
      </c>
      <c r="BV609" s="81" t="str">
        <f>+Scoresheet!BL268</f>
        <v>-</v>
      </c>
      <c r="BW609" s="222" t="str">
        <f>+Scoresheet!BM268</f>
        <v>-</v>
      </c>
      <c r="BX609" s="82">
        <f>+Scoresheet!BN268</f>
        <v>0</v>
      </c>
      <c r="BY609" s="80" t="str">
        <f>+Scoresheet!BO268</f>
        <v>-</v>
      </c>
      <c r="BZ609" s="81" t="str">
        <f>+Scoresheet!BP268</f>
        <v>-</v>
      </c>
      <c r="CA609" s="81" t="str">
        <f>+Scoresheet!BQ268</f>
        <v>-</v>
      </c>
      <c r="CB609" s="81" t="str">
        <f>+Scoresheet!BR268</f>
        <v>-</v>
      </c>
      <c r="CC609" s="81" t="str">
        <f>+Scoresheet!BS268</f>
        <v>-</v>
      </c>
      <c r="CD609" s="81" t="str">
        <f>+Scoresheet!BT268</f>
        <v>-</v>
      </c>
      <c r="CE609" s="222" t="str">
        <f>+Scoresheet!BU268</f>
        <v>-</v>
      </c>
      <c r="CF609" s="82">
        <f>+Scoresheet!BV268</f>
        <v>0</v>
      </c>
    </row>
    <row r="610" spans="23:84" ht="15.75" hidden="1" thickBot="1">
      <c r="W610" s="139">
        <v>27</v>
      </c>
      <c r="X610" s="295" t="str">
        <f>+Scoresheet!B269</f>
        <v>-</v>
      </c>
      <c r="Y610" s="296" t="str">
        <f>VLOOKUP(Scoresheet!C269,'Caps &amp; Points'!$DT$2:$DU$103,2,FALSE)</f>
        <v>-</v>
      </c>
      <c r="Z610" s="309" t="str">
        <f>VLOOKUP(Scoresheet!D269,'Caps &amp; Points'!$DT$2:$DU$103,2,FALSE)</f>
        <v>-</v>
      </c>
      <c r="AA610" s="309" t="str">
        <f>VLOOKUP(Scoresheet!E269,'Caps &amp; Points'!$DT$2:$DU$103,2,FALSE)</f>
        <v>-</v>
      </c>
      <c r="AB610" s="309" t="str">
        <f>VLOOKUP(Scoresheet!F269,'Caps &amp; Points'!$DT$2:$DU$103,2,FALSE)</f>
        <v>-</v>
      </c>
      <c r="AC610" s="309" t="str">
        <f>VLOOKUP(Scoresheet!G269,'Caps &amp; Points'!$DT$2:$DU$103,2,FALSE)</f>
        <v>-</v>
      </c>
      <c r="AD610" s="309" t="str">
        <f>VLOOKUP(Scoresheet!H269,'Caps &amp; Points'!$DT$2:$DU$103,2,FALSE)</f>
        <v>-</v>
      </c>
      <c r="AE610" s="310" t="str">
        <f>VLOOKUP(Scoresheet!I269,'Caps &amp; Points'!$DT$2:$DU$103,2,FALSE)</f>
        <v>-</v>
      </c>
      <c r="AF610" s="90">
        <f t="shared" si="120"/>
        <v>0</v>
      </c>
      <c r="AG610" s="87" t="str">
        <f>VLOOKUP(Scoresheet!AA269,'Caps &amp; Points'!$DW$2:$DX$11,2,FALSE)</f>
        <v>-</v>
      </c>
      <c r="AH610" s="88" t="str">
        <f>VLOOKUP(Scoresheet!AB269,'Caps &amp; Points'!$DW$2:$DX$11,2,FALSE)</f>
        <v>-</v>
      </c>
      <c r="AI610" s="88" t="str">
        <f>VLOOKUP(Scoresheet!AC269,'Caps &amp; Points'!$DW$2:$DX$11,2,FALSE)</f>
        <v>-</v>
      </c>
      <c r="AJ610" s="88" t="str">
        <f>VLOOKUP(Scoresheet!AD269,'Caps &amp; Points'!$DW$2:$DX$11,2,FALSE)</f>
        <v>-</v>
      </c>
      <c r="AK610" s="88" t="str">
        <f>VLOOKUP(Scoresheet!AE269,'Caps &amp; Points'!$DW$2:$DX$11,2,FALSE)</f>
        <v>-</v>
      </c>
      <c r="AL610" s="88" t="str">
        <f>VLOOKUP(Scoresheet!AF269,'Caps &amp; Points'!$DW$2:$DX$11,2,FALSE)</f>
        <v>-</v>
      </c>
      <c r="AM610" s="89" t="str">
        <f>VLOOKUP(Scoresheet!AG269,'Caps &amp; Points'!$DW$2:$DX$11,2,FALSE)</f>
        <v>-</v>
      </c>
      <c r="AN610" s="90">
        <f t="shared" si="121"/>
        <v>0</v>
      </c>
      <c r="AO610" s="87" t="str">
        <f>VLOOKUP(Scoresheet!AY269,'Caps &amp; Points'!$EF$2:$EG$13,2,FALSE)</f>
        <v>-</v>
      </c>
      <c r="AP610" s="88" t="str">
        <f>VLOOKUP(Scoresheet!AZ269,'Caps &amp; Points'!$EF$2:$EG$13,2,FALSE)</f>
        <v>-</v>
      </c>
      <c r="AQ610" s="88" t="str">
        <f>VLOOKUP(Scoresheet!BA269,'Caps &amp; Points'!$EF$2:$EG$13,2,FALSE)</f>
        <v>-</v>
      </c>
      <c r="AR610" s="88" t="str">
        <f>VLOOKUP(Scoresheet!BB269,'Caps &amp; Points'!$EF$2:$EG$13,2,FALSE)</f>
        <v>-</v>
      </c>
      <c r="AS610" s="88" t="str">
        <f>VLOOKUP(Scoresheet!BC269,'Caps &amp; Points'!$EF$2:$EG$13,2,FALSE)</f>
        <v>-</v>
      </c>
      <c r="AT610" s="88" t="str">
        <f>VLOOKUP(Scoresheet!BD269,'Caps &amp; Points'!$EF$2:$EG$13,2,FALSE)</f>
        <v>-</v>
      </c>
      <c r="AU610" s="89" t="str">
        <f>VLOOKUP(Scoresheet!BE269,'Caps &amp; Points'!$EF$2:$EG$13,2,FALSE)</f>
        <v>-</v>
      </c>
      <c r="AV610" s="90">
        <f t="shared" si="122"/>
        <v>0</v>
      </c>
      <c r="AX610" s="80" t="str">
        <f>VLOOKUP(Scoresheet!AQ269,'Caps &amp; Points'!$EC$2:$ED$21,2,FALSE)</f>
        <v>-</v>
      </c>
      <c r="AY610" s="80" t="str">
        <f>VLOOKUP(Scoresheet!AR269,'Caps &amp; Points'!$EC$2:$ED$21,2,FALSE)</f>
        <v>-</v>
      </c>
      <c r="AZ610" s="80" t="str">
        <f>VLOOKUP(Scoresheet!AS269,'Caps &amp; Points'!$EC$2:$ED$21,2,FALSE)</f>
        <v>-</v>
      </c>
      <c r="BA610" s="80" t="str">
        <f>VLOOKUP(Scoresheet!AT269,'Caps &amp; Points'!$EC$2:$ED$21,2,FALSE)</f>
        <v>-</v>
      </c>
      <c r="BB610" s="80" t="str">
        <f>VLOOKUP(Scoresheet!AU269,'Caps &amp; Points'!$EC$2:$ED$21,2,FALSE)</f>
        <v>-</v>
      </c>
      <c r="BC610" s="80" t="str">
        <f>VLOOKUP(Scoresheet!AV269,'Caps &amp; Points'!$EC$2:$ED$21,2,FALSE)</f>
        <v>-</v>
      </c>
      <c r="BD610" s="80" t="str">
        <f>VLOOKUP(Scoresheet!AW269,'Caps &amp; Points'!$EC$2:$ED$21,2,FALSE)</f>
        <v>-</v>
      </c>
      <c r="BE610" s="90">
        <f t="shared" si="123"/>
        <v>0</v>
      </c>
      <c r="BF610" s="87" t="str">
        <f>VLOOKUP(Scoresheet!AI269,'Caps &amp; Points'!$DZ$2:$EA$40,2,FALSE)</f>
        <v>-</v>
      </c>
      <c r="BG610" s="88" t="str">
        <f>VLOOKUP(Scoresheet!AJ269,'Caps &amp; Points'!$DZ$2:$EA$40,2,FALSE)</f>
        <v>-</v>
      </c>
      <c r="BH610" s="88" t="str">
        <f>VLOOKUP(Scoresheet!AK269,'Caps &amp; Points'!$DZ$2:$EA$40,2,FALSE)</f>
        <v>-</v>
      </c>
      <c r="BI610" s="88" t="str">
        <f>VLOOKUP(Scoresheet!AL269,'Caps &amp; Points'!$DZ$2:$EA$40,2,FALSE)</f>
        <v>-</v>
      </c>
      <c r="BJ610" s="88" t="str">
        <f>VLOOKUP(Scoresheet!AM269,'Caps &amp; Points'!$DZ$2:$EA$40,2,FALSE)</f>
        <v>-</v>
      </c>
      <c r="BK610" s="88" t="str">
        <f>VLOOKUP(Scoresheet!AN269,'Caps &amp; Points'!$DZ$2:$EA$40,2,FALSE)</f>
        <v>-</v>
      </c>
      <c r="BL610" s="89" t="str">
        <f>VLOOKUP(Scoresheet!AO269,'Caps &amp; Points'!$DZ$2:$EA$40,2,FALSE)</f>
        <v>-</v>
      </c>
      <c r="BM610" s="90">
        <f t="shared" si="124"/>
        <v>0</v>
      </c>
      <c r="BN610" s="90">
        <f t="shared" si="125"/>
        <v>0</v>
      </c>
      <c r="BO610" s="90">
        <f t="shared" si="126"/>
        <v>0</v>
      </c>
      <c r="BP610" s="90"/>
      <c r="BQ610" s="80" t="str">
        <f>+Scoresheet!BG269</f>
        <v>-</v>
      </c>
      <c r="BR610" s="81" t="str">
        <f>+Scoresheet!BH269</f>
        <v>-</v>
      </c>
      <c r="BS610" s="81" t="str">
        <f>+Scoresheet!BI269</f>
        <v>-</v>
      </c>
      <c r="BT610" s="81" t="str">
        <f>+Scoresheet!BJ269</f>
        <v>-</v>
      </c>
      <c r="BU610" s="81" t="str">
        <f>+Scoresheet!BK269</f>
        <v>-</v>
      </c>
      <c r="BV610" s="81" t="str">
        <f>+Scoresheet!BL269</f>
        <v>-</v>
      </c>
      <c r="BW610" s="222" t="str">
        <f>+Scoresheet!BM269</f>
        <v>-</v>
      </c>
      <c r="BX610" s="82">
        <f>+Scoresheet!BN269</f>
        <v>0</v>
      </c>
      <c r="BY610" s="80" t="str">
        <f>+Scoresheet!BO269</f>
        <v>-</v>
      </c>
      <c r="BZ610" s="81" t="str">
        <f>+Scoresheet!BP269</f>
        <v>-</v>
      </c>
      <c r="CA610" s="81" t="str">
        <f>+Scoresheet!BQ269</f>
        <v>-</v>
      </c>
      <c r="CB610" s="81" t="str">
        <f>+Scoresheet!BR269</f>
        <v>-</v>
      </c>
      <c r="CC610" s="81" t="str">
        <f>+Scoresheet!BS269</f>
        <v>-</v>
      </c>
      <c r="CD610" s="81" t="str">
        <f>+Scoresheet!BT269</f>
        <v>-</v>
      </c>
      <c r="CE610" s="222" t="str">
        <f>+Scoresheet!BU269</f>
        <v>-</v>
      </c>
      <c r="CF610" s="82">
        <f>+Scoresheet!BV269</f>
        <v>0</v>
      </c>
    </row>
    <row r="611" spans="23:84" ht="15.75" hidden="1" thickBot="1">
      <c r="W611" s="294">
        <v>28</v>
      </c>
      <c r="X611" s="295" t="str">
        <f>+Scoresheet!B270</f>
        <v>-</v>
      </c>
      <c r="Y611" s="296" t="str">
        <f>VLOOKUP(Scoresheet!C270,'Caps &amp; Points'!$DT$2:$DU$103,2,FALSE)</f>
        <v>-</v>
      </c>
      <c r="Z611" s="309" t="str">
        <f>VLOOKUP(Scoresheet!D270,'Caps &amp; Points'!$DT$2:$DU$103,2,FALSE)</f>
        <v>-</v>
      </c>
      <c r="AA611" s="309" t="str">
        <f>VLOOKUP(Scoresheet!E270,'Caps &amp; Points'!$DT$2:$DU$103,2,FALSE)</f>
        <v>-</v>
      </c>
      <c r="AB611" s="309" t="str">
        <f>VLOOKUP(Scoresheet!F270,'Caps &amp; Points'!$DT$2:$DU$103,2,FALSE)</f>
        <v>-</v>
      </c>
      <c r="AC611" s="309" t="str">
        <f>VLOOKUP(Scoresheet!G270,'Caps &amp; Points'!$DT$2:$DU$103,2,FALSE)</f>
        <v>-</v>
      </c>
      <c r="AD611" s="309" t="str">
        <f>VLOOKUP(Scoresheet!H270,'Caps &amp; Points'!$DT$2:$DU$103,2,FALSE)</f>
        <v>-</v>
      </c>
      <c r="AE611" s="310" t="str">
        <f>VLOOKUP(Scoresheet!I270,'Caps &amp; Points'!$DT$2:$DU$103,2,FALSE)</f>
        <v>-</v>
      </c>
      <c r="AF611" s="90">
        <f t="shared" si="120"/>
        <v>0</v>
      </c>
      <c r="AG611" s="87" t="str">
        <f>VLOOKUP(Scoresheet!AA270,'Caps &amp; Points'!$DW$2:$DX$11,2,FALSE)</f>
        <v>-</v>
      </c>
      <c r="AH611" s="88" t="str">
        <f>VLOOKUP(Scoresheet!AB270,'Caps &amp; Points'!$DW$2:$DX$11,2,FALSE)</f>
        <v>-</v>
      </c>
      <c r="AI611" s="88" t="str">
        <f>VLOOKUP(Scoresheet!AC270,'Caps &amp; Points'!$DW$2:$DX$11,2,FALSE)</f>
        <v>-</v>
      </c>
      <c r="AJ611" s="88" t="str">
        <f>VLOOKUP(Scoresheet!AD270,'Caps &amp; Points'!$DW$2:$DX$11,2,FALSE)</f>
        <v>-</v>
      </c>
      <c r="AK611" s="88" t="str">
        <f>VLOOKUP(Scoresheet!AE270,'Caps &amp; Points'!$DW$2:$DX$11,2,FALSE)</f>
        <v>-</v>
      </c>
      <c r="AL611" s="88" t="str">
        <f>VLOOKUP(Scoresheet!AF270,'Caps &amp; Points'!$DW$2:$DX$11,2,FALSE)</f>
        <v>-</v>
      </c>
      <c r="AM611" s="89" t="str">
        <f>VLOOKUP(Scoresheet!AG270,'Caps &amp; Points'!$DW$2:$DX$11,2,FALSE)</f>
        <v>-</v>
      </c>
      <c r="AN611" s="90">
        <f t="shared" si="121"/>
        <v>0</v>
      </c>
      <c r="AO611" s="87" t="str">
        <f>VLOOKUP(Scoresheet!AY270,'Caps &amp; Points'!$EF$2:$EG$13,2,FALSE)</f>
        <v>-</v>
      </c>
      <c r="AP611" s="88" t="str">
        <f>VLOOKUP(Scoresheet!AZ270,'Caps &amp; Points'!$EF$2:$EG$13,2,FALSE)</f>
        <v>-</v>
      </c>
      <c r="AQ611" s="88" t="str">
        <f>VLOOKUP(Scoresheet!BA270,'Caps &amp; Points'!$EF$2:$EG$13,2,FALSE)</f>
        <v>-</v>
      </c>
      <c r="AR611" s="88" t="str">
        <f>VLOOKUP(Scoresheet!BB270,'Caps &amp; Points'!$EF$2:$EG$13,2,FALSE)</f>
        <v>-</v>
      </c>
      <c r="AS611" s="88" t="str">
        <f>VLOOKUP(Scoresheet!BC270,'Caps &amp; Points'!$EF$2:$EG$13,2,FALSE)</f>
        <v>-</v>
      </c>
      <c r="AT611" s="88" t="str">
        <f>VLOOKUP(Scoresheet!BD270,'Caps &amp; Points'!$EF$2:$EG$13,2,FALSE)</f>
        <v>-</v>
      </c>
      <c r="AU611" s="89" t="str">
        <f>VLOOKUP(Scoresheet!BE270,'Caps &amp; Points'!$EF$2:$EG$13,2,FALSE)</f>
        <v>-</v>
      </c>
      <c r="AV611" s="90">
        <f t="shared" si="122"/>
        <v>0</v>
      </c>
      <c r="AX611" s="80" t="str">
        <f>VLOOKUP(Scoresheet!AQ270,'Caps &amp; Points'!$EC$2:$ED$21,2,FALSE)</f>
        <v>-</v>
      </c>
      <c r="AY611" s="80" t="str">
        <f>VLOOKUP(Scoresheet!AR270,'Caps &amp; Points'!$EC$2:$ED$21,2,FALSE)</f>
        <v>-</v>
      </c>
      <c r="AZ611" s="80" t="str">
        <f>VLOOKUP(Scoresheet!AS270,'Caps &amp; Points'!$EC$2:$ED$21,2,FALSE)</f>
        <v>-</v>
      </c>
      <c r="BA611" s="80" t="str">
        <f>VLOOKUP(Scoresheet!AT270,'Caps &amp; Points'!$EC$2:$ED$21,2,FALSE)</f>
        <v>-</v>
      </c>
      <c r="BB611" s="80" t="str">
        <f>VLOOKUP(Scoresheet!AU270,'Caps &amp; Points'!$EC$2:$ED$21,2,FALSE)</f>
        <v>-</v>
      </c>
      <c r="BC611" s="80" t="str">
        <f>VLOOKUP(Scoresheet!AV270,'Caps &amp; Points'!$EC$2:$ED$21,2,FALSE)</f>
        <v>-</v>
      </c>
      <c r="BD611" s="80" t="str">
        <f>VLOOKUP(Scoresheet!AW270,'Caps &amp; Points'!$EC$2:$ED$21,2,FALSE)</f>
        <v>-</v>
      </c>
      <c r="BE611" s="90">
        <f t="shared" si="123"/>
        <v>0</v>
      </c>
      <c r="BF611" s="87" t="str">
        <f>VLOOKUP(Scoresheet!AI270,'Caps &amp; Points'!$DZ$2:$EA$40,2,FALSE)</f>
        <v>-</v>
      </c>
      <c r="BG611" s="88" t="str">
        <f>VLOOKUP(Scoresheet!AJ270,'Caps &amp; Points'!$DZ$2:$EA$40,2,FALSE)</f>
        <v>-</v>
      </c>
      <c r="BH611" s="88" t="str">
        <f>VLOOKUP(Scoresheet!AK270,'Caps &amp; Points'!$DZ$2:$EA$40,2,FALSE)</f>
        <v>-</v>
      </c>
      <c r="BI611" s="88" t="str">
        <f>VLOOKUP(Scoresheet!AL270,'Caps &amp; Points'!$DZ$2:$EA$40,2,FALSE)</f>
        <v>-</v>
      </c>
      <c r="BJ611" s="88" t="str">
        <f>VLOOKUP(Scoresheet!AM270,'Caps &amp; Points'!$DZ$2:$EA$40,2,FALSE)</f>
        <v>-</v>
      </c>
      <c r="BK611" s="88" t="str">
        <f>VLOOKUP(Scoresheet!AN270,'Caps &amp; Points'!$DZ$2:$EA$40,2,FALSE)</f>
        <v>-</v>
      </c>
      <c r="BL611" s="89" t="str">
        <f>VLOOKUP(Scoresheet!AO270,'Caps &amp; Points'!$DZ$2:$EA$40,2,FALSE)</f>
        <v>-</v>
      </c>
      <c r="BM611" s="90">
        <f t="shared" si="124"/>
        <v>0</v>
      </c>
      <c r="BN611" s="90">
        <f t="shared" si="125"/>
        <v>0</v>
      </c>
      <c r="BO611" s="90">
        <f t="shared" si="126"/>
        <v>0</v>
      </c>
      <c r="BP611" s="90"/>
      <c r="BQ611" s="80" t="str">
        <f>+Scoresheet!BG270</f>
        <v>-</v>
      </c>
      <c r="BR611" s="81" t="str">
        <f>+Scoresheet!BH270</f>
        <v>-</v>
      </c>
      <c r="BS611" s="81" t="str">
        <f>+Scoresheet!BI270</f>
        <v>-</v>
      </c>
      <c r="BT611" s="81" t="str">
        <f>+Scoresheet!BJ270</f>
        <v>-</v>
      </c>
      <c r="BU611" s="81" t="str">
        <f>+Scoresheet!BK270</f>
        <v>-</v>
      </c>
      <c r="BV611" s="81" t="str">
        <f>+Scoresheet!BL270</f>
        <v>-</v>
      </c>
      <c r="BW611" s="222" t="str">
        <f>+Scoresheet!BM270</f>
        <v>-</v>
      </c>
      <c r="BX611" s="82">
        <f>+Scoresheet!BN270</f>
        <v>0</v>
      </c>
      <c r="BY611" s="80" t="str">
        <f>+Scoresheet!BO270</f>
        <v>-</v>
      </c>
      <c r="BZ611" s="81" t="str">
        <f>+Scoresheet!BP270</f>
        <v>-</v>
      </c>
      <c r="CA611" s="81" t="str">
        <f>+Scoresheet!BQ270</f>
        <v>-</v>
      </c>
      <c r="CB611" s="81" t="str">
        <f>+Scoresheet!BR270</f>
        <v>-</v>
      </c>
      <c r="CC611" s="81" t="str">
        <f>+Scoresheet!BS270</f>
        <v>-</v>
      </c>
      <c r="CD611" s="81" t="str">
        <f>+Scoresheet!BT270</f>
        <v>-</v>
      </c>
      <c r="CE611" s="222" t="str">
        <f>+Scoresheet!BU270</f>
        <v>-</v>
      </c>
      <c r="CF611" s="82">
        <f>+Scoresheet!BV270</f>
        <v>0</v>
      </c>
    </row>
    <row r="612" spans="23:84" ht="15.75" hidden="1" thickBot="1">
      <c r="W612" s="139">
        <v>29</v>
      </c>
      <c r="X612" s="295" t="str">
        <f>+Scoresheet!B271</f>
        <v>-</v>
      </c>
      <c r="Y612" s="296" t="str">
        <f>VLOOKUP(Scoresheet!C271,'Caps &amp; Points'!$DT$2:$DU$103,2,FALSE)</f>
        <v>-</v>
      </c>
      <c r="Z612" s="309" t="str">
        <f>VLOOKUP(Scoresheet!D271,'Caps &amp; Points'!$DT$2:$DU$103,2,FALSE)</f>
        <v>-</v>
      </c>
      <c r="AA612" s="309" t="str">
        <f>VLOOKUP(Scoresheet!E271,'Caps &amp; Points'!$DT$2:$DU$103,2,FALSE)</f>
        <v>-</v>
      </c>
      <c r="AB612" s="309" t="str">
        <f>VLOOKUP(Scoresheet!F271,'Caps &amp; Points'!$DT$2:$DU$103,2,FALSE)</f>
        <v>-</v>
      </c>
      <c r="AC612" s="309" t="str">
        <f>VLOOKUP(Scoresheet!G271,'Caps &amp; Points'!$DT$2:$DU$103,2,FALSE)</f>
        <v>-</v>
      </c>
      <c r="AD612" s="309" t="str">
        <f>VLOOKUP(Scoresheet!H271,'Caps &amp; Points'!$DT$2:$DU$103,2,FALSE)</f>
        <v>-</v>
      </c>
      <c r="AE612" s="310" t="str">
        <f>VLOOKUP(Scoresheet!I271,'Caps &amp; Points'!$DT$2:$DU$103,2,FALSE)</f>
        <v>-</v>
      </c>
      <c r="AF612" s="90">
        <f t="shared" si="120"/>
        <v>0</v>
      </c>
      <c r="AG612" s="87" t="str">
        <f>VLOOKUP(Scoresheet!AA271,'Caps &amp; Points'!$DW$2:$DX$11,2,FALSE)</f>
        <v>-</v>
      </c>
      <c r="AH612" s="88" t="str">
        <f>VLOOKUP(Scoresheet!AB271,'Caps &amp; Points'!$DW$2:$DX$11,2,FALSE)</f>
        <v>-</v>
      </c>
      <c r="AI612" s="88" t="str">
        <f>VLOOKUP(Scoresheet!AC271,'Caps &amp; Points'!$DW$2:$DX$11,2,FALSE)</f>
        <v>-</v>
      </c>
      <c r="AJ612" s="88" t="str">
        <f>VLOOKUP(Scoresheet!AD271,'Caps &amp; Points'!$DW$2:$DX$11,2,FALSE)</f>
        <v>-</v>
      </c>
      <c r="AK612" s="88" t="str">
        <f>VLOOKUP(Scoresheet!AE271,'Caps &amp; Points'!$DW$2:$DX$11,2,FALSE)</f>
        <v>-</v>
      </c>
      <c r="AL612" s="88" t="str">
        <f>VLOOKUP(Scoresheet!AF271,'Caps &amp; Points'!$DW$2:$DX$11,2,FALSE)</f>
        <v>-</v>
      </c>
      <c r="AM612" s="89" t="str">
        <f>VLOOKUP(Scoresheet!AG271,'Caps &amp; Points'!$DW$2:$DX$11,2,FALSE)</f>
        <v>-</v>
      </c>
      <c r="AN612" s="90">
        <f t="shared" si="121"/>
        <v>0</v>
      </c>
      <c r="AO612" s="87" t="str">
        <f>VLOOKUP(Scoresheet!AY271,'Caps &amp; Points'!$EF$2:$EG$13,2,FALSE)</f>
        <v>-</v>
      </c>
      <c r="AP612" s="88" t="str">
        <f>VLOOKUP(Scoresheet!AZ271,'Caps &amp; Points'!$EF$2:$EG$13,2,FALSE)</f>
        <v>-</v>
      </c>
      <c r="AQ612" s="88" t="str">
        <f>VLOOKUP(Scoresheet!BA271,'Caps &amp; Points'!$EF$2:$EG$13,2,FALSE)</f>
        <v>-</v>
      </c>
      <c r="AR612" s="88" t="str">
        <f>VLOOKUP(Scoresheet!BB271,'Caps &amp; Points'!$EF$2:$EG$13,2,FALSE)</f>
        <v>-</v>
      </c>
      <c r="AS612" s="88" t="str">
        <f>VLOOKUP(Scoresheet!BC271,'Caps &amp; Points'!$EF$2:$EG$13,2,FALSE)</f>
        <v>-</v>
      </c>
      <c r="AT612" s="88" t="str">
        <f>VLOOKUP(Scoresheet!BD271,'Caps &amp; Points'!$EF$2:$EG$13,2,FALSE)</f>
        <v>-</v>
      </c>
      <c r="AU612" s="89" t="str">
        <f>VLOOKUP(Scoresheet!BE271,'Caps &amp; Points'!$EF$2:$EG$13,2,FALSE)</f>
        <v>-</v>
      </c>
      <c r="AV612" s="90">
        <f t="shared" si="122"/>
        <v>0</v>
      </c>
      <c r="AX612" s="80" t="str">
        <f>VLOOKUP(Scoresheet!AQ271,'Caps &amp; Points'!$EC$2:$ED$21,2,FALSE)</f>
        <v>-</v>
      </c>
      <c r="AY612" s="80" t="str">
        <f>VLOOKUP(Scoresheet!AR271,'Caps &amp; Points'!$EC$2:$ED$21,2,FALSE)</f>
        <v>-</v>
      </c>
      <c r="AZ612" s="80" t="str">
        <f>VLOOKUP(Scoresheet!AS271,'Caps &amp; Points'!$EC$2:$ED$21,2,FALSE)</f>
        <v>-</v>
      </c>
      <c r="BA612" s="80" t="str">
        <f>VLOOKUP(Scoresheet!AT271,'Caps &amp; Points'!$EC$2:$ED$21,2,FALSE)</f>
        <v>-</v>
      </c>
      <c r="BB612" s="80" t="str">
        <f>VLOOKUP(Scoresheet!AU271,'Caps &amp; Points'!$EC$2:$ED$21,2,FALSE)</f>
        <v>-</v>
      </c>
      <c r="BC612" s="80" t="str">
        <f>VLOOKUP(Scoresheet!AV271,'Caps &amp; Points'!$EC$2:$ED$21,2,FALSE)</f>
        <v>-</v>
      </c>
      <c r="BD612" s="80" t="str">
        <f>VLOOKUP(Scoresheet!AW271,'Caps &amp; Points'!$EC$2:$ED$21,2,FALSE)</f>
        <v>-</v>
      </c>
      <c r="BE612" s="90">
        <f t="shared" si="123"/>
        <v>0</v>
      </c>
      <c r="BF612" s="87" t="str">
        <f>VLOOKUP(Scoresheet!AI271,'Caps &amp; Points'!$DZ$2:$EA$40,2,FALSE)</f>
        <v>-</v>
      </c>
      <c r="BG612" s="88" t="str">
        <f>VLOOKUP(Scoresheet!AJ271,'Caps &amp; Points'!$DZ$2:$EA$40,2,FALSE)</f>
        <v>-</v>
      </c>
      <c r="BH612" s="88" t="str">
        <f>VLOOKUP(Scoresheet!AK271,'Caps &amp; Points'!$DZ$2:$EA$40,2,FALSE)</f>
        <v>-</v>
      </c>
      <c r="BI612" s="88" t="str">
        <f>VLOOKUP(Scoresheet!AL271,'Caps &amp; Points'!$DZ$2:$EA$40,2,FALSE)</f>
        <v>-</v>
      </c>
      <c r="BJ612" s="88" t="str">
        <f>VLOOKUP(Scoresheet!AM271,'Caps &amp; Points'!$DZ$2:$EA$40,2,FALSE)</f>
        <v>-</v>
      </c>
      <c r="BK612" s="88" t="str">
        <f>VLOOKUP(Scoresheet!AN271,'Caps &amp; Points'!$DZ$2:$EA$40,2,FALSE)</f>
        <v>-</v>
      </c>
      <c r="BL612" s="89" t="str">
        <f>VLOOKUP(Scoresheet!AO271,'Caps &amp; Points'!$DZ$2:$EA$40,2,FALSE)</f>
        <v>-</v>
      </c>
      <c r="BM612" s="90">
        <f t="shared" si="124"/>
        <v>0</v>
      </c>
      <c r="BN612" s="90">
        <f t="shared" si="125"/>
        <v>0</v>
      </c>
      <c r="BO612" s="90">
        <f t="shared" si="126"/>
        <v>0</v>
      </c>
      <c r="BP612" s="90"/>
      <c r="BQ612" s="80" t="str">
        <f>+Scoresheet!BG271</f>
        <v>-</v>
      </c>
      <c r="BR612" s="81" t="str">
        <f>+Scoresheet!BH271</f>
        <v>-</v>
      </c>
      <c r="BS612" s="81" t="str">
        <f>+Scoresheet!BI271</f>
        <v>-</v>
      </c>
      <c r="BT612" s="81" t="str">
        <f>+Scoresheet!BJ271</f>
        <v>-</v>
      </c>
      <c r="BU612" s="81" t="str">
        <f>+Scoresheet!BK271</f>
        <v>-</v>
      </c>
      <c r="BV612" s="81" t="str">
        <f>+Scoresheet!BL271</f>
        <v>-</v>
      </c>
      <c r="BW612" s="222" t="str">
        <f>+Scoresheet!BM271</f>
        <v>-</v>
      </c>
      <c r="BX612" s="82">
        <f>+Scoresheet!BN271</f>
        <v>0</v>
      </c>
      <c r="BY612" s="80" t="str">
        <f>+Scoresheet!BO271</f>
        <v>-</v>
      </c>
      <c r="BZ612" s="81" t="str">
        <f>+Scoresheet!BP271</f>
        <v>-</v>
      </c>
      <c r="CA612" s="81" t="str">
        <f>+Scoresheet!BQ271</f>
        <v>-</v>
      </c>
      <c r="CB612" s="81" t="str">
        <f>+Scoresheet!BR271</f>
        <v>-</v>
      </c>
      <c r="CC612" s="81" t="str">
        <f>+Scoresheet!BS271</f>
        <v>-</v>
      </c>
      <c r="CD612" s="81" t="str">
        <f>+Scoresheet!BT271</f>
        <v>-</v>
      </c>
      <c r="CE612" s="222" t="str">
        <f>+Scoresheet!BU271</f>
        <v>-</v>
      </c>
      <c r="CF612" s="82">
        <f>+Scoresheet!BV271</f>
        <v>0</v>
      </c>
    </row>
    <row r="613" spans="23:84" ht="15.75" hidden="1" thickBot="1">
      <c r="W613" s="294">
        <v>30</v>
      </c>
      <c r="X613" s="297" t="str">
        <f>+Scoresheet!B272</f>
        <v>-</v>
      </c>
      <c r="Y613" s="298" t="str">
        <f>VLOOKUP(Scoresheet!C272,'Caps &amp; Points'!$DT$2:$DU$103,2,FALSE)</f>
        <v>-</v>
      </c>
      <c r="Z613" s="311" t="str">
        <f>VLOOKUP(Scoresheet!D272,'Caps &amp; Points'!$DT$2:$DU$103,2,FALSE)</f>
        <v>-</v>
      </c>
      <c r="AA613" s="311" t="str">
        <f>VLOOKUP(Scoresheet!E272,'Caps &amp; Points'!$DT$2:$DU$103,2,FALSE)</f>
        <v>-</v>
      </c>
      <c r="AB613" s="311" t="str">
        <f>VLOOKUP(Scoresheet!F272,'Caps &amp; Points'!$DT$2:$DU$103,2,FALSE)</f>
        <v>-</v>
      </c>
      <c r="AC613" s="311" t="str">
        <f>VLOOKUP(Scoresheet!G272,'Caps &amp; Points'!$DT$2:$DU$103,2,FALSE)</f>
        <v>-</v>
      </c>
      <c r="AD613" s="311" t="str">
        <f>VLOOKUP(Scoresheet!H272,'Caps &amp; Points'!$DT$2:$DU$103,2,FALSE)</f>
        <v>-</v>
      </c>
      <c r="AE613" s="312" t="str">
        <f>VLOOKUP(Scoresheet!I272,'Caps &amp; Points'!$DT$2:$DU$103,2,FALSE)</f>
        <v>-</v>
      </c>
      <c r="AF613" s="94">
        <f t="shared" si="120"/>
        <v>0</v>
      </c>
      <c r="AG613" s="95" t="str">
        <f>VLOOKUP(Scoresheet!AA272,'Caps &amp; Points'!$DW$2:$DX$11,2,FALSE)</f>
        <v>-</v>
      </c>
      <c r="AH613" s="92" t="str">
        <f>VLOOKUP(Scoresheet!AB272,'Caps &amp; Points'!$DW$2:$DX$11,2,FALSE)</f>
        <v>-</v>
      </c>
      <c r="AI613" s="92" t="str">
        <f>VLOOKUP(Scoresheet!AC272,'Caps &amp; Points'!$DW$2:$DX$11,2,FALSE)</f>
        <v>-</v>
      </c>
      <c r="AJ613" s="92" t="str">
        <f>VLOOKUP(Scoresheet!AD272,'Caps &amp; Points'!$DW$2:$DX$11,2,FALSE)</f>
        <v>-</v>
      </c>
      <c r="AK613" s="92" t="str">
        <f>VLOOKUP(Scoresheet!AE272,'Caps &amp; Points'!$DW$2:$DX$11,2,FALSE)</f>
        <v>-</v>
      </c>
      <c r="AL613" s="92" t="str">
        <f>VLOOKUP(Scoresheet!AF272,'Caps &amp; Points'!$DW$2:$DX$11,2,FALSE)</f>
        <v>-</v>
      </c>
      <c r="AM613" s="93" t="str">
        <f>VLOOKUP(Scoresheet!AG272,'Caps &amp; Points'!$DW$2:$DX$11,2,FALSE)</f>
        <v>-</v>
      </c>
      <c r="AN613" s="94">
        <f t="shared" si="121"/>
        <v>0</v>
      </c>
      <c r="AO613" s="95" t="str">
        <f>VLOOKUP(Scoresheet!AY272,'Caps &amp; Points'!$EF$2:$EG$13,2,FALSE)</f>
        <v>-</v>
      </c>
      <c r="AP613" s="92" t="str">
        <f>VLOOKUP(Scoresheet!AZ272,'Caps &amp; Points'!$EF$2:$EG$13,2,FALSE)</f>
        <v>-</v>
      </c>
      <c r="AQ613" s="92" t="str">
        <f>VLOOKUP(Scoresheet!BA272,'Caps &amp; Points'!$EF$2:$EG$13,2,FALSE)</f>
        <v>-</v>
      </c>
      <c r="AR613" s="92" t="str">
        <f>VLOOKUP(Scoresheet!BB272,'Caps &amp; Points'!$EF$2:$EG$13,2,FALSE)</f>
        <v>-</v>
      </c>
      <c r="AS613" s="92" t="str">
        <f>VLOOKUP(Scoresheet!BC272,'Caps &amp; Points'!$EF$2:$EG$13,2,FALSE)</f>
        <v>-</v>
      </c>
      <c r="AT613" s="92" t="str">
        <f>VLOOKUP(Scoresheet!BD272,'Caps &amp; Points'!$EF$2:$EG$13,2,FALSE)</f>
        <v>-</v>
      </c>
      <c r="AU613" s="93" t="str">
        <f>VLOOKUP(Scoresheet!BE272,'Caps &amp; Points'!$EF$2:$EG$13,2,FALSE)</f>
        <v>-</v>
      </c>
      <c r="AV613" s="94">
        <f t="shared" si="122"/>
        <v>0</v>
      </c>
      <c r="AX613" s="80" t="str">
        <f>VLOOKUP(Scoresheet!AQ272,'Caps &amp; Points'!$EC$2:$ED$21,2,FALSE)</f>
        <v>-</v>
      </c>
      <c r="AY613" s="80" t="str">
        <f>VLOOKUP(Scoresheet!AR272,'Caps &amp; Points'!$EC$2:$ED$21,2,FALSE)</f>
        <v>-</v>
      </c>
      <c r="AZ613" s="80" t="str">
        <f>VLOOKUP(Scoresheet!AS272,'Caps &amp; Points'!$EC$2:$ED$21,2,FALSE)</f>
        <v>-</v>
      </c>
      <c r="BA613" s="80" t="str">
        <f>VLOOKUP(Scoresheet!AT272,'Caps &amp; Points'!$EC$2:$ED$21,2,FALSE)</f>
        <v>-</v>
      </c>
      <c r="BB613" s="80" t="str">
        <f>VLOOKUP(Scoresheet!AU272,'Caps &amp; Points'!$EC$2:$ED$21,2,FALSE)</f>
        <v>-</v>
      </c>
      <c r="BC613" s="80" t="str">
        <f>VLOOKUP(Scoresheet!AV272,'Caps &amp; Points'!$EC$2:$ED$21,2,FALSE)</f>
        <v>-</v>
      </c>
      <c r="BD613" s="80" t="str">
        <f>VLOOKUP(Scoresheet!AW272,'Caps &amp; Points'!$EC$2:$ED$21,2,FALSE)</f>
        <v>-</v>
      </c>
      <c r="BE613" s="94">
        <f t="shared" si="123"/>
        <v>0</v>
      </c>
      <c r="BF613" s="95" t="str">
        <f>VLOOKUP(Scoresheet!AI272,'Caps &amp; Points'!$DZ$2:$EA$40,2,FALSE)</f>
        <v>-</v>
      </c>
      <c r="BG613" s="92" t="str">
        <f>VLOOKUP(Scoresheet!AJ272,'Caps &amp; Points'!$DZ$2:$EA$40,2,FALSE)</f>
        <v>-</v>
      </c>
      <c r="BH613" s="92" t="str">
        <f>VLOOKUP(Scoresheet!AK272,'Caps &amp; Points'!$DZ$2:$EA$40,2,FALSE)</f>
        <v>-</v>
      </c>
      <c r="BI613" s="92" t="str">
        <f>VLOOKUP(Scoresheet!AL272,'Caps &amp; Points'!$DZ$2:$EA$40,2,FALSE)</f>
        <v>-</v>
      </c>
      <c r="BJ613" s="92" t="str">
        <f>VLOOKUP(Scoresheet!AM272,'Caps &amp; Points'!$DZ$2:$EA$40,2,FALSE)</f>
        <v>-</v>
      </c>
      <c r="BK613" s="92" t="str">
        <f>VLOOKUP(Scoresheet!AN272,'Caps &amp; Points'!$DZ$2:$EA$40,2,FALSE)</f>
        <v>-</v>
      </c>
      <c r="BL613" s="93" t="str">
        <f>VLOOKUP(Scoresheet!AO272,'Caps &amp; Points'!$DZ$2:$EA$40,2,FALSE)</f>
        <v>-</v>
      </c>
      <c r="BM613" s="94">
        <f t="shared" si="124"/>
        <v>0</v>
      </c>
      <c r="BN613" s="94">
        <f t="shared" si="125"/>
        <v>0</v>
      </c>
      <c r="BO613" s="94">
        <f t="shared" si="126"/>
        <v>0</v>
      </c>
      <c r="BP613" s="94"/>
      <c r="BQ613" s="80" t="str">
        <f>+Scoresheet!BG272</f>
        <v>-</v>
      </c>
      <c r="BR613" s="81" t="str">
        <f>+Scoresheet!BH272</f>
        <v>-</v>
      </c>
      <c r="BS613" s="81" t="str">
        <f>+Scoresheet!BI272</f>
        <v>-</v>
      </c>
      <c r="BT613" s="81" t="str">
        <f>+Scoresheet!BJ272</f>
        <v>-</v>
      </c>
      <c r="BU613" s="81" t="str">
        <f>+Scoresheet!BK272</f>
        <v>-</v>
      </c>
      <c r="BV613" s="81" t="str">
        <f>+Scoresheet!BL272</f>
        <v>-</v>
      </c>
      <c r="BW613" s="222" t="str">
        <f>+Scoresheet!BM272</f>
        <v>-</v>
      </c>
      <c r="BX613" s="82">
        <f>+Scoresheet!BN272</f>
        <v>0</v>
      </c>
      <c r="BY613" s="80" t="str">
        <f>+Scoresheet!BO272</f>
        <v>-</v>
      </c>
      <c r="BZ613" s="81" t="str">
        <f>+Scoresheet!BP272</f>
        <v>-</v>
      </c>
      <c r="CA613" s="81" t="str">
        <f>+Scoresheet!BQ272</f>
        <v>-</v>
      </c>
      <c r="CB613" s="81" t="str">
        <f>+Scoresheet!BR272</f>
        <v>-</v>
      </c>
      <c r="CC613" s="81" t="str">
        <f>+Scoresheet!BS272</f>
        <v>-</v>
      </c>
      <c r="CD613" s="81" t="str">
        <f>+Scoresheet!BT272</f>
        <v>-</v>
      </c>
      <c r="CE613" s="222" t="str">
        <f>+Scoresheet!BU272</f>
        <v>-</v>
      </c>
      <c r="CF613" s="82">
        <f>+Scoresheet!BV272</f>
        <v>0</v>
      </c>
    </row>
    <row r="614" spans="23:84" hidden="1">
      <c r="W614" s="139">
        <v>1</v>
      </c>
      <c r="X614" s="292" t="str">
        <f>+Scoresheet!B282</f>
        <v>VIJAY DAVE [C]</v>
      </c>
      <c r="Y614" s="293">
        <f>VLOOKUP(Scoresheet!C282,'Caps &amp; Points'!$DT$2:$DU$103,2,FALSE)</f>
        <v>1.7</v>
      </c>
      <c r="Z614" s="307">
        <f>VLOOKUP(Scoresheet!D282,'Caps &amp; Points'!$DT$2:$DU$103,2,FALSE)</f>
        <v>1.2</v>
      </c>
      <c r="AA614" s="307">
        <f>VLOOKUP(Scoresheet!E282,'Caps &amp; Points'!$DT$2:$DU$103,2,FALSE)</f>
        <v>1.1000000000000001</v>
      </c>
      <c r="AB614" s="307">
        <f>VLOOKUP(Scoresheet!F282,'Caps &amp; Points'!$DT$2:$DU$103,2,FALSE)</f>
        <v>0</v>
      </c>
      <c r="AC614" s="307" t="str">
        <f>VLOOKUP(Scoresheet!G282,'Caps &amp; Points'!$DT$2:$DU$103,2,FALSE)</f>
        <v>-</v>
      </c>
      <c r="AD614" s="307" t="str">
        <f>VLOOKUP(Scoresheet!H282,'Caps &amp; Points'!$DT$2:$DU$103,2,FALSE)</f>
        <v>-</v>
      </c>
      <c r="AE614" s="308" t="str">
        <f>VLOOKUP(Scoresheet!I282,'Caps &amp; Points'!$DT$2:$DU$103,2,FALSE)</f>
        <v>-</v>
      </c>
      <c r="AF614" s="82">
        <f>SUM(Y614:AE614)</f>
        <v>4</v>
      </c>
      <c r="AG614" s="80">
        <f>VLOOKUP(Scoresheet!AA282,'Caps &amp; Points'!$DW$2:$DX$11,2,FALSE)</f>
        <v>1</v>
      </c>
      <c r="AH614" s="81">
        <f>VLOOKUP(Scoresheet!AB282,'Caps &amp; Points'!$DW$2:$DX$11,2,FALSE)</f>
        <v>0</v>
      </c>
      <c r="AI614" s="81">
        <f>VLOOKUP(Scoresheet!AC282,'Caps &amp; Points'!$DW$2:$DX$11,2,FALSE)</f>
        <v>0</v>
      </c>
      <c r="AJ614" s="81" t="str">
        <f>VLOOKUP(Scoresheet!AD282,'Caps &amp; Points'!$DW$2:$DX$11,2,FALSE)</f>
        <v>-</v>
      </c>
      <c r="AK614" s="81" t="str">
        <f>VLOOKUP(Scoresheet!AE282,'Caps &amp; Points'!$DW$2:$DX$11,2,FALSE)</f>
        <v>-</v>
      </c>
      <c r="AL614" s="81" t="str">
        <f>VLOOKUP(Scoresheet!AF282,'Caps &amp; Points'!$DW$2:$DX$11,2,FALSE)</f>
        <v>-</v>
      </c>
      <c r="AM614" s="222" t="str">
        <f>VLOOKUP(Scoresheet!AG282,'Caps &amp; Points'!$DW$2:$DX$11,2,FALSE)</f>
        <v>-</v>
      </c>
      <c r="AN614" s="82">
        <f>SUM(AG614:AM614)</f>
        <v>1</v>
      </c>
      <c r="AO614" s="80" t="str">
        <f>VLOOKUP(Scoresheet!AY282,'Caps &amp; Points'!$EF$2:$EG$13,2,FALSE)</f>
        <v>-</v>
      </c>
      <c r="AP614" s="81" t="str">
        <f>VLOOKUP(Scoresheet!AZ282,'Caps &amp; Points'!$EF$2:$EG$13,2,FALSE)</f>
        <v>-</v>
      </c>
      <c r="AQ614" s="81" t="str">
        <f>VLOOKUP(Scoresheet!BA282,'Caps &amp; Points'!$EF$2:$EG$13,2,FALSE)</f>
        <v>-</v>
      </c>
      <c r="AR614" s="81" t="str">
        <f>VLOOKUP(Scoresheet!BB282,'Caps &amp; Points'!$EF$2:$EG$13,2,FALSE)</f>
        <v>-</v>
      </c>
      <c r="AS614" s="81" t="str">
        <f>VLOOKUP(Scoresheet!BC282,'Caps &amp; Points'!$EF$2:$EG$13,2,FALSE)</f>
        <v>-</v>
      </c>
      <c r="AT614" s="81" t="str">
        <f>VLOOKUP(Scoresheet!BD282,'Caps &amp; Points'!$EF$2:$EG$13,2,FALSE)</f>
        <v>-</v>
      </c>
      <c r="AU614" s="222" t="str">
        <f>VLOOKUP(Scoresheet!BE282,'Caps &amp; Points'!$EF$2:$EG$13,2,FALSE)</f>
        <v>-</v>
      </c>
      <c r="AV614" s="82">
        <f>SUM(AO614:AU614)</f>
        <v>0</v>
      </c>
      <c r="AX614" s="80" t="str">
        <f>VLOOKUP(Scoresheet!AQ282,'Caps &amp; Points'!$EC$2:$ED$21,2,FALSE)</f>
        <v>-</v>
      </c>
      <c r="AY614" s="80" t="str">
        <f>VLOOKUP(Scoresheet!AR282,'Caps &amp; Points'!$EC$2:$ED$21,2,FALSE)</f>
        <v>-</v>
      </c>
      <c r="AZ614" s="80" t="str">
        <f>VLOOKUP(Scoresheet!AS282,'Caps &amp; Points'!$EC$2:$ED$21,2,FALSE)</f>
        <v>-</v>
      </c>
      <c r="BA614" s="80" t="str">
        <f>VLOOKUP(Scoresheet!AT282,'Caps &amp; Points'!$EC$2:$ED$21,2,FALSE)</f>
        <v>-</v>
      </c>
      <c r="BB614" s="80" t="str">
        <f>VLOOKUP(Scoresheet!AU282,'Caps &amp; Points'!$EC$2:$ED$21,2,FALSE)</f>
        <v>-</v>
      </c>
      <c r="BC614" s="80" t="str">
        <f>VLOOKUP(Scoresheet!AV282,'Caps &amp; Points'!$EC$2:$ED$21,2,FALSE)</f>
        <v>-</v>
      </c>
      <c r="BD614" s="80" t="str">
        <f>VLOOKUP(Scoresheet!AW282,'Caps &amp; Points'!$EC$2:$ED$21,2,FALSE)</f>
        <v>-</v>
      </c>
      <c r="BE614" s="82">
        <f>SUM(AX614:BD614)</f>
        <v>0</v>
      </c>
      <c r="BF614" s="80" t="str">
        <f>VLOOKUP(Scoresheet!AI282,'Caps &amp; Points'!$DZ$2:$EA$40,2,FALSE)</f>
        <v>-</v>
      </c>
      <c r="BG614" s="81" t="str">
        <f>VLOOKUP(Scoresheet!AJ282,'Caps &amp; Points'!$DZ$2:$EA$40,2,FALSE)</f>
        <v>-</v>
      </c>
      <c r="BH614" s="81" t="str">
        <f>VLOOKUP(Scoresheet!AK282,'Caps &amp; Points'!$DZ$2:$EA$40,2,FALSE)</f>
        <v>-</v>
      </c>
      <c r="BI614" s="81" t="str">
        <f>VLOOKUP(Scoresheet!AL282,'Caps &amp; Points'!$DZ$2:$EA$40,2,FALSE)</f>
        <v>-</v>
      </c>
      <c r="BJ614" s="81" t="str">
        <f>VLOOKUP(Scoresheet!AM282,'Caps &amp; Points'!$DZ$2:$EA$40,2,FALSE)</f>
        <v>-</v>
      </c>
      <c r="BK614" s="81" t="str">
        <f>VLOOKUP(Scoresheet!AN282,'Caps &amp; Points'!$DZ$2:$EA$40,2,FALSE)</f>
        <v>-</v>
      </c>
      <c r="BL614" s="222" t="str">
        <f>VLOOKUP(Scoresheet!AO282,'Caps &amp; Points'!$DZ$2:$EA$40,2,FALSE)</f>
        <v>-</v>
      </c>
      <c r="BM614" s="82">
        <f>SUM(BF614:BL614)</f>
        <v>0</v>
      </c>
      <c r="BN614" s="82">
        <f t="shared" si="125"/>
        <v>4</v>
      </c>
      <c r="BO614" s="82">
        <f t="shared" si="126"/>
        <v>3</v>
      </c>
      <c r="BP614" s="82"/>
      <c r="BQ614" s="80">
        <f>+Scoresheet!BG282</f>
        <v>2</v>
      </c>
      <c r="BR614" s="80">
        <f>+Scoresheet!BH282</f>
        <v>2</v>
      </c>
      <c r="BS614" s="80">
        <f>+Scoresheet!BI282</f>
        <v>4</v>
      </c>
      <c r="BT614" s="80" t="str">
        <f>+Scoresheet!BJ282</f>
        <v>-</v>
      </c>
      <c r="BU614" s="80" t="str">
        <f>+Scoresheet!BK282</f>
        <v>-</v>
      </c>
      <c r="BV614" s="80" t="str">
        <f>+Scoresheet!BL282</f>
        <v>-</v>
      </c>
      <c r="BW614" s="80" t="str">
        <f>+Scoresheet!BM282</f>
        <v>-</v>
      </c>
      <c r="BX614" s="80">
        <f>+Scoresheet!BN282</f>
        <v>8</v>
      </c>
      <c r="BY614" s="80">
        <f>+Scoresheet!BO282</f>
        <v>13</v>
      </c>
      <c r="BZ614" s="80">
        <f>+Scoresheet!BP282</f>
        <v>9</v>
      </c>
      <c r="CA614" s="80">
        <f>+Scoresheet!BQ282</f>
        <v>33</v>
      </c>
      <c r="CB614" s="80" t="str">
        <f>+Scoresheet!BR282</f>
        <v>-</v>
      </c>
      <c r="CC614" s="80" t="str">
        <f>+Scoresheet!BS282</f>
        <v>-</v>
      </c>
      <c r="CD614" s="80" t="str">
        <f>+Scoresheet!BT282</f>
        <v>-</v>
      </c>
      <c r="CE614" s="80" t="str">
        <f>+Scoresheet!BU282</f>
        <v>-</v>
      </c>
      <c r="CF614" s="80">
        <f>+Scoresheet!BV282</f>
        <v>55</v>
      </c>
    </row>
    <row r="615" spans="23:84" hidden="1">
      <c r="W615" s="294">
        <v>2</v>
      </c>
      <c r="X615" s="295" t="str">
        <f>+Scoresheet!B283</f>
        <v>CHETAN RAVAL [C]</v>
      </c>
      <c r="Y615" s="296">
        <f>VLOOKUP(Scoresheet!C283,'Caps &amp; Points'!$DT$2:$DU$103,2,FALSE)</f>
        <v>2.2000000000000002</v>
      </c>
      <c r="Z615" s="309">
        <f>VLOOKUP(Scoresheet!D283,'Caps &amp; Points'!$DT$2:$DU$103,2,FALSE)</f>
        <v>1</v>
      </c>
      <c r="AA615" s="309">
        <f>VLOOKUP(Scoresheet!E283,'Caps &amp; Points'!$DT$2:$DU$103,2,FALSE)</f>
        <v>0</v>
      </c>
      <c r="AB615" s="309" t="str">
        <f>VLOOKUP(Scoresheet!F283,'Caps &amp; Points'!$DT$2:$DU$103,2,FALSE)</f>
        <v>-</v>
      </c>
      <c r="AC615" s="309" t="str">
        <f>VLOOKUP(Scoresheet!G283,'Caps &amp; Points'!$DT$2:$DU$103,2,FALSE)</f>
        <v>-</v>
      </c>
      <c r="AD615" s="309" t="str">
        <f>VLOOKUP(Scoresheet!H283,'Caps &amp; Points'!$DT$2:$DU$103,2,FALSE)</f>
        <v>-</v>
      </c>
      <c r="AE615" s="310" t="str">
        <f>VLOOKUP(Scoresheet!I283,'Caps &amp; Points'!$DT$2:$DU$103,2,FALSE)</f>
        <v>-</v>
      </c>
      <c r="AF615" s="90">
        <f t="shared" ref="AF615:AF643" si="127">SUM(Y615:AE615)</f>
        <v>3.2</v>
      </c>
      <c r="AG615" s="87">
        <f>VLOOKUP(Scoresheet!AA283,'Caps &amp; Points'!$DW$2:$DX$11,2,FALSE)</f>
        <v>5</v>
      </c>
      <c r="AH615" s="88">
        <f>VLOOKUP(Scoresheet!AB283,'Caps &amp; Points'!$DW$2:$DX$11,2,FALSE)</f>
        <v>0</v>
      </c>
      <c r="AI615" s="88">
        <f>VLOOKUP(Scoresheet!AC283,'Caps &amp; Points'!$DW$2:$DX$11,2,FALSE)</f>
        <v>5</v>
      </c>
      <c r="AJ615" s="88">
        <f>VLOOKUP(Scoresheet!AD283,'Caps &amp; Points'!$DW$2:$DX$11,2,FALSE)</f>
        <v>1</v>
      </c>
      <c r="AK615" s="88" t="str">
        <f>VLOOKUP(Scoresheet!AE283,'Caps &amp; Points'!$DW$2:$DX$11,2,FALSE)</f>
        <v>-</v>
      </c>
      <c r="AL615" s="88" t="str">
        <f>VLOOKUP(Scoresheet!AF283,'Caps &amp; Points'!$DW$2:$DX$11,2,FALSE)</f>
        <v>-</v>
      </c>
      <c r="AM615" s="89" t="str">
        <f>VLOOKUP(Scoresheet!AG283,'Caps &amp; Points'!$DW$2:$DX$11,2,FALSE)</f>
        <v>-</v>
      </c>
      <c r="AN615" s="90">
        <f t="shared" ref="AN615:AN643" si="128">SUM(AG615:AM615)</f>
        <v>11</v>
      </c>
      <c r="AO615" s="87" t="str">
        <f>VLOOKUP(Scoresheet!AY283,'Caps &amp; Points'!$EF$2:$EG$13,2,FALSE)</f>
        <v>-</v>
      </c>
      <c r="AP615" s="88" t="str">
        <f>VLOOKUP(Scoresheet!AZ283,'Caps &amp; Points'!$EF$2:$EG$13,2,FALSE)</f>
        <v>-</v>
      </c>
      <c r="AQ615" s="88" t="str">
        <f>VLOOKUP(Scoresheet!BA283,'Caps &amp; Points'!$EF$2:$EG$13,2,FALSE)</f>
        <v>-</v>
      </c>
      <c r="AR615" s="88" t="str">
        <f>VLOOKUP(Scoresheet!BB283,'Caps &amp; Points'!$EF$2:$EG$13,2,FALSE)</f>
        <v>-</v>
      </c>
      <c r="AS615" s="88" t="str">
        <f>VLOOKUP(Scoresheet!BC283,'Caps &amp; Points'!$EF$2:$EG$13,2,FALSE)</f>
        <v>-</v>
      </c>
      <c r="AT615" s="88" t="str">
        <f>VLOOKUP(Scoresheet!BD283,'Caps &amp; Points'!$EF$2:$EG$13,2,FALSE)</f>
        <v>-</v>
      </c>
      <c r="AU615" s="89" t="str">
        <f>VLOOKUP(Scoresheet!BE283,'Caps &amp; Points'!$EF$2:$EG$13,2,FALSE)</f>
        <v>-</v>
      </c>
      <c r="AV615" s="90">
        <f t="shared" ref="AV615:AV643" si="129">SUM(AO615:AU615)</f>
        <v>0</v>
      </c>
      <c r="AX615" s="80" t="str">
        <f>VLOOKUP(Scoresheet!AQ283,'Caps &amp; Points'!$EC$2:$ED$21,2,FALSE)</f>
        <v>-</v>
      </c>
      <c r="AY615" s="80" t="str">
        <f>VLOOKUP(Scoresheet!AR283,'Caps &amp; Points'!$EC$2:$ED$21,2,FALSE)</f>
        <v>-</v>
      </c>
      <c r="AZ615" s="80" t="str">
        <f>VLOOKUP(Scoresheet!AS283,'Caps &amp; Points'!$EC$2:$ED$21,2,FALSE)</f>
        <v>-</v>
      </c>
      <c r="BA615" s="80" t="str">
        <f>VLOOKUP(Scoresheet!AT283,'Caps &amp; Points'!$EC$2:$ED$21,2,FALSE)</f>
        <v>-</v>
      </c>
      <c r="BB615" s="80" t="str">
        <f>VLOOKUP(Scoresheet!AU283,'Caps &amp; Points'!$EC$2:$ED$21,2,FALSE)</f>
        <v>-</v>
      </c>
      <c r="BC615" s="80" t="str">
        <f>VLOOKUP(Scoresheet!AV283,'Caps &amp; Points'!$EC$2:$ED$21,2,FALSE)</f>
        <v>-</v>
      </c>
      <c r="BD615" s="80" t="str">
        <f>VLOOKUP(Scoresheet!AW283,'Caps &amp; Points'!$EC$2:$ED$21,2,FALSE)</f>
        <v>-</v>
      </c>
      <c r="BE615" s="90">
        <f t="shared" ref="BE615:BE643" si="130">SUM(AX615:BD615)</f>
        <v>0</v>
      </c>
      <c r="BF615" s="87" t="str">
        <f>VLOOKUP(Scoresheet!AI283,'Caps &amp; Points'!$DZ$2:$EA$40,2,FALSE)</f>
        <v>-</v>
      </c>
      <c r="BG615" s="88" t="str">
        <f>VLOOKUP(Scoresheet!AJ283,'Caps &amp; Points'!$DZ$2:$EA$40,2,FALSE)</f>
        <v>-</v>
      </c>
      <c r="BH615" s="88" t="str">
        <f>VLOOKUP(Scoresheet!AK283,'Caps &amp; Points'!$DZ$2:$EA$40,2,FALSE)</f>
        <v>-</v>
      </c>
      <c r="BI615" s="88" t="str">
        <f>VLOOKUP(Scoresheet!AL283,'Caps &amp; Points'!$DZ$2:$EA$40,2,FALSE)</f>
        <v>-</v>
      </c>
      <c r="BJ615" s="88" t="str">
        <f>VLOOKUP(Scoresheet!AM283,'Caps &amp; Points'!$DZ$2:$EA$40,2,FALSE)</f>
        <v>-</v>
      </c>
      <c r="BK615" s="88" t="str">
        <f>VLOOKUP(Scoresheet!AN283,'Caps &amp; Points'!$DZ$2:$EA$40,2,FALSE)</f>
        <v>-</v>
      </c>
      <c r="BL615" s="89" t="str">
        <f>VLOOKUP(Scoresheet!AO283,'Caps &amp; Points'!$DZ$2:$EA$40,2,FALSE)</f>
        <v>-</v>
      </c>
      <c r="BM615" s="90">
        <f t="shared" ref="BM615:BM643" si="131">SUM(BF615:BL615)</f>
        <v>0</v>
      </c>
      <c r="BN615" s="90">
        <f t="shared" si="125"/>
        <v>3</v>
      </c>
      <c r="BO615" s="90">
        <f t="shared" si="126"/>
        <v>4</v>
      </c>
      <c r="BP615" s="90"/>
      <c r="BQ615" s="80">
        <f>+Scoresheet!BG283</f>
        <v>4</v>
      </c>
      <c r="BR615" s="80">
        <f>+Scoresheet!BH283</f>
        <v>4</v>
      </c>
      <c r="BS615" s="80">
        <f>+Scoresheet!BI283</f>
        <v>4</v>
      </c>
      <c r="BT615" s="80">
        <f>+Scoresheet!BJ283</f>
        <v>4</v>
      </c>
      <c r="BU615" s="80" t="str">
        <f>+Scoresheet!BK283</f>
        <v>-</v>
      </c>
      <c r="BV615" s="80" t="str">
        <f>+Scoresheet!BL283</f>
        <v>-</v>
      </c>
      <c r="BW615" s="80" t="str">
        <f>+Scoresheet!BM283</f>
        <v>-</v>
      </c>
      <c r="BX615" s="80">
        <f>+Scoresheet!BN283</f>
        <v>16</v>
      </c>
      <c r="BY615" s="80">
        <f>+Scoresheet!BO283</f>
        <v>20</v>
      </c>
      <c r="BZ615" s="80">
        <f>+Scoresheet!BP283</f>
        <v>27</v>
      </c>
      <c r="CA615" s="80">
        <f>+Scoresheet!BQ283</f>
        <v>29</v>
      </c>
      <c r="CB615" s="80">
        <f>+Scoresheet!BR283</f>
        <v>28</v>
      </c>
      <c r="CC615" s="80" t="str">
        <f>+Scoresheet!BS283</f>
        <v>-</v>
      </c>
      <c r="CD615" s="80" t="str">
        <f>+Scoresheet!BT283</f>
        <v>-</v>
      </c>
      <c r="CE615" s="80" t="str">
        <f>+Scoresheet!BU283</f>
        <v>-</v>
      </c>
      <c r="CF615" s="80">
        <f>+Scoresheet!BV283</f>
        <v>104</v>
      </c>
    </row>
    <row r="616" spans="23:84" hidden="1">
      <c r="W616" s="139">
        <v>3</v>
      </c>
      <c r="X616" s="295" t="str">
        <f>+Scoresheet!B284</f>
        <v>BHAVESH DAVE [C]</v>
      </c>
      <c r="Y616" s="296">
        <f>VLOOKUP(Scoresheet!C284,'Caps &amp; Points'!$DT$2:$DU$103,2,FALSE)</f>
        <v>0</v>
      </c>
      <c r="Z616" s="309">
        <f>VLOOKUP(Scoresheet!D284,'Caps &amp; Points'!$DT$2:$DU$103,2,FALSE)</f>
        <v>1.1000000000000001</v>
      </c>
      <c r="AA616" s="309">
        <f>VLOOKUP(Scoresheet!E284,'Caps &amp; Points'!$DT$2:$DU$103,2,FALSE)</f>
        <v>4.5</v>
      </c>
      <c r="AB616" s="309">
        <f>VLOOKUP(Scoresheet!F284,'Caps &amp; Points'!$DT$2:$DU$103,2,FALSE)</f>
        <v>0</v>
      </c>
      <c r="AC616" s="309" t="str">
        <f>VLOOKUP(Scoresheet!G284,'Caps &amp; Points'!$DT$2:$DU$103,2,FALSE)</f>
        <v>-</v>
      </c>
      <c r="AD616" s="309" t="str">
        <f>VLOOKUP(Scoresheet!H284,'Caps &amp; Points'!$DT$2:$DU$103,2,FALSE)</f>
        <v>-</v>
      </c>
      <c r="AE616" s="310" t="str">
        <f>VLOOKUP(Scoresheet!I284,'Caps &amp; Points'!$DT$2:$DU$103,2,FALSE)</f>
        <v>-</v>
      </c>
      <c r="AF616" s="90">
        <f t="shared" si="127"/>
        <v>5.6</v>
      </c>
      <c r="AG616" s="87" t="str">
        <f>VLOOKUP(Scoresheet!AA284,'Caps &amp; Points'!$DW$2:$DX$11,2,FALSE)</f>
        <v>-</v>
      </c>
      <c r="AH616" s="88" t="str">
        <f>VLOOKUP(Scoresheet!AB284,'Caps &amp; Points'!$DW$2:$DX$11,2,FALSE)</f>
        <v>-</v>
      </c>
      <c r="AI616" s="88">
        <f>VLOOKUP(Scoresheet!AC284,'Caps &amp; Points'!$DW$2:$DX$11,2,FALSE)</f>
        <v>1</v>
      </c>
      <c r="AJ616" s="88" t="str">
        <f>VLOOKUP(Scoresheet!AD284,'Caps &amp; Points'!$DW$2:$DX$11,2,FALSE)</f>
        <v>-</v>
      </c>
      <c r="AK616" s="88" t="str">
        <f>VLOOKUP(Scoresheet!AE284,'Caps &amp; Points'!$DW$2:$DX$11,2,FALSE)</f>
        <v>-</v>
      </c>
      <c r="AL616" s="88" t="str">
        <f>VLOOKUP(Scoresheet!AF284,'Caps &amp; Points'!$DW$2:$DX$11,2,FALSE)</f>
        <v>-</v>
      </c>
      <c r="AM616" s="89" t="str">
        <f>VLOOKUP(Scoresheet!AG284,'Caps &amp; Points'!$DW$2:$DX$11,2,FALSE)</f>
        <v>-</v>
      </c>
      <c r="AN616" s="90">
        <f t="shared" si="128"/>
        <v>1</v>
      </c>
      <c r="AO616" s="87" t="str">
        <f>VLOOKUP(Scoresheet!AY284,'Caps &amp; Points'!$EF$2:$EG$13,2,FALSE)</f>
        <v>-</v>
      </c>
      <c r="AP616" s="88" t="str">
        <f>VLOOKUP(Scoresheet!AZ284,'Caps &amp; Points'!$EF$2:$EG$13,2,FALSE)</f>
        <v>-</v>
      </c>
      <c r="AQ616" s="88" t="str">
        <f>VLOOKUP(Scoresheet!BA284,'Caps &amp; Points'!$EF$2:$EG$13,2,FALSE)</f>
        <v>-</v>
      </c>
      <c r="AR616" s="88" t="str">
        <f>VLOOKUP(Scoresheet!BB284,'Caps &amp; Points'!$EF$2:$EG$13,2,FALSE)</f>
        <v>-</v>
      </c>
      <c r="AS616" s="88" t="str">
        <f>VLOOKUP(Scoresheet!BC284,'Caps &amp; Points'!$EF$2:$EG$13,2,FALSE)</f>
        <v>-</v>
      </c>
      <c r="AT616" s="88" t="str">
        <f>VLOOKUP(Scoresheet!BD284,'Caps &amp; Points'!$EF$2:$EG$13,2,FALSE)</f>
        <v>-</v>
      </c>
      <c r="AU616" s="89" t="str">
        <f>VLOOKUP(Scoresheet!BE284,'Caps &amp; Points'!$EF$2:$EG$13,2,FALSE)</f>
        <v>-</v>
      </c>
      <c r="AV616" s="90">
        <f t="shared" si="129"/>
        <v>0</v>
      </c>
      <c r="AX616" s="80" t="str">
        <f>VLOOKUP(Scoresheet!AQ284,'Caps &amp; Points'!$EC$2:$ED$21,2,FALSE)</f>
        <v>-</v>
      </c>
      <c r="AY616" s="80" t="str">
        <f>VLOOKUP(Scoresheet!AR284,'Caps &amp; Points'!$EC$2:$ED$21,2,FALSE)</f>
        <v>-</v>
      </c>
      <c r="AZ616" s="80" t="str">
        <f>VLOOKUP(Scoresheet!AS284,'Caps &amp; Points'!$EC$2:$ED$21,2,FALSE)</f>
        <v>-</v>
      </c>
      <c r="BA616" s="80" t="str">
        <f>VLOOKUP(Scoresheet!AT284,'Caps &amp; Points'!$EC$2:$ED$21,2,FALSE)</f>
        <v>-</v>
      </c>
      <c r="BB616" s="80" t="str">
        <f>VLOOKUP(Scoresheet!AU284,'Caps &amp; Points'!$EC$2:$ED$21,2,FALSE)</f>
        <v>-</v>
      </c>
      <c r="BC616" s="80" t="str">
        <f>VLOOKUP(Scoresheet!AV284,'Caps &amp; Points'!$EC$2:$ED$21,2,FALSE)</f>
        <v>-</v>
      </c>
      <c r="BD616" s="80" t="str">
        <f>VLOOKUP(Scoresheet!AW284,'Caps &amp; Points'!$EC$2:$ED$21,2,FALSE)</f>
        <v>-</v>
      </c>
      <c r="BE616" s="90">
        <f t="shared" si="130"/>
        <v>0</v>
      </c>
      <c r="BF616" s="87">
        <f>VLOOKUP(Scoresheet!AI284,'Caps &amp; Points'!$DZ$2:$EA$40,2,FALSE)</f>
        <v>0.5</v>
      </c>
      <c r="BG616" s="88" t="str">
        <f>VLOOKUP(Scoresheet!AJ284,'Caps &amp; Points'!$DZ$2:$EA$40,2,FALSE)</f>
        <v>-</v>
      </c>
      <c r="BH616" s="88">
        <f>VLOOKUP(Scoresheet!AK284,'Caps &amp; Points'!$DZ$2:$EA$40,2,FALSE)</f>
        <v>0.5</v>
      </c>
      <c r="BI616" s="88" t="str">
        <f>VLOOKUP(Scoresheet!AL284,'Caps &amp; Points'!$DZ$2:$EA$40,2,FALSE)</f>
        <v>-</v>
      </c>
      <c r="BJ616" s="88" t="str">
        <f>VLOOKUP(Scoresheet!AM284,'Caps &amp; Points'!$DZ$2:$EA$40,2,FALSE)</f>
        <v>-</v>
      </c>
      <c r="BK616" s="88" t="str">
        <f>VLOOKUP(Scoresheet!AN284,'Caps &amp; Points'!$DZ$2:$EA$40,2,FALSE)</f>
        <v>-</v>
      </c>
      <c r="BL616" s="89" t="str">
        <f>VLOOKUP(Scoresheet!AO284,'Caps &amp; Points'!$DZ$2:$EA$40,2,FALSE)</f>
        <v>-</v>
      </c>
      <c r="BM616" s="90">
        <f t="shared" si="131"/>
        <v>1</v>
      </c>
      <c r="BN616" s="90">
        <f t="shared" si="125"/>
        <v>4</v>
      </c>
      <c r="BO616" s="90">
        <f t="shared" si="126"/>
        <v>1</v>
      </c>
      <c r="BP616" s="90"/>
      <c r="BQ616" s="80">
        <f>+Scoresheet!BG284</f>
        <v>1</v>
      </c>
      <c r="BR616" s="80" t="str">
        <f>+Scoresheet!BH284</f>
        <v>-</v>
      </c>
      <c r="BS616" s="80">
        <f>+Scoresheet!BI284</f>
        <v>3</v>
      </c>
      <c r="BT616" s="80" t="str">
        <f>+Scoresheet!BJ284</f>
        <v>-</v>
      </c>
      <c r="BU616" s="80" t="str">
        <f>+Scoresheet!BK284</f>
        <v>-</v>
      </c>
      <c r="BV616" s="80" t="str">
        <f>+Scoresheet!BL284</f>
        <v>-</v>
      </c>
      <c r="BW616" s="80" t="str">
        <f>+Scoresheet!BM284</f>
        <v>-</v>
      </c>
      <c r="BX616" s="80">
        <f>+Scoresheet!BN284</f>
        <v>4</v>
      </c>
      <c r="BY616" s="80">
        <f>+Scoresheet!BO284</f>
        <v>11</v>
      </c>
      <c r="BZ616" s="80" t="str">
        <f>+Scoresheet!BP284</f>
        <v>-</v>
      </c>
      <c r="CA616" s="80">
        <f>+Scoresheet!BQ284</f>
        <v>21</v>
      </c>
      <c r="CB616" s="80" t="str">
        <f>+Scoresheet!BR284</f>
        <v>-</v>
      </c>
      <c r="CC616" s="80" t="str">
        <f>+Scoresheet!BS284</f>
        <v>-</v>
      </c>
      <c r="CD616" s="80" t="str">
        <f>+Scoresheet!BT284</f>
        <v>-</v>
      </c>
      <c r="CE616" s="80" t="str">
        <f>+Scoresheet!BU284</f>
        <v>-</v>
      </c>
      <c r="CF616" s="80">
        <f>+Scoresheet!BV284</f>
        <v>32</v>
      </c>
    </row>
    <row r="617" spans="23:84" hidden="1">
      <c r="W617" s="294">
        <v>4</v>
      </c>
      <c r="X617" s="295" t="str">
        <f>+Scoresheet!B285</f>
        <v>SAMEER RAVAL [C]</v>
      </c>
      <c r="Y617" s="296">
        <f>VLOOKUP(Scoresheet!C285,'Caps &amp; Points'!$DT$2:$DU$103,2,FALSE)</f>
        <v>1.9</v>
      </c>
      <c r="Z617" s="309">
        <f>VLOOKUP(Scoresheet!D285,'Caps &amp; Points'!$DT$2:$DU$103,2,FALSE)</f>
        <v>1.8</v>
      </c>
      <c r="AA617" s="309">
        <f>VLOOKUP(Scoresheet!E285,'Caps &amp; Points'!$DT$2:$DU$103,2,FALSE)</f>
        <v>0</v>
      </c>
      <c r="AB617" s="309">
        <f>VLOOKUP(Scoresheet!F285,'Caps &amp; Points'!$DT$2:$DU$103,2,FALSE)</f>
        <v>1.9</v>
      </c>
      <c r="AC617" s="309" t="str">
        <f>VLOOKUP(Scoresheet!G285,'Caps &amp; Points'!$DT$2:$DU$103,2,FALSE)</f>
        <v>-</v>
      </c>
      <c r="AD617" s="309" t="str">
        <f>VLOOKUP(Scoresheet!H285,'Caps &amp; Points'!$DT$2:$DU$103,2,FALSE)</f>
        <v>-</v>
      </c>
      <c r="AE617" s="310" t="str">
        <f>VLOOKUP(Scoresheet!I285,'Caps &amp; Points'!$DT$2:$DU$103,2,FALSE)</f>
        <v>-</v>
      </c>
      <c r="AF617" s="90">
        <f t="shared" si="127"/>
        <v>5.6</v>
      </c>
      <c r="AG617" s="87" t="str">
        <f>VLOOKUP(Scoresheet!AA285,'Caps &amp; Points'!$DW$2:$DX$11,2,FALSE)</f>
        <v>-</v>
      </c>
      <c r="AH617" s="88" t="str">
        <f>VLOOKUP(Scoresheet!AB285,'Caps &amp; Points'!$DW$2:$DX$11,2,FALSE)</f>
        <v>-</v>
      </c>
      <c r="AI617" s="88" t="str">
        <f>VLOOKUP(Scoresheet!AC285,'Caps &amp; Points'!$DW$2:$DX$11,2,FALSE)</f>
        <v>-</v>
      </c>
      <c r="AJ617" s="88">
        <f>VLOOKUP(Scoresheet!AD285,'Caps &amp; Points'!$DW$2:$DX$11,2,FALSE)</f>
        <v>0</v>
      </c>
      <c r="AK617" s="88" t="str">
        <f>VLOOKUP(Scoresheet!AE285,'Caps &amp; Points'!$DW$2:$DX$11,2,FALSE)</f>
        <v>-</v>
      </c>
      <c r="AL617" s="88" t="str">
        <f>VLOOKUP(Scoresheet!AF285,'Caps &amp; Points'!$DW$2:$DX$11,2,FALSE)</f>
        <v>-</v>
      </c>
      <c r="AM617" s="89" t="str">
        <f>VLOOKUP(Scoresheet!AG285,'Caps &amp; Points'!$DW$2:$DX$11,2,FALSE)</f>
        <v>-</v>
      </c>
      <c r="AN617" s="90">
        <f t="shared" si="128"/>
        <v>0</v>
      </c>
      <c r="AO617" s="87" t="str">
        <f>VLOOKUP(Scoresheet!AY285,'Caps &amp; Points'!$EF$2:$EG$13,2,FALSE)</f>
        <v>-</v>
      </c>
      <c r="AP617" s="88" t="str">
        <f>VLOOKUP(Scoresheet!AZ285,'Caps &amp; Points'!$EF$2:$EG$13,2,FALSE)</f>
        <v>-</v>
      </c>
      <c r="AQ617" s="88" t="str">
        <f>VLOOKUP(Scoresheet!BA285,'Caps &amp; Points'!$EF$2:$EG$13,2,FALSE)</f>
        <v>-</v>
      </c>
      <c r="AR617" s="88" t="str">
        <f>VLOOKUP(Scoresheet!BB285,'Caps &amp; Points'!$EF$2:$EG$13,2,FALSE)</f>
        <v>-</v>
      </c>
      <c r="AS617" s="88" t="str">
        <f>VLOOKUP(Scoresheet!BC285,'Caps &amp; Points'!$EF$2:$EG$13,2,FALSE)</f>
        <v>-</v>
      </c>
      <c r="AT617" s="88" t="str">
        <f>VLOOKUP(Scoresheet!BD285,'Caps &amp; Points'!$EF$2:$EG$13,2,FALSE)</f>
        <v>-</v>
      </c>
      <c r="AU617" s="89" t="str">
        <f>VLOOKUP(Scoresheet!BE285,'Caps &amp; Points'!$EF$2:$EG$13,2,FALSE)</f>
        <v>-</v>
      </c>
      <c r="AV617" s="90">
        <f t="shared" si="129"/>
        <v>0</v>
      </c>
      <c r="AX617" s="80" t="str">
        <f>VLOOKUP(Scoresheet!AQ285,'Caps &amp; Points'!$EC$2:$ED$21,2,FALSE)</f>
        <v>-</v>
      </c>
      <c r="AY617" s="80" t="str">
        <f>VLOOKUP(Scoresheet!AR285,'Caps &amp; Points'!$EC$2:$ED$21,2,FALSE)</f>
        <v>-</v>
      </c>
      <c r="AZ617" s="80" t="str">
        <f>VLOOKUP(Scoresheet!AS285,'Caps &amp; Points'!$EC$2:$ED$21,2,FALSE)</f>
        <v>-</v>
      </c>
      <c r="BA617" s="80" t="str">
        <f>VLOOKUP(Scoresheet!AT285,'Caps &amp; Points'!$EC$2:$ED$21,2,FALSE)</f>
        <v>-</v>
      </c>
      <c r="BB617" s="80" t="str">
        <f>VLOOKUP(Scoresheet!AU285,'Caps &amp; Points'!$EC$2:$ED$21,2,FALSE)</f>
        <v>-</v>
      </c>
      <c r="BC617" s="80" t="str">
        <f>VLOOKUP(Scoresheet!AV285,'Caps &amp; Points'!$EC$2:$ED$21,2,FALSE)</f>
        <v>-</v>
      </c>
      <c r="BD617" s="80" t="str">
        <f>VLOOKUP(Scoresheet!AW285,'Caps &amp; Points'!$EC$2:$ED$21,2,FALSE)</f>
        <v>-</v>
      </c>
      <c r="BE617" s="90">
        <f t="shared" si="130"/>
        <v>0</v>
      </c>
      <c r="BF617" s="87">
        <f>VLOOKUP(Scoresheet!AI285,'Caps &amp; Points'!$DZ$2:$EA$40,2,FALSE)</f>
        <v>0.5</v>
      </c>
      <c r="BG617" s="88" t="str">
        <f>VLOOKUP(Scoresheet!AJ285,'Caps &amp; Points'!$DZ$2:$EA$40,2,FALSE)</f>
        <v>-</v>
      </c>
      <c r="BH617" s="88" t="str">
        <f>VLOOKUP(Scoresheet!AK285,'Caps &amp; Points'!$DZ$2:$EA$40,2,FALSE)</f>
        <v>-</v>
      </c>
      <c r="BI617" s="88" t="str">
        <f>VLOOKUP(Scoresheet!AL285,'Caps &amp; Points'!$DZ$2:$EA$40,2,FALSE)</f>
        <v>-</v>
      </c>
      <c r="BJ617" s="88" t="str">
        <f>VLOOKUP(Scoresheet!AM285,'Caps &amp; Points'!$DZ$2:$EA$40,2,FALSE)</f>
        <v>-</v>
      </c>
      <c r="BK617" s="88" t="str">
        <f>VLOOKUP(Scoresheet!AN285,'Caps &amp; Points'!$DZ$2:$EA$40,2,FALSE)</f>
        <v>-</v>
      </c>
      <c r="BL617" s="89" t="str">
        <f>VLOOKUP(Scoresheet!AO285,'Caps &amp; Points'!$DZ$2:$EA$40,2,FALSE)</f>
        <v>-</v>
      </c>
      <c r="BM617" s="90">
        <f t="shared" si="131"/>
        <v>0.5</v>
      </c>
      <c r="BN617" s="90">
        <f t="shared" si="125"/>
        <v>4</v>
      </c>
      <c r="BO617" s="90">
        <f t="shared" si="126"/>
        <v>1</v>
      </c>
      <c r="BP617" s="90"/>
      <c r="BQ617" s="80" t="str">
        <f>+Scoresheet!BG285</f>
        <v>-</v>
      </c>
      <c r="BR617" s="80" t="str">
        <f>+Scoresheet!BH285</f>
        <v>-</v>
      </c>
      <c r="BS617" s="80" t="str">
        <f>+Scoresheet!BI285</f>
        <v>-</v>
      </c>
      <c r="BT617" s="80">
        <f>+Scoresheet!BJ285</f>
        <v>3</v>
      </c>
      <c r="BU617" s="80" t="str">
        <f>+Scoresheet!BK285</f>
        <v>-</v>
      </c>
      <c r="BV617" s="80" t="str">
        <f>+Scoresheet!BL285</f>
        <v>-</v>
      </c>
      <c r="BW617" s="80" t="str">
        <f>+Scoresheet!BM285</f>
        <v>-</v>
      </c>
      <c r="BX617" s="80">
        <f>+Scoresheet!BN285</f>
        <v>3</v>
      </c>
      <c r="BY617" s="80" t="str">
        <f>+Scoresheet!BO285</f>
        <v>-</v>
      </c>
      <c r="BZ617" s="80" t="str">
        <f>+Scoresheet!BP285</f>
        <v>-</v>
      </c>
      <c r="CA617" s="80" t="str">
        <f>+Scoresheet!BQ285</f>
        <v>-</v>
      </c>
      <c r="CB617" s="80">
        <f>+Scoresheet!BR285</f>
        <v>23</v>
      </c>
      <c r="CC617" s="80" t="str">
        <f>+Scoresheet!BS285</f>
        <v>-</v>
      </c>
      <c r="CD617" s="80" t="str">
        <f>+Scoresheet!BT285</f>
        <v>-</v>
      </c>
      <c r="CE617" s="80" t="str">
        <f>+Scoresheet!BU285</f>
        <v>-</v>
      </c>
      <c r="CF617" s="80">
        <f>+Scoresheet!BV285</f>
        <v>23</v>
      </c>
    </row>
    <row r="618" spans="23:84" hidden="1">
      <c r="W618" s="139">
        <v>5</v>
      </c>
      <c r="X618" s="295" t="str">
        <f>+Scoresheet!B286</f>
        <v>GAUTAM DAVE [C]</v>
      </c>
      <c r="Y618" s="296">
        <f>VLOOKUP(Scoresheet!C286,'Caps &amp; Points'!$DT$2:$DU$103,2,FALSE)</f>
        <v>0</v>
      </c>
      <c r="Z618" s="309">
        <f>VLOOKUP(Scoresheet!D286,'Caps &amp; Points'!$DT$2:$DU$103,2,FALSE)</f>
        <v>0</v>
      </c>
      <c r="AA618" s="309">
        <f>VLOOKUP(Scoresheet!E286,'Caps &amp; Points'!$DT$2:$DU$103,2,FALSE)</f>
        <v>0</v>
      </c>
      <c r="AB618" s="309" t="str">
        <f>VLOOKUP(Scoresheet!F286,'Caps &amp; Points'!$DT$2:$DU$103,2,FALSE)</f>
        <v>-</v>
      </c>
      <c r="AC618" s="309" t="str">
        <f>VLOOKUP(Scoresheet!G286,'Caps &amp; Points'!$DT$2:$DU$103,2,FALSE)</f>
        <v>-</v>
      </c>
      <c r="AD618" s="309" t="str">
        <f>VLOOKUP(Scoresheet!H286,'Caps &amp; Points'!$DT$2:$DU$103,2,FALSE)</f>
        <v>-</v>
      </c>
      <c r="AE618" s="310" t="str">
        <f>VLOOKUP(Scoresheet!I286,'Caps &amp; Points'!$DT$2:$DU$103,2,FALSE)</f>
        <v>-</v>
      </c>
      <c r="AF618" s="90">
        <f t="shared" si="127"/>
        <v>0</v>
      </c>
      <c r="AG618" s="87" t="str">
        <f>VLOOKUP(Scoresheet!AA286,'Caps &amp; Points'!$DW$2:$DX$11,2,FALSE)</f>
        <v>-</v>
      </c>
      <c r="AH618" s="88" t="str">
        <f>VLOOKUP(Scoresheet!AB286,'Caps &amp; Points'!$DW$2:$DX$11,2,FALSE)</f>
        <v>-</v>
      </c>
      <c r="AI618" s="88" t="str">
        <f>VLOOKUP(Scoresheet!AC286,'Caps &amp; Points'!$DW$2:$DX$11,2,FALSE)</f>
        <v>-</v>
      </c>
      <c r="AJ618" s="88" t="str">
        <f>VLOOKUP(Scoresheet!AD286,'Caps &amp; Points'!$DW$2:$DX$11,2,FALSE)</f>
        <v>-</v>
      </c>
      <c r="AK618" s="88" t="str">
        <f>VLOOKUP(Scoresheet!AE286,'Caps &amp; Points'!$DW$2:$DX$11,2,FALSE)</f>
        <v>-</v>
      </c>
      <c r="AL618" s="88" t="str">
        <f>VLOOKUP(Scoresheet!AF286,'Caps &amp; Points'!$DW$2:$DX$11,2,FALSE)</f>
        <v>-</v>
      </c>
      <c r="AM618" s="89" t="str">
        <f>VLOOKUP(Scoresheet!AG286,'Caps &amp; Points'!$DW$2:$DX$11,2,FALSE)</f>
        <v>-</v>
      </c>
      <c r="AN618" s="90">
        <f t="shared" si="128"/>
        <v>0</v>
      </c>
      <c r="AO618" s="87" t="str">
        <f>VLOOKUP(Scoresheet!AY286,'Caps &amp; Points'!$EF$2:$EG$13,2,FALSE)</f>
        <v>-</v>
      </c>
      <c r="AP618" s="88" t="str">
        <f>VLOOKUP(Scoresheet!AZ286,'Caps &amp; Points'!$EF$2:$EG$13,2,FALSE)</f>
        <v>-</v>
      </c>
      <c r="AQ618" s="88" t="str">
        <f>VLOOKUP(Scoresheet!BA286,'Caps &amp; Points'!$EF$2:$EG$13,2,FALSE)</f>
        <v>-</v>
      </c>
      <c r="AR618" s="88" t="str">
        <f>VLOOKUP(Scoresheet!BB286,'Caps &amp; Points'!$EF$2:$EG$13,2,FALSE)</f>
        <v>-</v>
      </c>
      <c r="AS618" s="88" t="str">
        <f>VLOOKUP(Scoresheet!BC286,'Caps &amp; Points'!$EF$2:$EG$13,2,FALSE)</f>
        <v>-</v>
      </c>
      <c r="AT618" s="88" t="str">
        <f>VLOOKUP(Scoresheet!BD286,'Caps &amp; Points'!$EF$2:$EG$13,2,FALSE)</f>
        <v>-</v>
      </c>
      <c r="AU618" s="89" t="str">
        <f>VLOOKUP(Scoresheet!BE286,'Caps &amp; Points'!$EF$2:$EG$13,2,FALSE)</f>
        <v>-</v>
      </c>
      <c r="AV618" s="90">
        <f t="shared" si="129"/>
        <v>0</v>
      </c>
      <c r="AX618" s="80" t="str">
        <f>VLOOKUP(Scoresheet!AQ286,'Caps &amp; Points'!$EC$2:$ED$21,2,FALSE)</f>
        <v>-</v>
      </c>
      <c r="AY618" s="80">
        <f>VLOOKUP(Scoresheet!AR286,'Caps &amp; Points'!$EC$2:$ED$21,2,FALSE)</f>
        <v>0.5</v>
      </c>
      <c r="AZ618" s="80" t="str">
        <f>VLOOKUP(Scoresheet!AS286,'Caps &amp; Points'!$EC$2:$ED$21,2,FALSE)</f>
        <v>-</v>
      </c>
      <c r="BA618" s="80" t="str">
        <f>VLOOKUP(Scoresheet!AT286,'Caps &amp; Points'!$EC$2:$ED$21,2,FALSE)</f>
        <v>-</v>
      </c>
      <c r="BB618" s="80" t="str">
        <f>VLOOKUP(Scoresheet!AU286,'Caps &amp; Points'!$EC$2:$ED$21,2,FALSE)</f>
        <v>-</v>
      </c>
      <c r="BC618" s="80" t="str">
        <f>VLOOKUP(Scoresheet!AV286,'Caps &amp; Points'!$EC$2:$ED$21,2,FALSE)</f>
        <v>-</v>
      </c>
      <c r="BD618" s="80" t="str">
        <f>VLOOKUP(Scoresheet!AW286,'Caps &amp; Points'!$EC$2:$ED$21,2,FALSE)</f>
        <v>-</v>
      </c>
      <c r="BE618" s="90">
        <f t="shared" si="130"/>
        <v>0.5</v>
      </c>
      <c r="BF618" s="87" t="str">
        <f>VLOOKUP(Scoresheet!AI286,'Caps &amp; Points'!$DZ$2:$EA$40,2,FALSE)</f>
        <v>-</v>
      </c>
      <c r="BG618" s="88" t="str">
        <f>VLOOKUP(Scoresheet!AJ286,'Caps &amp; Points'!$DZ$2:$EA$40,2,FALSE)</f>
        <v>-</v>
      </c>
      <c r="BH618" s="88" t="str">
        <f>VLOOKUP(Scoresheet!AK286,'Caps &amp; Points'!$DZ$2:$EA$40,2,FALSE)</f>
        <v>-</v>
      </c>
      <c r="BI618" s="88" t="str">
        <f>VLOOKUP(Scoresheet!AL286,'Caps &amp; Points'!$DZ$2:$EA$40,2,FALSE)</f>
        <v>-</v>
      </c>
      <c r="BJ618" s="88" t="str">
        <f>VLOOKUP(Scoresheet!AM286,'Caps &amp; Points'!$DZ$2:$EA$40,2,FALSE)</f>
        <v>-</v>
      </c>
      <c r="BK618" s="88" t="str">
        <f>VLOOKUP(Scoresheet!AN286,'Caps &amp; Points'!$DZ$2:$EA$40,2,FALSE)</f>
        <v>-</v>
      </c>
      <c r="BL618" s="89" t="str">
        <f>VLOOKUP(Scoresheet!AO286,'Caps &amp; Points'!$DZ$2:$EA$40,2,FALSE)</f>
        <v>-</v>
      </c>
      <c r="BM618" s="90">
        <f t="shared" si="131"/>
        <v>0</v>
      </c>
      <c r="BN618" s="90">
        <f t="shared" si="125"/>
        <v>3</v>
      </c>
      <c r="BO618" s="90">
        <f t="shared" si="126"/>
        <v>0</v>
      </c>
      <c r="BP618" s="90"/>
      <c r="BQ618" s="80" t="str">
        <f>+Scoresheet!BG286</f>
        <v>-</v>
      </c>
      <c r="BR618" s="80" t="str">
        <f>+Scoresheet!BH286</f>
        <v>-</v>
      </c>
      <c r="BS618" s="80" t="str">
        <f>+Scoresheet!BI286</f>
        <v>-</v>
      </c>
      <c r="BT618" s="80" t="str">
        <f>+Scoresheet!BJ286</f>
        <v>-</v>
      </c>
      <c r="BU618" s="80" t="str">
        <f>+Scoresheet!BK286</f>
        <v>-</v>
      </c>
      <c r="BV618" s="80" t="str">
        <f>+Scoresheet!BL286</f>
        <v>-</v>
      </c>
      <c r="BW618" s="80" t="str">
        <f>+Scoresheet!BM286</f>
        <v>-</v>
      </c>
      <c r="BX618" s="80">
        <f>+Scoresheet!BN286</f>
        <v>0</v>
      </c>
      <c r="BY618" s="80" t="str">
        <f>+Scoresheet!BO286</f>
        <v>-</v>
      </c>
      <c r="BZ618" s="80" t="str">
        <f>+Scoresheet!BP286</f>
        <v>-</v>
      </c>
      <c r="CA618" s="80" t="str">
        <f>+Scoresheet!BQ286</f>
        <v>-</v>
      </c>
      <c r="CB618" s="80" t="str">
        <f>+Scoresheet!BR286</f>
        <v>-</v>
      </c>
      <c r="CC618" s="80" t="str">
        <f>+Scoresheet!BS286</f>
        <v>-</v>
      </c>
      <c r="CD618" s="80" t="str">
        <f>+Scoresheet!BT286</f>
        <v>-</v>
      </c>
      <c r="CE618" s="80" t="str">
        <f>+Scoresheet!BU286</f>
        <v>-</v>
      </c>
      <c r="CF618" s="80">
        <f>+Scoresheet!BV286</f>
        <v>0</v>
      </c>
    </row>
    <row r="619" spans="23:84" hidden="1">
      <c r="W619" s="294">
        <v>6</v>
      </c>
      <c r="X619" s="295" t="str">
        <f>+Scoresheet!B287</f>
        <v>JANAK RAVAL [C]</v>
      </c>
      <c r="Y619" s="296">
        <f>VLOOKUP(Scoresheet!C287,'Caps &amp; Points'!$DT$2:$DU$103,2,FALSE)</f>
        <v>0</v>
      </c>
      <c r="Z619" s="309">
        <f>VLOOKUP(Scoresheet!D287,'Caps &amp; Points'!$DT$2:$DU$103,2,FALSE)</f>
        <v>1.3</v>
      </c>
      <c r="AA619" s="309">
        <f>VLOOKUP(Scoresheet!E287,'Caps &amp; Points'!$DT$2:$DU$103,2,FALSE)</f>
        <v>0</v>
      </c>
      <c r="AB619" s="309" t="str">
        <f>VLOOKUP(Scoresheet!F287,'Caps &amp; Points'!$DT$2:$DU$103,2,FALSE)</f>
        <v>-</v>
      </c>
      <c r="AC619" s="309" t="str">
        <f>VLOOKUP(Scoresheet!G287,'Caps &amp; Points'!$DT$2:$DU$103,2,FALSE)</f>
        <v>-</v>
      </c>
      <c r="AD619" s="309" t="str">
        <f>VLOOKUP(Scoresheet!H287,'Caps &amp; Points'!$DT$2:$DU$103,2,FALSE)</f>
        <v>-</v>
      </c>
      <c r="AE619" s="310" t="str">
        <f>VLOOKUP(Scoresheet!I287,'Caps &amp; Points'!$DT$2:$DU$103,2,FALSE)</f>
        <v>-</v>
      </c>
      <c r="AF619" s="90">
        <f t="shared" si="127"/>
        <v>1.3</v>
      </c>
      <c r="AG619" s="87">
        <f>VLOOKUP(Scoresheet!AA287,'Caps &amp; Points'!$DW$2:$DX$11,2,FALSE)</f>
        <v>0</v>
      </c>
      <c r="AH619" s="88">
        <f>VLOOKUP(Scoresheet!AB287,'Caps &amp; Points'!$DW$2:$DX$11,2,FALSE)</f>
        <v>3</v>
      </c>
      <c r="AI619" s="88">
        <f>VLOOKUP(Scoresheet!AC287,'Caps &amp; Points'!$DW$2:$DX$11,2,FALSE)</f>
        <v>5</v>
      </c>
      <c r="AJ619" s="88" t="str">
        <f>VLOOKUP(Scoresheet!AD287,'Caps &amp; Points'!$DW$2:$DX$11,2,FALSE)</f>
        <v>-</v>
      </c>
      <c r="AK619" s="88" t="str">
        <f>VLOOKUP(Scoresheet!AE287,'Caps &amp; Points'!$DW$2:$DX$11,2,FALSE)</f>
        <v>-</v>
      </c>
      <c r="AL619" s="88" t="str">
        <f>VLOOKUP(Scoresheet!AF287,'Caps &amp; Points'!$DW$2:$DX$11,2,FALSE)</f>
        <v>-</v>
      </c>
      <c r="AM619" s="89" t="str">
        <f>VLOOKUP(Scoresheet!AG287,'Caps &amp; Points'!$DW$2:$DX$11,2,FALSE)</f>
        <v>-</v>
      </c>
      <c r="AN619" s="90">
        <f t="shared" si="128"/>
        <v>8</v>
      </c>
      <c r="AO619" s="87" t="str">
        <f>VLOOKUP(Scoresheet!AY287,'Caps &amp; Points'!$EF$2:$EG$13,2,FALSE)</f>
        <v>-</v>
      </c>
      <c r="AP619" s="88" t="str">
        <f>VLOOKUP(Scoresheet!AZ287,'Caps &amp; Points'!$EF$2:$EG$13,2,FALSE)</f>
        <v>-</v>
      </c>
      <c r="AQ619" s="88" t="str">
        <f>VLOOKUP(Scoresheet!BA287,'Caps &amp; Points'!$EF$2:$EG$13,2,FALSE)</f>
        <v>-</v>
      </c>
      <c r="AR619" s="88" t="str">
        <f>VLOOKUP(Scoresheet!BB287,'Caps &amp; Points'!$EF$2:$EG$13,2,FALSE)</f>
        <v>-</v>
      </c>
      <c r="AS619" s="88" t="str">
        <f>VLOOKUP(Scoresheet!BC287,'Caps &amp; Points'!$EF$2:$EG$13,2,FALSE)</f>
        <v>-</v>
      </c>
      <c r="AT619" s="88" t="str">
        <f>VLOOKUP(Scoresheet!BD287,'Caps &amp; Points'!$EF$2:$EG$13,2,FALSE)</f>
        <v>-</v>
      </c>
      <c r="AU619" s="89" t="str">
        <f>VLOOKUP(Scoresheet!BE287,'Caps &amp; Points'!$EF$2:$EG$13,2,FALSE)</f>
        <v>-</v>
      </c>
      <c r="AV619" s="90">
        <f t="shared" si="129"/>
        <v>0</v>
      </c>
      <c r="AX619" s="80" t="str">
        <f>VLOOKUP(Scoresheet!AQ287,'Caps &amp; Points'!$EC$2:$ED$21,2,FALSE)</f>
        <v>-</v>
      </c>
      <c r="AY619" s="80" t="str">
        <f>VLOOKUP(Scoresheet!AR287,'Caps &amp; Points'!$EC$2:$ED$21,2,FALSE)</f>
        <v>-</v>
      </c>
      <c r="AZ619" s="80" t="str">
        <f>VLOOKUP(Scoresheet!AS287,'Caps &amp; Points'!$EC$2:$ED$21,2,FALSE)</f>
        <v>-</v>
      </c>
      <c r="BA619" s="80" t="str">
        <f>VLOOKUP(Scoresheet!AT287,'Caps &amp; Points'!$EC$2:$ED$21,2,FALSE)</f>
        <v>-</v>
      </c>
      <c r="BB619" s="80" t="str">
        <f>VLOOKUP(Scoresheet!AU287,'Caps &amp; Points'!$EC$2:$ED$21,2,FALSE)</f>
        <v>-</v>
      </c>
      <c r="BC619" s="80" t="str">
        <f>VLOOKUP(Scoresheet!AV287,'Caps &amp; Points'!$EC$2:$ED$21,2,FALSE)</f>
        <v>-</v>
      </c>
      <c r="BD619" s="80" t="str">
        <f>VLOOKUP(Scoresheet!AW287,'Caps &amp; Points'!$EC$2:$ED$21,2,FALSE)</f>
        <v>-</v>
      </c>
      <c r="BE619" s="90">
        <f t="shared" si="130"/>
        <v>0</v>
      </c>
      <c r="BF619" s="87" t="str">
        <f>VLOOKUP(Scoresheet!AI287,'Caps &amp; Points'!$DZ$2:$EA$40,2,FALSE)</f>
        <v>-</v>
      </c>
      <c r="BG619" s="88">
        <f>VLOOKUP(Scoresheet!AJ287,'Caps &amp; Points'!$DZ$2:$EA$40,2,FALSE)</f>
        <v>0.5</v>
      </c>
      <c r="BH619" s="88" t="str">
        <f>VLOOKUP(Scoresheet!AK287,'Caps &amp; Points'!$DZ$2:$EA$40,2,FALSE)</f>
        <v>-</v>
      </c>
      <c r="BI619" s="88" t="str">
        <f>VLOOKUP(Scoresheet!AL287,'Caps &amp; Points'!$DZ$2:$EA$40,2,FALSE)</f>
        <v>-</v>
      </c>
      <c r="BJ619" s="88" t="str">
        <f>VLOOKUP(Scoresheet!AM287,'Caps &amp; Points'!$DZ$2:$EA$40,2,FALSE)</f>
        <v>-</v>
      </c>
      <c r="BK619" s="88" t="str">
        <f>VLOOKUP(Scoresheet!AN287,'Caps &amp; Points'!$DZ$2:$EA$40,2,FALSE)</f>
        <v>-</v>
      </c>
      <c r="BL619" s="89" t="str">
        <f>VLOOKUP(Scoresheet!AO287,'Caps &amp; Points'!$DZ$2:$EA$40,2,FALSE)</f>
        <v>-</v>
      </c>
      <c r="BM619" s="90">
        <f t="shared" si="131"/>
        <v>0.5</v>
      </c>
      <c r="BN619" s="90">
        <f t="shared" si="125"/>
        <v>3</v>
      </c>
      <c r="BO619" s="90">
        <f t="shared" si="126"/>
        <v>3</v>
      </c>
      <c r="BP619" s="90"/>
      <c r="BQ619" s="80">
        <f>+Scoresheet!BG287</f>
        <v>3</v>
      </c>
      <c r="BR619" s="80">
        <f>+Scoresheet!BH287</f>
        <v>4</v>
      </c>
      <c r="BS619" s="80">
        <f>+Scoresheet!BI287</f>
        <v>4</v>
      </c>
      <c r="BT619" s="80" t="str">
        <f>+Scoresheet!BJ287</f>
        <v>-</v>
      </c>
      <c r="BU619" s="80" t="str">
        <f>+Scoresheet!BK287</f>
        <v>-</v>
      </c>
      <c r="BV619" s="80" t="str">
        <f>+Scoresheet!BL287</f>
        <v>-</v>
      </c>
      <c r="BW619" s="80" t="str">
        <f>+Scoresheet!BM287</f>
        <v>-</v>
      </c>
      <c r="BX619" s="80">
        <f>+Scoresheet!BN287</f>
        <v>11</v>
      </c>
      <c r="BY619" s="80">
        <f>+Scoresheet!BO287</f>
        <v>14</v>
      </c>
      <c r="BZ619" s="80">
        <f>+Scoresheet!BP287</f>
        <v>19</v>
      </c>
      <c r="CA619" s="80">
        <f>+Scoresheet!BQ287</f>
        <v>19</v>
      </c>
      <c r="CB619" s="80" t="str">
        <f>+Scoresheet!BR287</f>
        <v>-</v>
      </c>
      <c r="CC619" s="80" t="str">
        <f>+Scoresheet!BS287</f>
        <v>-</v>
      </c>
      <c r="CD619" s="80" t="str">
        <f>+Scoresheet!BT287</f>
        <v>-</v>
      </c>
      <c r="CE619" s="80" t="str">
        <f>+Scoresheet!BU287</f>
        <v>-</v>
      </c>
      <c r="CF619" s="80">
        <f>+Scoresheet!BV287</f>
        <v>52</v>
      </c>
    </row>
    <row r="620" spans="23:84" hidden="1">
      <c r="W620" s="139">
        <v>7</v>
      </c>
      <c r="X620" s="295" t="str">
        <f>+Scoresheet!B288</f>
        <v>SUNNY RAVAL [C]</v>
      </c>
      <c r="Y620" s="296">
        <f>VLOOKUP(Scoresheet!C288,'Caps &amp; Points'!$DT$2:$DU$103,2,FALSE)</f>
        <v>1</v>
      </c>
      <c r="Z620" s="309">
        <f>VLOOKUP(Scoresheet!D288,'Caps &amp; Points'!$DT$2:$DU$103,2,FALSE)</f>
        <v>1.9</v>
      </c>
      <c r="AA620" s="309">
        <f>VLOOKUP(Scoresheet!E288,'Caps &amp; Points'!$DT$2:$DU$103,2,FALSE)</f>
        <v>3</v>
      </c>
      <c r="AB620" s="309">
        <f>VLOOKUP(Scoresheet!F288,'Caps &amp; Points'!$DT$2:$DU$103,2,FALSE)</f>
        <v>2</v>
      </c>
      <c r="AC620" s="309" t="str">
        <f>VLOOKUP(Scoresheet!G288,'Caps &amp; Points'!$DT$2:$DU$103,2,FALSE)</f>
        <v>-</v>
      </c>
      <c r="AD620" s="309" t="str">
        <f>VLOOKUP(Scoresheet!H288,'Caps &amp; Points'!$DT$2:$DU$103,2,FALSE)</f>
        <v>-</v>
      </c>
      <c r="AE620" s="310" t="str">
        <f>VLOOKUP(Scoresheet!I288,'Caps &amp; Points'!$DT$2:$DU$103,2,FALSE)</f>
        <v>-</v>
      </c>
      <c r="AF620" s="90">
        <f t="shared" si="127"/>
        <v>7.9</v>
      </c>
      <c r="AG620" s="87" t="str">
        <f>VLOOKUP(Scoresheet!AA288,'Caps &amp; Points'!$DW$2:$DX$11,2,FALSE)</f>
        <v>-</v>
      </c>
      <c r="AH620" s="88" t="str">
        <f>VLOOKUP(Scoresheet!AB288,'Caps &amp; Points'!$DW$2:$DX$11,2,FALSE)</f>
        <v>-</v>
      </c>
      <c r="AI620" s="88" t="str">
        <f>VLOOKUP(Scoresheet!AC288,'Caps &amp; Points'!$DW$2:$DX$11,2,FALSE)</f>
        <v>-</v>
      </c>
      <c r="AJ620" s="88" t="str">
        <f>VLOOKUP(Scoresheet!AD288,'Caps &amp; Points'!$DW$2:$DX$11,2,FALSE)</f>
        <v>-</v>
      </c>
      <c r="AK620" s="88" t="str">
        <f>VLOOKUP(Scoresheet!AE288,'Caps &amp; Points'!$DW$2:$DX$11,2,FALSE)</f>
        <v>-</v>
      </c>
      <c r="AL620" s="88" t="str">
        <f>VLOOKUP(Scoresheet!AF288,'Caps &amp; Points'!$DW$2:$DX$11,2,FALSE)</f>
        <v>-</v>
      </c>
      <c r="AM620" s="89" t="str">
        <f>VLOOKUP(Scoresheet!AG288,'Caps &amp; Points'!$DW$2:$DX$11,2,FALSE)</f>
        <v>-</v>
      </c>
      <c r="AN620" s="90">
        <f t="shared" si="128"/>
        <v>0</v>
      </c>
      <c r="AO620" s="87" t="str">
        <f>VLOOKUP(Scoresheet!AY288,'Caps &amp; Points'!$EF$2:$EG$13,2,FALSE)</f>
        <v>-</v>
      </c>
      <c r="AP620" s="88" t="str">
        <f>VLOOKUP(Scoresheet!AZ288,'Caps &amp; Points'!$EF$2:$EG$13,2,FALSE)</f>
        <v>-</v>
      </c>
      <c r="AQ620" s="88" t="str">
        <f>VLOOKUP(Scoresheet!BA288,'Caps &amp; Points'!$EF$2:$EG$13,2,FALSE)</f>
        <v>-</v>
      </c>
      <c r="AR620" s="88" t="str">
        <f>VLOOKUP(Scoresheet!BB288,'Caps &amp; Points'!$EF$2:$EG$13,2,FALSE)</f>
        <v>-</v>
      </c>
      <c r="AS620" s="88" t="str">
        <f>VLOOKUP(Scoresheet!BC288,'Caps &amp; Points'!$EF$2:$EG$13,2,FALSE)</f>
        <v>-</v>
      </c>
      <c r="AT620" s="88" t="str">
        <f>VLOOKUP(Scoresheet!BD288,'Caps &amp; Points'!$EF$2:$EG$13,2,FALSE)</f>
        <v>-</v>
      </c>
      <c r="AU620" s="89" t="str">
        <f>VLOOKUP(Scoresheet!BE288,'Caps &amp; Points'!$EF$2:$EG$13,2,FALSE)</f>
        <v>-</v>
      </c>
      <c r="AV620" s="90">
        <f t="shared" si="129"/>
        <v>0</v>
      </c>
      <c r="AX620" s="80" t="str">
        <f>VLOOKUP(Scoresheet!AQ288,'Caps &amp; Points'!$EC$2:$ED$21,2,FALSE)</f>
        <v>-</v>
      </c>
      <c r="AY620" s="80" t="str">
        <f>VLOOKUP(Scoresheet!AR288,'Caps &amp; Points'!$EC$2:$ED$21,2,FALSE)</f>
        <v>-</v>
      </c>
      <c r="AZ620" s="80" t="str">
        <f>VLOOKUP(Scoresheet!AS288,'Caps &amp; Points'!$EC$2:$ED$21,2,FALSE)</f>
        <v>-</v>
      </c>
      <c r="BA620" s="80" t="str">
        <f>VLOOKUP(Scoresheet!AT288,'Caps &amp; Points'!$EC$2:$ED$21,2,FALSE)</f>
        <v>-</v>
      </c>
      <c r="BB620" s="80" t="str">
        <f>VLOOKUP(Scoresheet!AU288,'Caps &amp; Points'!$EC$2:$ED$21,2,FALSE)</f>
        <v>-</v>
      </c>
      <c r="BC620" s="80" t="str">
        <f>VLOOKUP(Scoresheet!AV288,'Caps &amp; Points'!$EC$2:$ED$21,2,FALSE)</f>
        <v>-</v>
      </c>
      <c r="BD620" s="80" t="str">
        <f>VLOOKUP(Scoresheet!AW288,'Caps &amp; Points'!$EC$2:$ED$21,2,FALSE)</f>
        <v>-</v>
      </c>
      <c r="BE620" s="90">
        <f t="shared" si="130"/>
        <v>0</v>
      </c>
      <c r="BF620" s="87" t="str">
        <f>VLOOKUP(Scoresheet!AI288,'Caps &amp; Points'!$DZ$2:$EA$40,2,FALSE)</f>
        <v>-</v>
      </c>
      <c r="BG620" s="88" t="str">
        <f>VLOOKUP(Scoresheet!AJ288,'Caps &amp; Points'!$DZ$2:$EA$40,2,FALSE)</f>
        <v>-</v>
      </c>
      <c r="BH620" s="88">
        <f>VLOOKUP(Scoresheet!AK288,'Caps &amp; Points'!$DZ$2:$EA$40,2,FALSE)</f>
        <v>0.5</v>
      </c>
      <c r="BI620" s="88" t="str">
        <f>VLOOKUP(Scoresheet!AL288,'Caps &amp; Points'!$DZ$2:$EA$40,2,FALSE)</f>
        <v>-</v>
      </c>
      <c r="BJ620" s="88" t="str">
        <f>VLOOKUP(Scoresheet!AM288,'Caps &amp; Points'!$DZ$2:$EA$40,2,FALSE)</f>
        <v>-</v>
      </c>
      <c r="BK620" s="88" t="str">
        <f>VLOOKUP(Scoresheet!AN288,'Caps &amp; Points'!$DZ$2:$EA$40,2,FALSE)</f>
        <v>-</v>
      </c>
      <c r="BL620" s="89" t="str">
        <f>VLOOKUP(Scoresheet!AO288,'Caps &amp; Points'!$DZ$2:$EA$40,2,FALSE)</f>
        <v>-</v>
      </c>
      <c r="BM620" s="90">
        <f t="shared" si="131"/>
        <v>0.5</v>
      </c>
      <c r="BN620" s="90">
        <f t="shared" si="125"/>
        <v>4</v>
      </c>
      <c r="BO620" s="90">
        <f t="shared" si="126"/>
        <v>0</v>
      </c>
      <c r="BP620" s="90"/>
      <c r="BQ620" s="80" t="str">
        <f>+Scoresheet!BG288</f>
        <v>-</v>
      </c>
      <c r="BR620" s="80" t="str">
        <f>+Scoresheet!BH288</f>
        <v>-</v>
      </c>
      <c r="BS620" s="80" t="str">
        <f>+Scoresheet!BI288</f>
        <v>-</v>
      </c>
      <c r="BT620" s="80" t="str">
        <f>+Scoresheet!BJ288</f>
        <v>-</v>
      </c>
      <c r="BU620" s="80" t="str">
        <f>+Scoresheet!BK288</f>
        <v>-</v>
      </c>
      <c r="BV620" s="80" t="str">
        <f>+Scoresheet!BL288</f>
        <v>-</v>
      </c>
      <c r="BW620" s="80" t="str">
        <f>+Scoresheet!BM288</f>
        <v>-</v>
      </c>
      <c r="BX620" s="80">
        <f>+Scoresheet!BN288</f>
        <v>0</v>
      </c>
      <c r="BY620" s="80" t="str">
        <f>+Scoresheet!BO288</f>
        <v>-</v>
      </c>
      <c r="BZ620" s="80" t="str">
        <f>+Scoresheet!BP288</f>
        <v>-</v>
      </c>
      <c r="CA620" s="80" t="str">
        <f>+Scoresheet!BQ288</f>
        <v>-</v>
      </c>
      <c r="CB620" s="80" t="str">
        <f>+Scoresheet!BR288</f>
        <v>-</v>
      </c>
      <c r="CC620" s="80" t="str">
        <f>+Scoresheet!BS288</f>
        <v>-</v>
      </c>
      <c r="CD620" s="80" t="str">
        <f>+Scoresheet!BT288</f>
        <v>-</v>
      </c>
      <c r="CE620" s="80" t="str">
        <f>+Scoresheet!BU288</f>
        <v>-</v>
      </c>
      <c r="CF620" s="80">
        <f>+Scoresheet!BV288</f>
        <v>0</v>
      </c>
    </row>
    <row r="621" spans="23:84" hidden="1">
      <c r="W621" s="294">
        <v>8</v>
      </c>
      <c r="X621" s="295" t="str">
        <f>+Scoresheet!B289</f>
        <v>PAWAN RAVAL [C]</v>
      </c>
      <c r="Y621" s="296">
        <f>VLOOKUP(Scoresheet!C289,'Caps &amp; Points'!$DT$2:$DU$103,2,FALSE)</f>
        <v>1.1000000000000001</v>
      </c>
      <c r="Z621" s="309">
        <f>VLOOKUP(Scoresheet!D289,'Caps &amp; Points'!$DT$2:$DU$103,2,FALSE)</f>
        <v>2.1</v>
      </c>
      <c r="AA621" s="309">
        <f>VLOOKUP(Scoresheet!E289,'Caps &amp; Points'!$DT$2:$DU$103,2,FALSE)</f>
        <v>0</v>
      </c>
      <c r="AB621" s="309">
        <f>VLOOKUP(Scoresheet!F289,'Caps &amp; Points'!$DT$2:$DU$103,2,FALSE)</f>
        <v>0</v>
      </c>
      <c r="AC621" s="309" t="str">
        <f>VLOOKUP(Scoresheet!G289,'Caps &amp; Points'!$DT$2:$DU$103,2,FALSE)</f>
        <v>-</v>
      </c>
      <c r="AD621" s="309" t="str">
        <f>VLOOKUP(Scoresheet!H289,'Caps &amp; Points'!$DT$2:$DU$103,2,FALSE)</f>
        <v>-</v>
      </c>
      <c r="AE621" s="310" t="str">
        <f>VLOOKUP(Scoresheet!I289,'Caps &amp; Points'!$DT$2:$DU$103,2,FALSE)</f>
        <v>-</v>
      </c>
      <c r="AF621" s="90">
        <f t="shared" si="127"/>
        <v>3.2</v>
      </c>
      <c r="AG621" s="87">
        <f>VLOOKUP(Scoresheet!AA289,'Caps &amp; Points'!$DW$2:$DX$11,2,FALSE)</f>
        <v>0</v>
      </c>
      <c r="AH621" s="88">
        <f>VLOOKUP(Scoresheet!AB289,'Caps &amp; Points'!$DW$2:$DX$11,2,FALSE)</f>
        <v>1</v>
      </c>
      <c r="AI621" s="88">
        <f>VLOOKUP(Scoresheet!AC289,'Caps &amp; Points'!$DW$2:$DX$11,2,FALSE)</f>
        <v>1</v>
      </c>
      <c r="AJ621" s="88">
        <f>VLOOKUP(Scoresheet!AD289,'Caps &amp; Points'!$DW$2:$DX$11,2,FALSE)</f>
        <v>0</v>
      </c>
      <c r="AK621" s="88" t="str">
        <f>VLOOKUP(Scoresheet!AE289,'Caps &amp; Points'!$DW$2:$DX$11,2,FALSE)</f>
        <v>-</v>
      </c>
      <c r="AL621" s="88" t="str">
        <f>VLOOKUP(Scoresheet!AF289,'Caps &amp; Points'!$DW$2:$DX$11,2,FALSE)</f>
        <v>-</v>
      </c>
      <c r="AM621" s="89" t="str">
        <f>VLOOKUP(Scoresheet!AG289,'Caps &amp; Points'!$DW$2:$DX$11,2,FALSE)</f>
        <v>-</v>
      </c>
      <c r="AN621" s="90">
        <f t="shared" si="128"/>
        <v>2</v>
      </c>
      <c r="AO621" s="87" t="str">
        <f>VLOOKUP(Scoresheet!AY289,'Caps &amp; Points'!$EF$2:$EG$13,2,FALSE)</f>
        <v>-</v>
      </c>
      <c r="AP621" s="88" t="str">
        <f>VLOOKUP(Scoresheet!AZ289,'Caps &amp; Points'!$EF$2:$EG$13,2,FALSE)</f>
        <v>-</v>
      </c>
      <c r="AQ621" s="88" t="str">
        <f>VLOOKUP(Scoresheet!BA289,'Caps &amp; Points'!$EF$2:$EG$13,2,FALSE)</f>
        <v>-</v>
      </c>
      <c r="AR621" s="88" t="str">
        <f>VLOOKUP(Scoresheet!BB289,'Caps &amp; Points'!$EF$2:$EG$13,2,FALSE)</f>
        <v>-</v>
      </c>
      <c r="AS621" s="88" t="str">
        <f>VLOOKUP(Scoresheet!BC289,'Caps &amp; Points'!$EF$2:$EG$13,2,FALSE)</f>
        <v>-</v>
      </c>
      <c r="AT621" s="88" t="str">
        <f>VLOOKUP(Scoresheet!BD289,'Caps &amp; Points'!$EF$2:$EG$13,2,FALSE)</f>
        <v>-</v>
      </c>
      <c r="AU621" s="89" t="str">
        <f>VLOOKUP(Scoresheet!BE289,'Caps &amp; Points'!$EF$2:$EG$13,2,FALSE)</f>
        <v>-</v>
      </c>
      <c r="AV621" s="90">
        <f t="shared" si="129"/>
        <v>0</v>
      </c>
      <c r="AX621" s="80" t="str">
        <f>VLOOKUP(Scoresheet!AQ289,'Caps &amp; Points'!$EC$2:$ED$21,2,FALSE)</f>
        <v>-</v>
      </c>
      <c r="AY621" s="80">
        <f>VLOOKUP(Scoresheet!AR289,'Caps &amp; Points'!$EC$2:$ED$21,2,FALSE)</f>
        <v>0.5</v>
      </c>
      <c r="AZ621" s="80" t="str">
        <f>VLOOKUP(Scoresheet!AS289,'Caps &amp; Points'!$EC$2:$ED$21,2,FALSE)</f>
        <v>-</v>
      </c>
      <c r="BA621" s="80" t="str">
        <f>VLOOKUP(Scoresheet!AT289,'Caps &amp; Points'!$EC$2:$ED$21,2,FALSE)</f>
        <v>-</v>
      </c>
      <c r="BB621" s="80" t="str">
        <f>VLOOKUP(Scoresheet!AU289,'Caps &amp; Points'!$EC$2:$ED$21,2,FALSE)</f>
        <v>-</v>
      </c>
      <c r="BC621" s="80" t="str">
        <f>VLOOKUP(Scoresheet!AV289,'Caps &amp; Points'!$EC$2:$ED$21,2,FALSE)</f>
        <v>-</v>
      </c>
      <c r="BD621" s="80" t="str">
        <f>VLOOKUP(Scoresheet!AW289,'Caps &amp; Points'!$EC$2:$ED$21,2,FALSE)</f>
        <v>-</v>
      </c>
      <c r="BE621" s="90">
        <f t="shared" si="130"/>
        <v>0.5</v>
      </c>
      <c r="BF621" s="87" t="str">
        <f>VLOOKUP(Scoresheet!AI289,'Caps &amp; Points'!$DZ$2:$EA$40,2,FALSE)</f>
        <v>-</v>
      </c>
      <c r="BG621" s="88" t="str">
        <f>VLOOKUP(Scoresheet!AJ289,'Caps &amp; Points'!$DZ$2:$EA$40,2,FALSE)</f>
        <v>-</v>
      </c>
      <c r="BH621" s="88" t="str">
        <f>VLOOKUP(Scoresheet!AK289,'Caps &amp; Points'!$DZ$2:$EA$40,2,FALSE)</f>
        <v>-</v>
      </c>
      <c r="BI621" s="88" t="str">
        <f>VLOOKUP(Scoresheet!AL289,'Caps &amp; Points'!$DZ$2:$EA$40,2,FALSE)</f>
        <v>-</v>
      </c>
      <c r="BJ621" s="88" t="str">
        <f>VLOOKUP(Scoresheet!AM289,'Caps &amp; Points'!$DZ$2:$EA$40,2,FALSE)</f>
        <v>-</v>
      </c>
      <c r="BK621" s="88" t="str">
        <f>VLOOKUP(Scoresheet!AN289,'Caps &amp; Points'!$DZ$2:$EA$40,2,FALSE)</f>
        <v>-</v>
      </c>
      <c r="BL621" s="89" t="str">
        <f>VLOOKUP(Scoresheet!AO289,'Caps &amp; Points'!$DZ$2:$EA$40,2,FALSE)</f>
        <v>-</v>
      </c>
      <c r="BM621" s="90">
        <f t="shared" si="131"/>
        <v>0</v>
      </c>
      <c r="BN621" s="90">
        <f t="shared" si="125"/>
        <v>4</v>
      </c>
      <c r="BO621" s="90">
        <f t="shared" si="126"/>
        <v>4</v>
      </c>
      <c r="BP621" s="90"/>
      <c r="BQ621" s="80">
        <f>+Scoresheet!BG289</f>
        <v>2.1</v>
      </c>
      <c r="BR621" s="80">
        <f>+Scoresheet!BH289</f>
        <v>4</v>
      </c>
      <c r="BS621" s="80">
        <f>+Scoresheet!BI289</f>
        <v>2</v>
      </c>
      <c r="BT621" s="80">
        <f>+Scoresheet!BJ289</f>
        <v>4</v>
      </c>
      <c r="BU621" s="80" t="str">
        <f>+Scoresheet!BK289</f>
        <v>-</v>
      </c>
      <c r="BV621" s="80" t="str">
        <f>+Scoresheet!BL289</f>
        <v>-</v>
      </c>
      <c r="BW621" s="80" t="str">
        <f>+Scoresheet!BM289</f>
        <v>-</v>
      </c>
      <c r="BX621" s="80">
        <f>+Scoresheet!BN289</f>
        <v>12.1</v>
      </c>
      <c r="BY621" s="80">
        <f>+Scoresheet!BO289</f>
        <v>13</v>
      </c>
      <c r="BZ621" s="80">
        <f>+Scoresheet!BP289</f>
        <v>25</v>
      </c>
      <c r="CA621" s="80">
        <f>+Scoresheet!BQ289</f>
        <v>18</v>
      </c>
      <c r="CB621" s="80">
        <f>+Scoresheet!BR289</f>
        <v>15</v>
      </c>
      <c r="CC621" s="80" t="str">
        <f>+Scoresheet!BS289</f>
        <v>-</v>
      </c>
      <c r="CD621" s="80" t="str">
        <f>+Scoresheet!BT289</f>
        <v>-</v>
      </c>
      <c r="CE621" s="80" t="str">
        <f>+Scoresheet!BU289</f>
        <v>-</v>
      </c>
      <c r="CF621" s="80">
        <f>+Scoresheet!BV289</f>
        <v>71</v>
      </c>
    </row>
    <row r="622" spans="23:84" hidden="1">
      <c r="W622" s="139">
        <v>9</v>
      </c>
      <c r="X622" s="295" t="str">
        <f>+Scoresheet!B290</f>
        <v>KETAN RAVAL [C]</v>
      </c>
      <c r="Y622" s="296">
        <f>VLOOKUP(Scoresheet!C290,'Caps &amp; Points'!$DT$2:$DU$103,2,FALSE)</f>
        <v>0</v>
      </c>
      <c r="Z622" s="309">
        <f>VLOOKUP(Scoresheet!D290,'Caps &amp; Points'!$DT$2:$DU$103,2,FALSE)</f>
        <v>0</v>
      </c>
      <c r="AA622" s="309">
        <f>VLOOKUP(Scoresheet!E290,'Caps &amp; Points'!$DT$2:$DU$103,2,FALSE)</f>
        <v>0</v>
      </c>
      <c r="AB622" s="309" t="str">
        <f>VLOOKUP(Scoresheet!F290,'Caps &amp; Points'!$DT$2:$DU$103,2,FALSE)</f>
        <v>-</v>
      </c>
      <c r="AC622" s="309" t="str">
        <f>VLOOKUP(Scoresheet!G290,'Caps &amp; Points'!$DT$2:$DU$103,2,FALSE)</f>
        <v>-</v>
      </c>
      <c r="AD622" s="309" t="str">
        <f>VLOOKUP(Scoresheet!H290,'Caps &amp; Points'!$DT$2:$DU$103,2,FALSE)</f>
        <v>-</v>
      </c>
      <c r="AE622" s="310" t="str">
        <f>VLOOKUP(Scoresheet!I290,'Caps &amp; Points'!$DT$2:$DU$103,2,FALSE)</f>
        <v>-</v>
      </c>
      <c r="AF622" s="90">
        <f t="shared" si="127"/>
        <v>0</v>
      </c>
      <c r="AG622" s="87">
        <f>VLOOKUP(Scoresheet!AA290,'Caps &amp; Points'!$DW$2:$DX$11,2,FALSE)</f>
        <v>0</v>
      </c>
      <c r="AH622" s="88">
        <f>VLOOKUP(Scoresheet!AB290,'Caps &amp; Points'!$DW$2:$DX$11,2,FALSE)</f>
        <v>1</v>
      </c>
      <c r="AI622" s="88">
        <f>VLOOKUP(Scoresheet!AC290,'Caps &amp; Points'!$DW$2:$DX$11,2,FALSE)</f>
        <v>1</v>
      </c>
      <c r="AJ622" s="88" t="str">
        <f>VLOOKUP(Scoresheet!AD290,'Caps &amp; Points'!$DW$2:$DX$11,2,FALSE)</f>
        <v>-</v>
      </c>
      <c r="AK622" s="88" t="str">
        <f>VLOOKUP(Scoresheet!AE290,'Caps &amp; Points'!$DW$2:$DX$11,2,FALSE)</f>
        <v>-</v>
      </c>
      <c r="AL622" s="88" t="str">
        <f>VLOOKUP(Scoresheet!AF290,'Caps &amp; Points'!$DW$2:$DX$11,2,FALSE)</f>
        <v>-</v>
      </c>
      <c r="AM622" s="89" t="str">
        <f>VLOOKUP(Scoresheet!AG290,'Caps &amp; Points'!$DW$2:$DX$11,2,FALSE)</f>
        <v>-</v>
      </c>
      <c r="AN622" s="90">
        <f t="shared" si="128"/>
        <v>2</v>
      </c>
      <c r="AO622" s="87" t="str">
        <f>VLOOKUP(Scoresheet!AY290,'Caps &amp; Points'!$EF$2:$EG$13,2,FALSE)</f>
        <v>-</v>
      </c>
      <c r="AP622" s="88" t="str">
        <f>VLOOKUP(Scoresheet!AZ290,'Caps &amp; Points'!$EF$2:$EG$13,2,FALSE)</f>
        <v>-</v>
      </c>
      <c r="AQ622" s="88" t="str">
        <f>VLOOKUP(Scoresheet!BA290,'Caps &amp; Points'!$EF$2:$EG$13,2,FALSE)</f>
        <v>-</v>
      </c>
      <c r="AR622" s="88" t="str">
        <f>VLOOKUP(Scoresheet!BB290,'Caps &amp; Points'!$EF$2:$EG$13,2,FALSE)</f>
        <v>-</v>
      </c>
      <c r="AS622" s="88" t="str">
        <f>VLOOKUP(Scoresheet!BC290,'Caps &amp; Points'!$EF$2:$EG$13,2,FALSE)</f>
        <v>-</v>
      </c>
      <c r="AT622" s="88" t="str">
        <f>VLOOKUP(Scoresheet!BD290,'Caps &amp; Points'!$EF$2:$EG$13,2,FALSE)</f>
        <v>-</v>
      </c>
      <c r="AU622" s="89" t="str">
        <f>VLOOKUP(Scoresheet!BE290,'Caps &amp; Points'!$EF$2:$EG$13,2,FALSE)</f>
        <v>-</v>
      </c>
      <c r="AV622" s="90">
        <f t="shared" si="129"/>
        <v>0</v>
      </c>
      <c r="AX622" s="80" t="str">
        <f>VLOOKUP(Scoresheet!AQ290,'Caps &amp; Points'!$EC$2:$ED$21,2,FALSE)</f>
        <v>-</v>
      </c>
      <c r="AY622" s="80" t="str">
        <f>VLOOKUP(Scoresheet!AR290,'Caps &amp; Points'!$EC$2:$ED$21,2,FALSE)</f>
        <v>-</v>
      </c>
      <c r="AZ622" s="80" t="str">
        <f>VLOOKUP(Scoresheet!AS290,'Caps &amp; Points'!$EC$2:$ED$21,2,FALSE)</f>
        <v>-</v>
      </c>
      <c r="BA622" s="80" t="str">
        <f>VLOOKUP(Scoresheet!AT290,'Caps &amp; Points'!$EC$2:$ED$21,2,FALSE)</f>
        <v>-</v>
      </c>
      <c r="BB622" s="80" t="str">
        <f>VLOOKUP(Scoresheet!AU290,'Caps &amp; Points'!$EC$2:$ED$21,2,FALSE)</f>
        <v>-</v>
      </c>
      <c r="BC622" s="80" t="str">
        <f>VLOOKUP(Scoresheet!AV290,'Caps &amp; Points'!$EC$2:$ED$21,2,FALSE)</f>
        <v>-</v>
      </c>
      <c r="BD622" s="80" t="str">
        <f>VLOOKUP(Scoresheet!AW290,'Caps &amp; Points'!$EC$2:$ED$21,2,FALSE)</f>
        <v>-</v>
      </c>
      <c r="BE622" s="90">
        <f t="shared" si="130"/>
        <v>0</v>
      </c>
      <c r="BF622" s="87" t="str">
        <f>VLOOKUP(Scoresheet!AI290,'Caps &amp; Points'!$DZ$2:$EA$40,2,FALSE)</f>
        <v>-</v>
      </c>
      <c r="BG622" s="88" t="str">
        <f>VLOOKUP(Scoresheet!AJ290,'Caps &amp; Points'!$DZ$2:$EA$40,2,FALSE)</f>
        <v>-</v>
      </c>
      <c r="BH622" s="88">
        <f>VLOOKUP(Scoresheet!AK290,'Caps &amp; Points'!$DZ$2:$EA$40,2,FALSE)</f>
        <v>0.5</v>
      </c>
      <c r="BI622" s="88" t="str">
        <f>VLOOKUP(Scoresheet!AL290,'Caps &amp; Points'!$DZ$2:$EA$40,2,FALSE)</f>
        <v>-</v>
      </c>
      <c r="BJ622" s="88" t="str">
        <f>VLOOKUP(Scoresheet!AM290,'Caps &amp; Points'!$DZ$2:$EA$40,2,FALSE)</f>
        <v>-</v>
      </c>
      <c r="BK622" s="88" t="str">
        <f>VLOOKUP(Scoresheet!AN290,'Caps &amp; Points'!$DZ$2:$EA$40,2,FALSE)</f>
        <v>-</v>
      </c>
      <c r="BL622" s="89" t="str">
        <f>VLOOKUP(Scoresheet!AO290,'Caps &amp; Points'!$DZ$2:$EA$40,2,FALSE)</f>
        <v>-</v>
      </c>
      <c r="BM622" s="90">
        <f t="shared" si="131"/>
        <v>0.5</v>
      </c>
      <c r="BN622" s="90">
        <f t="shared" si="125"/>
        <v>3</v>
      </c>
      <c r="BO622" s="90">
        <f t="shared" si="126"/>
        <v>3</v>
      </c>
      <c r="BP622" s="90"/>
      <c r="BQ622" s="80">
        <f>+Scoresheet!BG290</f>
        <v>1</v>
      </c>
      <c r="BR622" s="80">
        <f>+Scoresheet!BH290</f>
        <v>3</v>
      </c>
      <c r="BS622" s="80">
        <f>+Scoresheet!BI290</f>
        <v>3</v>
      </c>
      <c r="BT622" s="80" t="str">
        <f>+Scoresheet!BJ290</f>
        <v>-</v>
      </c>
      <c r="BU622" s="80" t="str">
        <f>+Scoresheet!BK290</f>
        <v>-</v>
      </c>
      <c r="BV622" s="80" t="str">
        <f>+Scoresheet!BL290</f>
        <v>-</v>
      </c>
      <c r="BW622" s="80" t="str">
        <f>+Scoresheet!BM290</f>
        <v>-</v>
      </c>
      <c r="BX622" s="80">
        <f>+Scoresheet!BN290</f>
        <v>7</v>
      </c>
      <c r="BY622" s="80">
        <f>+Scoresheet!BO290</f>
        <v>7</v>
      </c>
      <c r="BZ622" s="80">
        <f>+Scoresheet!BP290</f>
        <v>25</v>
      </c>
      <c r="CA622" s="80">
        <f>+Scoresheet!BQ290</f>
        <v>27</v>
      </c>
      <c r="CB622" s="80" t="str">
        <f>+Scoresheet!BR290</f>
        <v>-</v>
      </c>
      <c r="CC622" s="80" t="str">
        <f>+Scoresheet!BS290</f>
        <v>-</v>
      </c>
      <c r="CD622" s="80" t="str">
        <f>+Scoresheet!BT290</f>
        <v>-</v>
      </c>
      <c r="CE622" s="80" t="str">
        <f>+Scoresheet!BU290</f>
        <v>-</v>
      </c>
      <c r="CF622" s="80">
        <f>+Scoresheet!BV290</f>
        <v>59</v>
      </c>
    </row>
    <row r="623" spans="23:84" hidden="1">
      <c r="W623" s="294">
        <v>10</v>
      </c>
      <c r="X623" s="295" t="str">
        <f>+Scoresheet!B291</f>
        <v>JIGAR RAVAL [C]</v>
      </c>
      <c r="Y623" s="296">
        <f>VLOOKUP(Scoresheet!C291,'Caps &amp; Points'!$DT$2:$DU$103,2,FALSE)</f>
        <v>0</v>
      </c>
      <c r="Z623" s="309">
        <f>VLOOKUP(Scoresheet!D291,'Caps &amp; Points'!$DT$2:$DU$103,2,FALSE)</f>
        <v>0</v>
      </c>
      <c r="AA623" s="309" t="str">
        <f>VLOOKUP(Scoresheet!E291,'Caps &amp; Points'!$DT$2:$DU$103,2,FALSE)</f>
        <v>-</v>
      </c>
      <c r="AB623" s="309" t="str">
        <f>VLOOKUP(Scoresheet!F291,'Caps &amp; Points'!$DT$2:$DU$103,2,FALSE)</f>
        <v>-</v>
      </c>
      <c r="AC623" s="309" t="str">
        <f>VLOOKUP(Scoresheet!G291,'Caps &amp; Points'!$DT$2:$DU$103,2,FALSE)</f>
        <v>-</v>
      </c>
      <c r="AD623" s="309" t="str">
        <f>VLOOKUP(Scoresheet!H291,'Caps &amp; Points'!$DT$2:$DU$103,2,FALSE)</f>
        <v>-</v>
      </c>
      <c r="AE623" s="310" t="str">
        <f>VLOOKUP(Scoresheet!I291,'Caps &amp; Points'!$DT$2:$DU$103,2,FALSE)</f>
        <v>-</v>
      </c>
      <c r="AF623" s="90">
        <f t="shared" si="127"/>
        <v>0</v>
      </c>
      <c r="AG623" s="87" t="str">
        <f>VLOOKUP(Scoresheet!AA291,'Caps &amp; Points'!$DW$2:$DX$11,2,FALSE)</f>
        <v>-</v>
      </c>
      <c r="AH623" s="88" t="str">
        <f>VLOOKUP(Scoresheet!AB291,'Caps &amp; Points'!$DW$2:$DX$11,2,FALSE)</f>
        <v>-</v>
      </c>
      <c r="AI623" s="88" t="str">
        <f>VLOOKUP(Scoresheet!AC291,'Caps &amp; Points'!$DW$2:$DX$11,2,FALSE)</f>
        <v>-</v>
      </c>
      <c r="AJ623" s="88" t="str">
        <f>VLOOKUP(Scoresheet!AD291,'Caps &amp; Points'!$DW$2:$DX$11,2,FALSE)</f>
        <v>-</v>
      </c>
      <c r="AK623" s="88" t="str">
        <f>VLOOKUP(Scoresheet!AE291,'Caps &amp; Points'!$DW$2:$DX$11,2,FALSE)</f>
        <v>-</v>
      </c>
      <c r="AL623" s="88" t="str">
        <f>VLOOKUP(Scoresheet!AF291,'Caps &amp; Points'!$DW$2:$DX$11,2,FALSE)</f>
        <v>-</v>
      </c>
      <c r="AM623" s="89" t="str">
        <f>VLOOKUP(Scoresheet!AG291,'Caps &amp; Points'!$DW$2:$DX$11,2,FALSE)</f>
        <v>-</v>
      </c>
      <c r="AN623" s="90">
        <f t="shared" si="128"/>
        <v>0</v>
      </c>
      <c r="AO623" s="87" t="str">
        <f>VLOOKUP(Scoresheet!AY291,'Caps &amp; Points'!$EF$2:$EG$13,2,FALSE)</f>
        <v>-</v>
      </c>
      <c r="AP623" s="88" t="str">
        <f>VLOOKUP(Scoresheet!AZ291,'Caps &amp; Points'!$EF$2:$EG$13,2,FALSE)</f>
        <v>-</v>
      </c>
      <c r="AQ623" s="88" t="str">
        <f>VLOOKUP(Scoresheet!BA291,'Caps &amp; Points'!$EF$2:$EG$13,2,FALSE)</f>
        <v>-</v>
      </c>
      <c r="AR623" s="88" t="str">
        <f>VLOOKUP(Scoresheet!BB291,'Caps &amp; Points'!$EF$2:$EG$13,2,FALSE)</f>
        <v>-</v>
      </c>
      <c r="AS623" s="88" t="str">
        <f>VLOOKUP(Scoresheet!BC291,'Caps &amp; Points'!$EF$2:$EG$13,2,FALSE)</f>
        <v>-</v>
      </c>
      <c r="AT623" s="88" t="str">
        <f>VLOOKUP(Scoresheet!BD291,'Caps &amp; Points'!$EF$2:$EG$13,2,FALSE)</f>
        <v>-</v>
      </c>
      <c r="AU623" s="89" t="str">
        <f>VLOOKUP(Scoresheet!BE291,'Caps &amp; Points'!$EF$2:$EG$13,2,FALSE)</f>
        <v>-</v>
      </c>
      <c r="AV623" s="90">
        <f t="shared" si="129"/>
        <v>0</v>
      </c>
      <c r="AX623" s="80" t="str">
        <f>VLOOKUP(Scoresheet!AQ291,'Caps &amp; Points'!$EC$2:$ED$21,2,FALSE)</f>
        <v>-</v>
      </c>
      <c r="AY623" s="80" t="str">
        <f>VLOOKUP(Scoresheet!AR291,'Caps &amp; Points'!$EC$2:$ED$21,2,FALSE)</f>
        <v>-</v>
      </c>
      <c r="AZ623" s="80" t="str">
        <f>VLOOKUP(Scoresheet!AS291,'Caps &amp; Points'!$EC$2:$ED$21,2,FALSE)</f>
        <v>-</v>
      </c>
      <c r="BA623" s="80" t="str">
        <f>VLOOKUP(Scoresheet!AT291,'Caps &amp; Points'!$EC$2:$ED$21,2,FALSE)</f>
        <v>-</v>
      </c>
      <c r="BB623" s="80" t="str">
        <f>VLOOKUP(Scoresheet!AU291,'Caps &amp; Points'!$EC$2:$ED$21,2,FALSE)</f>
        <v>-</v>
      </c>
      <c r="BC623" s="80" t="str">
        <f>VLOOKUP(Scoresheet!AV291,'Caps &amp; Points'!$EC$2:$ED$21,2,FALSE)</f>
        <v>-</v>
      </c>
      <c r="BD623" s="80" t="str">
        <f>VLOOKUP(Scoresheet!AW291,'Caps &amp; Points'!$EC$2:$ED$21,2,FALSE)</f>
        <v>-</v>
      </c>
      <c r="BE623" s="90">
        <f t="shared" si="130"/>
        <v>0</v>
      </c>
      <c r="BF623" s="87" t="str">
        <f>VLOOKUP(Scoresheet!AI291,'Caps &amp; Points'!$DZ$2:$EA$40,2,FALSE)</f>
        <v>-</v>
      </c>
      <c r="BG623" s="88" t="str">
        <f>VLOOKUP(Scoresheet!AJ291,'Caps &amp; Points'!$DZ$2:$EA$40,2,FALSE)</f>
        <v>-</v>
      </c>
      <c r="BH623" s="88" t="str">
        <f>VLOOKUP(Scoresheet!AK291,'Caps &amp; Points'!$DZ$2:$EA$40,2,FALSE)</f>
        <v>-</v>
      </c>
      <c r="BI623" s="88" t="str">
        <f>VLOOKUP(Scoresheet!AL291,'Caps &amp; Points'!$DZ$2:$EA$40,2,FALSE)</f>
        <v>-</v>
      </c>
      <c r="BJ623" s="88" t="str">
        <f>VLOOKUP(Scoresheet!AM291,'Caps &amp; Points'!$DZ$2:$EA$40,2,FALSE)</f>
        <v>-</v>
      </c>
      <c r="BK623" s="88" t="str">
        <f>VLOOKUP(Scoresheet!AN291,'Caps &amp; Points'!$DZ$2:$EA$40,2,FALSE)</f>
        <v>-</v>
      </c>
      <c r="BL623" s="89" t="str">
        <f>VLOOKUP(Scoresheet!AO291,'Caps &amp; Points'!$DZ$2:$EA$40,2,FALSE)</f>
        <v>-</v>
      </c>
      <c r="BM623" s="90">
        <f t="shared" si="131"/>
        <v>0</v>
      </c>
      <c r="BN623" s="90">
        <f t="shared" si="125"/>
        <v>2</v>
      </c>
      <c r="BO623" s="90">
        <f t="shared" si="126"/>
        <v>0</v>
      </c>
      <c r="BP623" s="90"/>
      <c r="BQ623" s="80" t="str">
        <f>+Scoresheet!BG291</f>
        <v>-</v>
      </c>
      <c r="BR623" s="80" t="str">
        <f>+Scoresheet!BH291</f>
        <v>-</v>
      </c>
      <c r="BS623" s="80" t="str">
        <f>+Scoresheet!BI291</f>
        <v>-</v>
      </c>
      <c r="BT623" s="80" t="str">
        <f>+Scoresheet!BJ291</f>
        <v>-</v>
      </c>
      <c r="BU623" s="80" t="str">
        <f>+Scoresheet!BK291</f>
        <v>-</v>
      </c>
      <c r="BV623" s="80" t="str">
        <f>+Scoresheet!BL291</f>
        <v>-</v>
      </c>
      <c r="BW623" s="80" t="str">
        <f>+Scoresheet!BM291</f>
        <v>-</v>
      </c>
      <c r="BX623" s="80">
        <f>+Scoresheet!BN291</f>
        <v>0</v>
      </c>
      <c r="BY623" s="80" t="str">
        <f>+Scoresheet!BO291</f>
        <v>-</v>
      </c>
      <c r="BZ623" s="80" t="str">
        <f>+Scoresheet!BP291</f>
        <v>-</v>
      </c>
      <c r="CA623" s="80" t="str">
        <f>+Scoresheet!BQ291</f>
        <v>-</v>
      </c>
      <c r="CB623" s="80" t="str">
        <f>+Scoresheet!BR291</f>
        <v>-</v>
      </c>
      <c r="CC623" s="80" t="str">
        <f>+Scoresheet!BS291</f>
        <v>-</v>
      </c>
      <c r="CD623" s="80" t="str">
        <f>+Scoresheet!BT291</f>
        <v>-</v>
      </c>
      <c r="CE623" s="80" t="str">
        <f>+Scoresheet!BU291</f>
        <v>-</v>
      </c>
      <c r="CF623" s="80">
        <f>+Scoresheet!BV291</f>
        <v>0</v>
      </c>
    </row>
    <row r="624" spans="23:84" hidden="1">
      <c r="W624" s="139">
        <v>11</v>
      </c>
      <c r="X624" s="295" t="str">
        <f>+Scoresheet!B292</f>
        <v>DHRUMIT DAVE [C]</v>
      </c>
      <c r="Y624" s="296" t="str">
        <f>VLOOKUP(Scoresheet!C292,'Caps &amp; Points'!$DT$2:$DU$103,2,FALSE)</f>
        <v>-</v>
      </c>
      <c r="Z624" s="309">
        <f>VLOOKUP(Scoresheet!D292,'Caps &amp; Points'!$DT$2:$DU$103,2,FALSE)</f>
        <v>0</v>
      </c>
      <c r="AA624" s="309" t="str">
        <f>VLOOKUP(Scoresheet!E292,'Caps &amp; Points'!$DT$2:$DU$103,2,FALSE)</f>
        <v>-</v>
      </c>
      <c r="AB624" s="309">
        <f>VLOOKUP(Scoresheet!F292,'Caps &amp; Points'!$DT$2:$DU$103,2,FALSE)</f>
        <v>0</v>
      </c>
      <c r="AC624" s="309" t="str">
        <f>VLOOKUP(Scoresheet!G292,'Caps &amp; Points'!$DT$2:$DU$103,2,FALSE)</f>
        <v>-</v>
      </c>
      <c r="AD624" s="309" t="str">
        <f>VLOOKUP(Scoresheet!H292,'Caps &amp; Points'!$DT$2:$DU$103,2,FALSE)</f>
        <v>-</v>
      </c>
      <c r="AE624" s="310" t="str">
        <f>VLOOKUP(Scoresheet!I292,'Caps &amp; Points'!$DT$2:$DU$103,2,FALSE)</f>
        <v>-</v>
      </c>
      <c r="AF624" s="90">
        <f t="shared" si="127"/>
        <v>0</v>
      </c>
      <c r="AG624" s="87">
        <f>VLOOKUP(Scoresheet!AA292,'Caps &amp; Points'!$DW$2:$DX$11,2,FALSE)</f>
        <v>0</v>
      </c>
      <c r="AH624" s="88">
        <f>VLOOKUP(Scoresheet!AB292,'Caps &amp; Points'!$DW$2:$DX$11,2,FALSE)</f>
        <v>0</v>
      </c>
      <c r="AI624" s="88" t="str">
        <f>VLOOKUP(Scoresheet!AC292,'Caps &amp; Points'!$DW$2:$DX$11,2,FALSE)</f>
        <v>-</v>
      </c>
      <c r="AJ624" s="88">
        <f>VLOOKUP(Scoresheet!AD292,'Caps &amp; Points'!$DW$2:$DX$11,2,FALSE)</f>
        <v>1</v>
      </c>
      <c r="AK624" s="88" t="str">
        <f>VLOOKUP(Scoresheet!AE292,'Caps &amp; Points'!$DW$2:$DX$11,2,FALSE)</f>
        <v>-</v>
      </c>
      <c r="AL624" s="88" t="str">
        <f>VLOOKUP(Scoresheet!AF292,'Caps &amp; Points'!$DW$2:$DX$11,2,FALSE)</f>
        <v>-</v>
      </c>
      <c r="AM624" s="89" t="str">
        <f>VLOOKUP(Scoresheet!AG292,'Caps &amp; Points'!$DW$2:$DX$11,2,FALSE)</f>
        <v>-</v>
      </c>
      <c r="AN624" s="90">
        <f t="shared" si="128"/>
        <v>1</v>
      </c>
      <c r="AO624" s="87" t="str">
        <f>VLOOKUP(Scoresheet!AY292,'Caps &amp; Points'!$EF$2:$EG$13,2,FALSE)</f>
        <v>-</v>
      </c>
      <c r="AP624" s="88" t="str">
        <f>VLOOKUP(Scoresheet!AZ292,'Caps &amp; Points'!$EF$2:$EG$13,2,FALSE)</f>
        <v>-</v>
      </c>
      <c r="AQ624" s="88" t="str">
        <f>VLOOKUP(Scoresheet!BA292,'Caps &amp; Points'!$EF$2:$EG$13,2,FALSE)</f>
        <v>-</v>
      </c>
      <c r="AR624" s="88" t="str">
        <f>VLOOKUP(Scoresheet!BB292,'Caps &amp; Points'!$EF$2:$EG$13,2,FALSE)</f>
        <v>-</v>
      </c>
      <c r="AS624" s="88" t="str">
        <f>VLOOKUP(Scoresheet!BC292,'Caps &amp; Points'!$EF$2:$EG$13,2,FALSE)</f>
        <v>-</v>
      </c>
      <c r="AT624" s="88" t="str">
        <f>VLOOKUP(Scoresheet!BD292,'Caps &amp; Points'!$EF$2:$EG$13,2,FALSE)</f>
        <v>-</v>
      </c>
      <c r="AU624" s="89" t="str">
        <f>VLOOKUP(Scoresheet!BE292,'Caps &amp; Points'!$EF$2:$EG$13,2,FALSE)</f>
        <v>-</v>
      </c>
      <c r="AV624" s="90">
        <f t="shared" si="129"/>
        <v>0</v>
      </c>
      <c r="AX624" s="80" t="str">
        <f>VLOOKUP(Scoresheet!AQ292,'Caps &amp; Points'!$EC$2:$ED$21,2,FALSE)</f>
        <v>-</v>
      </c>
      <c r="AY624" s="80" t="str">
        <f>VLOOKUP(Scoresheet!AR292,'Caps &amp; Points'!$EC$2:$ED$21,2,FALSE)</f>
        <v>-</v>
      </c>
      <c r="AZ624" s="80" t="str">
        <f>VLOOKUP(Scoresheet!AS292,'Caps &amp; Points'!$EC$2:$ED$21,2,FALSE)</f>
        <v>-</v>
      </c>
      <c r="BA624" s="80" t="str">
        <f>VLOOKUP(Scoresheet!AT292,'Caps &amp; Points'!$EC$2:$ED$21,2,FALSE)</f>
        <v>-</v>
      </c>
      <c r="BB624" s="80" t="str">
        <f>VLOOKUP(Scoresheet!AU292,'Caps &amp; Points'!$EC$2:$ED$21,2,FALSE)</f>
        <v>-</v>
      </c>
      <c r="BC624" s="80" t="str">
        <f>VLOOKUP(Scoresheet!AV292,'Caps &amp; Points'!$EC$2:$ED$21,2,FALSE)</f>
        <v>-</v>
      </c>
      <c r="BD624" s="80" t="str">
        <f>VLOOKUP(Scoresheet!AW292,'Caps &amp; Points'!$EC$2:$ED$21,2,FALSE)</f>
        <v>-</v>
      </c>
      <c r="BE624" s="90">
        <f t="shared" si="130"/>
        <v>0</v>
      </c>
      <c r="BF624" s="87" t="str">
        <f>VLOOKUP(Scoresheet!AI292,'Caps &amp; Points'!$DZ$2:$EA$40,2,FALSE)</f>
        <v>-</v>
      </c>
      <c r="BG624" s="88">
        <f>VLOOKUP(Scoresheet!AJ292,'Caps &amp; Points'!$DZ$2:$EA$40,2,FALSE)</f>
        <v>1</v>
      </c>
      <c r="BH624" s="88" t="str">
        <f>VLOOKUP(Scoresheet!AK292,'Caps &amp; Points'!$DZ$2:$EA$40,2,FALSE)</f>
        <v>-</v>
      </c>
      <c r="BI624" s="88" t="str">
        <f>VLOOKUP(Scoresheet!AL292,'Caps &amp; Points'!$DZ$2:$EA$40,2,FALSE)</f>
        <v>-</v>
      </c>
      <c r="BJ624" s="88" t="str">
        <f>VLOOKUP(Scoresheet!AM292,'Caps &amp; Points'!$DZ$2:$EA$40,2,FALSE)</f>
        <v>-</v>
      </c>
      <c r="BK624" s="88" t="str">
        <f>VLOOKUP(Scoresheet!AN292,'Caps &amp; Points'!$DZ$2:$EA$40,2,FALSE)</f>
        <v>-</v>
      </c>
      <c r="BL624" s="89" t="str">
        <f>VLOOKUP(Scoresheet!AO292,'Caps &amp; Points'!$DZ$2:$EA$40,2,FALSE)</f>
        <v>-</v>
      </c>
      <c r="BM624" s="90">
        <f t="shared" si="131"/>
        <v>1</v>
      </c>
      <c r="BN624" s="90">
        <f t="shared" si="125"/>
        <v>2</v>
      </c>
      <c r="BO624" s="90">
        <f t="shared" si="126"/>
        <v>3</v>
      </c>
      <c r="BP624" s="90"/>
      <c r="BQ624" s="80">
        <f>+Scoresheet!BG292</f>
        <v>4</v>
      </c>
      <c r="BR624" s="80">
        <f>+Scoresheet!BH292</f>
        <v>3</v>
      </c>
      <c r="BS624" s="80" t="str">
        <f>+Scoresheet!BI292</f>
        <v>-</v>
      </c>
      <c r="BT624" s="80">
        <f>+Scoresheet!BJ292</f>
        <v>3</v>
      </c>
      <c r="BU624" s="80" t="str">
        <f>+Scoresheet!BK292</f>
        <v>-</v>
      </c>
      <c r="BV624" s="80" t="str">
        <f>+Scoresheet!BL292</f>
        <v>-</v>
      </c>
      <c r="BW624" s="80" t="str">
        <f>+Scoresheet!BM292</f>
        <v>-</v>
      </c>
      <c r="BX624" s="80">
        <f>+Scoresheet!BN292</f>
        <v>10</v>
      </c>
      <c r="BY624" s="80">
        <f>+Scoresheet!BO292</f>
        <v>32</v>
      </c>
      <c r="BZ624" s="80">
        <f>+Scoresheet!BP292</f>
        <v>35</v>
      </c>
      <c r="CA624" s="80" t="str">
        <f>+Scoresheet!BQ292</f>
        <v>-</v>
      </c>
      <c r="CB624" s="80">
        <f>+Scoresheet!BR292</f>
        <v>23</v>
      </c>
      <c r="CC624" s="80" t="str">
        <f>+Scoresheet!BS292</f>
        <v>-</v>
      </c>
      <c r="CD624" s="80" t="str">
        <f>+Scoresheet!BT292</f>
        <v>-</v>
      </c>
      <c r="CE624" s="80" t="str">
        <f>+Scoresheet!BU292</f>
        <v>-</v>
      </c>
      <c r="CF624" s="80">
        <f>+Scoresheet!BV292</f>
        <v>90</v>
      </c>
    </row>
    <row r="625" spans="23:84" hidden="1">
      <c r="W625" s="294">
        <v>12</v>
      </c>
      <c r="X625" s="295" t="str">
        <f>+Scoresheet!B293</f>
        <v>AMIT N RAVAL [C]</v>
      </c>
      <c r="Y625" s="296" t="str">
        <f>VLOOKUP(Scoresheet!C293,'Caps &amp; Points'!$DT$2:$DU$103,2,FALSE)</f>
        <v>-</v>
      </c>
      <c r="Z625" s="309" t="str">
        <f>VLOOKUP(Scoresheet!D293,'Caps &amp; Points'!$DT$2:$DU$103,2,FALSE)</f>
        <v>-</v>
      </c>
      <c r="AA625" s="309" t="str">
        <f>VLOOKUP(Scoresheet!E293,'Caps &amp; Points'!$DT$2:$DU$103,2,FALSE)</f>
        <v>-</v>
      </c>
      <c r="AB625" s="309">
        <f>VLOOKUP(Scoresheet!F293,'Caps &amp; Points'!$DT$2:$DU$103,2,FALSE)</f>
        <v>0</v>
      </c>
      <c r="AC625" s="309" t="str">
        <f>VLOOKUP(Scoresheet!G293,'Caps &amp; Points'!$DT$2:$DU$103,2,FALSE)</f>
        <v>-</v>
      </c>
      <c r="AD625" s="309" t="str">
        <f>VLOOKUP(Scoresheet!H293,'Caps &amp; Points'!$DT$2:$DU$103,2,FALSE)</f>
        <v>-</v>
      </c>
      <c r="AE625" s="310" t="str">
        <f>VLOOKUP(Scoresheet!I293,'Caps &amp; Points'!$DT$2:$DU$103,2,FALSE)</f>
        <v>-</v>
      </c>
      <c r="AF625" s="90">
        <f t="shared" si="127"/>
        <v>0</v>
      </c>
      <c r="AG625" s="87" t="str">
        <f>VLOOKUP(Scoresheet!AA293,'Caps &amp; Points'!$DW$2:$DX$11,2,FALSE)</f>
        <v>-</v>
      </c>
      <c r="AH625" s="88" t="str">
        <f>VLOOKUP(Scoresheet!AB293,'Caps &amp; Points'!$DW$2:$DX$11,2,FALSE)</f>
        <v>-</v>
      </c>
      <c r="AI625" s="88" t="str">
        <f>VLOOKUP(Scoresheet!AC293,'Caps &amp; Points'!$DW$2:$DX$11,2,FALSE)</f>
        <v>-</v>
      </c>
      <c r="AJ625" s="88" t="str">
        <f>VLOOKUP(Scoresheet!AD293,'Caps &amp; Points'!$DW$2:$DX$11,2,FALSE)</f>
        <v>-</v>
      </c>
      <c r="AK625" s="88" t="str">
        <f>VLOOKUP(Scoresheet!AE293,'Caps &amp; Points'!$DW$2:$DX$11,2,FALSE)</f>
        <v>-</v>
      </c>
      <c r="AL625" s="88" t="str">
        <f>VLOOKUP(Scoresheet!AF293,'Caps &amp; Points'!$DW$2:$DX$11,2,FALSE)</f>
        <v>-</v>
      </c>
      <c r="AM625" s="89" t="str">
        <f>VLOOKUP(Scoresheet!AG293,'Caps &amp; Points'!$DW$2:$DX$11,2,FALSE)</f>
        <v>-</v>
      </c>
      <c r="AN625" s="90">
        <f t="shared" si="128"/>
        <v>0</v>
      </c>
      <c r="AO625" s="87" t="str">
        <f>VLOOKUP(Scoresheet!AY293,'Caps &amp; Points'!$EF$2:$EG$13,2,FALSE)</f>
        <v>-</v>
      </c>
      <c r="AP625" s="88" t="str">
        <f>VLOOKUP(Scoresheet!AZ293,'Caps &amp; Points'!$EF$2:$EG$13,2,FALSE)</f>
        <v>-</v>
      </c>
      <c r="AQ625" s="88" t="str">
        <f>VLOOKUP(Scoresheet!BA293,'Caps &amp; Points'!$EF$2:$EG$13,2,FALSE)</f>
        <v>-</v>
      </c>
      <c r="AR625" s="88" t="str">
        <f>VLOOKUP(Scoresheet!BB293,'Caps &amp; Points'!$EF$2:$EG$13,2,FALSE)</f>
        <v>-</v>
      </c>
      <c r="AS625" s="88" t="str">
        <f>VLOOKUP(Scoresheet!BC293,'Caps &amp; Points'!$EF$2:$EG$13,2,FALSE)</f>
        <v>-</v>
      </c>
      <c r="AT625" s="88" t="str">
        <f>VLOOKUP(Scoresheet!BD293,'Caps &amp; Points'!$EF$2:$EG$13,2,FALSE)</f>
        <v>-</v>
      </c>
      <c r="AU625" s="89" t="str">
        <f>VLOOKUP(Scoresheet!BE293,'Caps &amp; Points'!$EF$2:$EG$13,2,FALSE)</f>
        <v>-</v>
      </c>
      <c r="AV625" s="90">
        <f t="shared" si="129"/>
        <v>0</v>
      </c>
      <c r="AX625" s="80" t="str">
        <f>VLOOKUP(Scoresheet!AQ293,'Caps &amp; Points'!$EC$2:$ED$21,2,FALSE)</f>
        <v>-</v>
      </c>
      <c r="AY625" s="80" t="str">
        <f>VLOOKUP(Scoresheet!AR293,'Caps &amp; Points'!$EC$2:$ED$21,2,FALSE)</f>
        <v>-</v>
      </c>
      <c r="AZ625" s="80" t="str">
        <f>VLOOKUP(Scoresheet!AS293,'Caps &amp; Points'!$EC$2:$ED$21,2,FALSE)</f>
        <v>-</v>
      </c>
      <c r="BA625" s="80">
        <f>VLOOKUP(Scoresheet!AT293,'Caps &amp; Points'!$EC$2:$ED$21,2,FALSE)</f>
        <v>0.5</v>
      </c>
      <c r="BB625" s="80" t="str">
        <f>VLOOKUP(Scoresheet!AU293,'Caps &amp; Points'!$EC$2:$ED$21,2,FALSE)</f>
        <v>-</v>
      </c>
      <c r="BC625" s="80" t="str">
        <f>VLOOKUP(Scoresheet!AV293,'Caps &amp; Points'!$EC$2:$ED$21,2,FALSE)</f>
        <v>-</v>
      </c>
      <c r="BD625" s="80" t="str">
        <f>VLOOKUP(Scoresheet!AW293,'Caps &amp; Points'!$EC$2:$ED$21,2,FALSE)</f>
        <v>-</v>
      </c>
      <c r="BE625" s="90">
        <f t="shared" si="130"/>
        <v>0.5</v>
      </c>
      <c r="BF625" s="87" t="str">
        <f>VLOOKUP(Scoresheet!AI293,'Caps &amp; Points'!$DZ$2:$EA$40,2,FALSE)</f>
        <v>-</v>
      </c>
      <c r="BG625" s="88" t="str">
        <f>VLOOKUP(Scoresheet!AJ293,'Caps &amp; Points'!$DZ$2:$EA$40,2,FALSE)</f>
        <v>-</v>
      </c>
      <c r="BH625" s="88" t="str">
        <f>VLOOKUP(Scoresheet!AK293,'Caps &amp; Points'!$DZ$2:$EA$40,2,FALSE)</f>
        <v>-</v>
      </c>
      <c r="BI625" s="88" t="str">
        <f>VLOOKUP(Scoresheet!AL293,'Caps &amp; Points'!$DZ$2:$EA$40,2,FALSE)</f>
        <v>-</v>
      </c>
      <c r="BJ625" s="88" t="str">
        <f>VLOOKUP(Scoresheet!AM293,'Caps &amp; Points'!$DZ$2:$EA$40,2,FALSE)</f>
        <v>-</v>
      </c>
      <c r="BK625" s="88" t="str">
        <f>VLOOKUP(Scoresheet!AN293,'Caps &amp; Points'!$DZ$2:$EA$40,2,FALSE)</f>
        <v>-</v>
      </c>
      <c r="BL625" s="89" t="str">
        <f>VLOOKUP(Scoresheet!AO293,'Caps &amp; Points'!$DZ$2:$EA$40,2,FALSE)</f>
        <v>-</v>
      </c>
      <c r="BM625" s="90">
        <f t="shared" si="131"/>
        <v>0</v>
      </c>
      <c r="BN625" s="90">
        <f t="shared" si="125"/>
        <v>1</v>
      </c>
      <c r="BO625" s="90">
        <f t="shared" si="126"/>
        <v>0</v>
      </c>
      <c r="BP625" s="90"/>
      <c r="BQ625" s="80" t="str">
        <f>+Scoresheet!BG293</f>
        <v>-</v>
      </c>
      <c r="BR625" s="80" t="str">
        <f>+Scoresheet!BH293</f>
        <v>-</v>
      </c>
      <c r="BS625" s="80" t="str">
        <f>+Scoresheet!BI293</f>
        <v>-</v>
      </c>
      <c r="BT625" s="80" t="str">
        <f>+Scoresheet!BJ293</f>
        <v>-</v>
      </c>
      <c r="BU625" s="80" t="str">
        <f>+Scoresheet!BK293</f>
        <v>-</v>
      </c>
      <c r="BV625" s="80" t="str">
        <f>+Scoresheet!BL293</f>
        <v>-</v>
      </c>
      <c r="BW625" s="80" t="str">
        <f>+Scoresheet!BM293</f>
        <v>-</v>
      </c>
      <c r="BX625" s="80">
        <f>+Scoresheet!BN293</f>
        <v>0</v>
      </c>
      <c r="BY625" s="80" t="str">
        <f>+Scoresheet!BO293</f>
        <v>-</v>
      </c>
      <c r="BZ625" s="80" t="str">
        <f>+Scoresheet!BP293</f>
        <v>-</v>
      </c>
      <c r="CA625" s="80" t="str">
        <f>+Scoresheet!BQ293</f>
        <v>-</v>
      </c>
      <c r="CB625" s="80" t="str">
        <f>+Scoresheet!BR293</f>
        <v>-</v>
      </c>
      <c r="CC625" s="80" t="str">
        <f>+Scoresheet!BS293</f>
        <v>-</v>
      </c>
      <c r="CD625" s="80" t="str">
        <f>+Scoresheet!BT293</f>
        <v>-</v>
      </c>
      <c r="CE625" s="80" t="str">
        <f>+Scoresheet!BU293</f>
        <v>-</v>
      </c>
      <c r="CF625" s="80">
        <f>+Scoresheet!BV293</f>
        <v>0</v>
      </c>
    </row>
    <row r="626" spans="23:84" hidden="1">
      <c r="W626" s="139">
        <v>13</v>
      </c>
      <c r="X626" s="295" t="str">
        <f>+Scoresheet!B294</f>
        <v>AAKASH RAVAL [C]</v>
      </c>
      <c r="Y626" s="296" t="str">
        <f>VLOOKUP(Scoresheet!C294,'Caps &amp; Points'!$DT$2:$DU$103,2,FALSE)</f>
        <v>-</v>
      </c>
      <c r="Z626" s="309" t="str">
        <f>VLOOKUP(Scoresheet!D294,'Caps &amp; Points'!$DT$2:$DU$103,2,FALSE)</f>
        <v>-</v>
      </c>
      <c r="AA626" s="309" t="str">
        <f>VLOOKUP(Scoresheet!E294,'Caps &amp; Points'!$DT$2:$DU$103,2,FALSE)</f>
        <v>-</v>
      </c>
      <c r="AB626" s="309">
        <f>VLOOKUP(Scoresheet!F294,'Caps &amp; Points'!$DT$2:$DU$103,2,FALSE)</f>
        <v>0</v>
      </c>
      <c r="AC626" s="309" t="str">
        <f>VLOOKUP(Scoresheet!G294,'Caps &amp; Points'!$DT$2:$DU$103,2,FALSE)</f>
        <v>-</v>
      </c>
      <c r="AD626" s="309" t="str">
        <f>VLOOKUP(Scoresheet!H294,'Caps &amp; Points'!$DT$2:$DU$103,2,FALSE)</f>
        <v>-</v>
      </c>
      <c r="AE626" s="310" t="str">
        <f>VLOOKUP(Scoresheet!I294,'Caps &amp; Points'!$DT$2:$DU$103,2,FALSE)</f>
        <v>-</v>
      </c>
      <c r="AF626" s="90">
        <f t="shared" si="127"/>
        <v>0</v>
      </c>
      <c r="AG626" s="87" t="str">
        <f>VLOOKUP(Scoresheet!AA294,'Caps &amp; Points'!$DW$2:$DX$11,2,FALSE)</f>
        <v>-</v>
      </c>
      <c r="AH626" s="88" t="str">
        <f>VLOOKUP(Scoresheet!AB294,'Caps &amp; Points'!$DW$2:$DX$11,2,FALSE)</f>
        <v>-</v>
      </c>
      <c r="AI626" s="88" t="str">
        <f>VLOOKUP(Scoresheet!AC294,'Caps &amp; Points'!$DW$2:$DX$11,2,FALSE)</f>
        <v>-</v>
      </c>
      <c r="AJ626" s="88">
        <f>VLOOKUP(Scoresheet!AD294,'Caps &amp; Points'!$DW$2:$DX$11,2,FALSE)</f>
        <v>1</v>
      </c>
      <c r="AK626" s="88" t="str">
        <f>VLOOKUP(Scoresheet!AE294,'Caps &amp; Points'!$DW$2:$DX$11,2,FALSE)</f>
        <v>-</v>
      </c>
      <c r="AL626" s="88" t="str">
        <f>VLOOKUP(Scoresheet!AF294,'Caps &amp; Points'!$DW$2:$DX$11,2,FALSE)</f>
        <v>-</v>
      </c>
      <c r="AM626" s="89" t="str">
        <f>VLOOKUP(Scoresheet!AG294,'Caps &amp; Points'!$DW$2:$DX$11,2,FALSE)</f>
        <v>-</v>
      </c>
      <c r="AN626" s="90">
        <f t="shared" si="128"/>
        <v>1</v>
      </c>
      <c r="AO626" s="87" t="str">
        <f>VLOOKUP(Scoresheet!AY294,'Caps &amp; Points'!$EF$2:$EG$13,2,FALSE)</f>
        <v>-</v>
      </c>
      <c r="AP626" s="88" t="str">
        <f>VLOOKUP(Scoresheet!AZ294,'Caps &amp; Points'!$EF$2:$EG$13,2,FALSE)</f>
        <v>-</v>
      </c>
      <c r="AQ626" s="88" t="str">
        <f>VLOOKUP(Scoresheet!BA294,'Caps &amp; Points'!$EF$2:$EG$13,2,FALSE)</f>
        <v>-</v>
      </c>
      <c r="AR626" s="88" t="str">
        <f>VLOOKUP(Scoresheet!BB294,'Caps &amp; Points'!$EF$2:$EG$13,2,FALSE)</f>
        <v>-</v>
      </c>
      <c r="AS626" s="88" t="str">
        <f>VLOOKUP(Scoresheet!BC294,'Caps &amp; Points'!$EF$2:$EG$13,2,FALSE)</f>
        <v>-</v>
      </c>
      <c r="AT626" s="88" t="str">
        <f>VLOOKUP(Scoresheet!BD294,'Caps &amp; Points'!$EF$2:$EG$13,2,FALSE)</f>
        <v>-</v>
      </c>
      <c r="AU626" s="89" t="str">
        <f>VLOOKUP(Scoresheet!BE294,'Caps &amp; Points'!$EF$2:$EG$13,2,FALSE)</f>
        <v>-</v>
      </c>
      <c r="AV626" s="90">
        <f t="shared" si="129"/>
        <v>0</v>
      </c>
      <c r="AX626" s="80" t="str">
        <f>VLOOKUP(Scoresheet!AQ294,'Caps &amp; Points'!$EC$2:$ED$21,2,FALSE)</f>
        <v>-</v>
      </c>
      <c r="AY626" s="80" t="str">
        <f>VLOOKUP(Scoresheet!AR294,'Caps &amp; Points'!$EC$2:$ED$21,2,FALSE)</f>
        <v>-</v>
      </c>
      <c r="AZ626" s="80" t="str">
        <f>VLOOKUP(Scoresheet!AS294,'Caps &amp; Points'!$EC$2:$ED$21,2,FALSE)</f>
        <v>-</v>
      </c>
      <c r="BA626" s="80">
        <f>VLOOKUP(Scoresheet!AT294,'Caps &amp; Points'!$EC$2:$ED$21,2,FALSE)</f>
        <v>0.5</v>
      </c>
      <c r="BB626" s="80" t="str">
        <f>VLOOKUP(Scoresheet!AU294,'Caps &amp; Points'!$EC$2:$ED$21,2,FALSE)</f>
        <v>-</v>
      </c>
      <c r="BC626" s="80" t="str">
        <f>VLOOKUP(Scoresheet!AV294,'Caps &amp; Points'!$EC$2:$ED$21,2,FALSE)</f>
        <v>-</v>
      </c>
      <c r="BD626" s="80" t="str">
        <f>VLOOKUP(Scoresheet!AW294,'Caps &amp; Points'!$EC$2:$ED$21,2,FALSE)</f>
        <v>-</v>
      </c>
      <c r="BE626" s="90">
        <f t="shared" si="130"/>
        <v>0.5</v>
      </c>
      <c r="BF626" s="87" t="str">
        <f>VLOOKUP(Scoresheet!AI294,'Caps &amp; Points'!$DZ$2:$EA$40,2,FALSE)</f>
        <v>-</v>
      </c>
      <c r="BG626" s="88" t="str">
        <f>VLOOKUP(Scoresheet!AJ294,'Caps &amp; Points'!$DZ$2:$EA$40,2,FALSE)</f>
        <v>-</v>
      </c>
      <c r="BH626" s="88" t="str">
        <f>VLOOKUP(Scoresheet!AK294,'Caps &amp; Points'!$DZ$2:$EA$40,2,FALSE)</f>
        <v>-</v>
      </c>
      <c r="BI626" s="88" t="str">
        <f>VLOOKUP(Scoresheet!AL294,'Caps &amp; Points'!$DZ$2:$EA$40,2,FALSE)</f>
        <v>-</v>
      </c>
      <c r="BJ626" s="88" t="str">
        <f>VLOOKUP(Scoresheet!AM294,'Caps &amp; Points'!$DZ$2:$EA$40,2,FALSE)</f>
        <v>-</v>
      </c>
      <c r="BK626" s="88" t="str">
        <f>VLOOKUP(Scoresheet!AN294,'Caps &amp; Points'!$DZ$2:$EA$40,2,FALSE)</f>
        <v>-</v>
      </c>
      <c r="BL626" s="89" t="str">
        <f>VLOOKUP(Scoresheet!AO294,'Caps &amp; Points'!$DZ$2:$EA$40,2,FALSE)</f>
        <v>-</v>
      </c>
      <c r="BM626" s="90">
        <f t="shared" si="131"/>
        <v>0</v>
      </c>
      <c r="BN626" s="90">
        <f t="shared" si="125"/>
        <v>1</v>
      </c>
      <c r="BO626" s="90">
        <f t="shared" si="126"/>
        <v>1</v>
      </c>
      <c r="BP626" s="90"/>
      <c r="BQ626" s="80" t="str">
        <f>+Scoresheet!BG294</f>
        <v>-</v>
      </c>
      <c r="BR626" s="80" t="str">
        <f>+Scoresheet!BH294</f>
        <v>-</v>
      </c>
      <c r="BS626" s="80" t="str">
        <f>+Scoresheet!BI294</f>
        <v>-</v>
      </c>
      <c r="BT626" s="80">
        <f>+Scoresheet!BJ294</f>
        <v>4</v>
      </c>
      <c r="BU626" s="80" t="str">
        <f>+Scoresheet!BK294</f>
        <v>-</v>
      </c>
      <c r="BV626" s="80" t="str">
        <f>+Scoresheet!BL294</f>
        <v>-</v>
      </c>
      <c r="BW626" s="80" t="str">
        <f>+Scoresheet!BM294</f>
        <v>-</v>
      </c>
      <c r="BX626" s="80">
        <f>+Scoresheet!BN294</f>
        <v>4</v>
      </c>
      <c r="BY626" s="80" t="str">
        <f>+Scoresheet!BO294</f>
        <v>-</v>
      </c>
      <c r="BZ626" s="80" t="str">
        <f>+Scoresheet!BP294</f>
        <v>-</v>
      </c>
      <c r="CA626" s="80" t="str">
        <f>+Scoresheet!BQ294</f>
        <v>-</v>
      </c>
      <c r="CB626" s="80">
        <f>+Scoresheet!BR294</f>
        <v>32</v>
      </c>
      <c r="CC626" s="80" t="str">
        <f>+Scoresheet!BS294</f>
        <v>-</v>
      </c>
      <c r="CD626" s="80" t="str">
        <f>+Scoresheet!BT294</f>
        <v>-</v>
      </c>
      <c r="CE626" s="80" t="str">
        <f>+Scoresheet!BU294</f>
        <v>-</v>
      </c>
      <c r="CF626" s="80">
        <f>+Scoresheet!BV294</f>
        <v>32</v>
      </c>
    </row>
    <row r="627" spans="23:84" hidden="1">
      <c r="W627" s="294">
        <v>14</v>
      </c>
      <c r="X627" s="295" t="str">
        <f>+Scoresheet!B295</f>
        <v>MITESH RAVAL [C]</v>
      </c>
      <c r="Y627" s="296" t="str">
        <f>VLOOKUP(Scoresheet!C295,'Caps &amp; Points'!$DT$2:$DU$103,2,FALSE)</f>
        <v>-</v>
      </c>
      <c r="Z627" s="309" t="str">
        <f>VLOOKUP(Scoresheet!D295,'Caps &amp; Points'!$DT$2:$DU$103,2,FALSE)</f>
        <v>-</v>
      </c>
      <c r="AA627" s="309" t="str">
        <f>VLOOKUP(Scoresheet!E295,'Caps &amp; Points'!$DT$2:$DU$103,2,FALSE)</f>
        <v>-</v>
      </c>
      <c r="AB627" s="309">
        <f>VLOOKUP(Scoresheet!F295,'Caps &amp; Points'!$DT$2:$DU$103,2,FALSE)</f>
        <v>0</v>
      </c>
      <c r="AC627" s="309" t="str">
        <f>VLOOKUP(Scoresheet!G295,'Caps &amp; Points'!$DT$2:$DU$103,2,FALSE)</f>
        <v>-</v>
      </c>
      <c r="AD627" s="309" t="str">
        <f>VLOOKUP(Scoresheet!H295,'Caps &amp; Points'!$DT$2:$DU$103,2,FALSE)</f>
        <v>-</v>
      </c>
      <c r="AE627" s="310" t="str">
        <f>VLOOKUP(Scoresheet!I295,'Caps &amp; Points'!$DT$2:$DU$103,2,FALSE)</f>
        <v>-</v>
      </c>
      <c r="AF627" s="90">
        <f t="shared" si="127"/>
        <v>0</v>
      </c>
      <c r="AG627" s="87" t="str">
        <f>VLOOKUP(Scoresheet!AA295,'Caps &amp; Points'!$DW$2:$DX$11,2,FALSE)</f>
        <v>-</v>
      </c>
      <c r="AH627" s="88" t="str">
        <f>VLOOKUP(Scoresheet!AB295,'Caps &amp; Points'!$DW$2:$DX$11,2,FALSE)</f>
        <v>-</v>
      </c>
      <c r="AI627" s="88" t="str">
        <f>VLOOKUP(Scoresheet!AC295,'Caps &amp; Points'!$DW$2:$DX$11,2,FALSE)</f>
        <v>-</v>
      </c>
      <c r="AJ627" s="88" t="str">
        <f>VLOOKUP(Scoresheet!AD295,'Caps &amp; Points'!$DW$2:$DX$11,2,FALSE)</f>
        <v>-</v>
      </c>
      <c r="AK627" s="88" t="str">
        <f>VLOOKUP(Scoresheet!AE295,'Caps &amp; Points'!$DW$2:$DX$11,2,FALSE)</f>
        <v>-</v>
      </c>
      <c r="AL627" s="88" t="str">
        <f>VLOOKUP(Scoresheet!AF295,'Caps &amp; Points'!$DW$2:$DX$11,2,FALSE)</f>
        <v>-</v>
      </c>
      <c r="AM627" s="89" t="str">
        <f>VLOOKUP(Scoresheet!AG295,'Caps &amp; Points'!$DW$2:$DX$11,2,FALSE)</f>
        <v>-</v>
      </c>
      <c r="AN627" s="90">
        <f t="shared" si="128"/>
        <v>0</v>
      </c>
      <c r="AO627" s="87" t="str">
        <f>VLOOKUP(Scoresheet!AY295,'Caps &amp; Points'!$EF$2:$EG$13,2,FALSE)</f>
        <v>-</v>
      </c>
      <c r="AP627" s="88" t="str">
        <f>VLOOKUP(Scoresheet!AZ295,'Caps &amp; Points'!$EF$2:$EG$13,2,FALSE)</f>
        <v>-</v>
      </c>
      <c r="AQ627" s="88" t="str">
        <f>VLOOKUP(Scoresheet!BA295,'Caps &amp; Points'!$EF$2:$EG$13,2,FALSE)</f>
        <v>-</v>
      </c>
      <c r="AR627" s="88" t="str">
        <f>VLOOKUP(Scoresheet!BB295,'Caps &amp; Points'!$EF$2:$EG$13,2,FALSE)</f>
        <v>-</v>
      </c>
      <c r="AS627" s="88" t="str">
        <f>VLOOKUP(Scoresheet!BC295,'Caps &amp; Points'!$EF$2:$EG$13,2,FALSE)</f>
        <v>-</v>
      </c>
      <c r="AT627" s="88" t="str">
        <f>VLOOKUP(Scoresheet!BD295,'Caps &amp; Points'!$EF$2:$EG$13,2,FALSE)</f>
        <v>-</v>
      </c>
      <c r="AU627" s="89" t="str">
        <f>VLOOKUP(Scoresheet!BE295,'Caps &amp; Points'!$EF$2:$EG$13,2,FALSE)</f>
        <v>-</v>
      </c>
      <c r="AV627" s="90">
        <f t="shared" si="129"/>
        <v>0</v>
      </c>
      <c r="AX627" s="80" t="str">
        <f>VLOOKUP(Scoresheet!AQ295,'Caps &amp; Points'!$EC$2:$ED$21,2,FALSE)</f>
        <v>-</v>
      </c>
      <c r="AY627" s="80" t="str">
        <f>VLOOKUP(Scoresheet!AR295,'Caps &amp; Points'!$EC$2:$ED$21,2,FALSE)</f>
        <v>-</v>
      </c>
      <c r="AZ627" s="80" t="str">
        <f>VLOOKUP(Scoresheet!AS295,'Caps &amp; Points'!$EC$2:$ED$21,2,FALSE)</f>
        <v>-</v>
      </c>
      <c r="BA627" s="80" t="str">
        <f>VLOOKUP(Scoresheet!AT295,'Caps &amp; Points'!$EC$2:$ED$21,2,FALSE)</f>
        <v>-</v>
      </c>
      <c r="BB627" s="80" t="str">
        <f>VLOOKUP(Scoresheet!AU295,'Caps &amp; Points'!$EC$2:$ED$21,2,FALSE)</f>
        <v>-</v>
      </c>
      <c r="BC627" s="80" t="str">
        <f>VLOOKUP(Scoresheet!AV295,'Caps &amp; Points'!$EC$2:$ED$21,2,FALSE)</f>
        <v>-</v>
      </c>
      <c r="BD627" s="80" t="str">
        <f>VLOOKUP(Scoresheet!AW295,'Caps &amp; Points'!$EC$2:$ED$21,2,FALSE)</f>
        <v>-</v>
      </c>
      <c r="BE627" s="90">
        <f t="shared" si="130"/>
        <v>0</v>
      </c>
      <c r="BF627" s="87" t="str">
        <f>VLOOKUP(Scoresheet!AI295,'Caps &amp; Points'!$DZ$2:$EA$40,2,FALSE)</f>
        <v>-</v>
      </c>
      <c r="BG627" s="88" t="str">
        <f>VLOOKUP(Scoresheet!AJ295,'Caps &amp; Points'!$DZ$2:$EA$40,2,FALSE)</f>
        <v>-</v>
      </c>
      <c r="BH627" s="88" t="str">
        <f>VLOOKUP(Scoresheet!AK295,'Caps &amp; Points'!$DZ$2:$EA$40,2,FALSE)</f>
        <v>-</v>
      </c>
      <c r="BI627" s="88" t="str">
        <f>VLOOKUP(Scoresheet!AL295,'Caps &amp; Points'!$DZ$2:$EA$40,2,FALSE)</f>
        <v>-</v>
      </c>
      <c r="BJ627" s="88" t="str">
        <f>VLOOKUP(Scoresheet!AM295,'Caps &amp; Points'!$DZ$2:$EA$40,2,FALSE)</f>
        <v>-</v>
      </c>
      <c r="BK627" s="88" t="str">
        <f>VLOOKUP(Scoresheet!AN295,'Caps &amp; Points'!$DZ$2:$EA$40,2,FALSE)</f>
        <v>-</v>
      </c>
      <c r="BL627" s="89" t="str">
        <f>VLOOKUP(Scoresheet!AO295,'Caps &amp; Points'!$DZ$2:$EA$40,2,FALSE)</f>
        <v>-</v>
      </c>
      <c r="BM627" s="90">
        <f t="shared" si="131"/>
        <v>0</v>
      </c>
      <c r="BN627" s="90">
        <f t="shared" si="125"/>
        <v>1</v>
      </c>
      <c r="BO627" s="90">
        <f t="shared" si="126"/>
        <v>0</v>
      </c>
      <c r="BP627" s="90"/>
      <c r="BQ627" s="80" t="str">
        <f>+Scoresheet!BG295</f>
        <v>-</v>
      </c>
      <c r="BR627" s="80" t="str">
        <f>+Scoresheet!BH295</f>
        <v>-</v>
      </c>
      <c r="BS627" s="80" t="str">
        <f>+Scoresheet!BI295</f>
        <v>-</v>
      </c>
      <c r="BT627" s="80" t="str">
        <f>+Scoresheet!BJ295</f>
        <v>-</v>
      </c>
      <c r="BU627" s="80" t="str">
        <f>+Scoresheet!BK295</f>
        <v>-</v>
      </c>
      <c r="BV627" s="80" t="str">
        <f>+Scoresheet!BL295</f>
        <v>-</v>
      </c>
      <c r="BW627" s="80" t="str">
        <f>+Scoresheet!BM295</f>
        <v>-</v>
      </c>
      <c r="BX627" s="80">
        <f>+Scoresheet!BN295</f>
        <v>0</v>
      </c>
      <c r="BY627" s="80" t="str">
        <f>+Scoresheet!BO295</f>
        <v>-</v>
      </c>
      <c r="BZ627" s="80" t="str">
        <f>+Scoresheet!BP295</f>
        <v>-</v>
      </c>
      <c r="CA627" s="80" t="str">
        <f>+Scoresheet!BQ295</f>
        <v>-</v>
      </c>
      <c r="CB627" s="80" t="str">
        <f>+Scoresheet!BR295</f>
        <v>-</v>
      </c>
      <c r="CC627" s="80" t="str">
        <f>+Scoresheet!BS295</f>
        <v>-</v>
      </c>
      <c r="CD627" s="80" t="str">
        <f>+Scoresheet!BT295</f>
        <v>-</v>
      </c>
      <c r="CE627" s="80" t="str">
        <f>+Scoresheet!BU295</f>
        <v>-</v>
      </c>
      <c r="CF627" s="80">
        <f>+Scoresheet!BV295</f>
        <v>0</v>
      </c>
    </row>
    <row r="628" spans="23:84" hidden="1">
      <c r="W628" s="139">
        <v>15</v>
      </c>
      <c r="X628" s="295" t="str">
        <f>+Scoresheet!B296</f>
        <v>AMAAN RAVAL [C]</v>
      </c>
      <c r="Y628" s="296" t="str">
        <f>VLOOKUP(Scoresheet!C296,'Caps &amp; Points'!$DT$2:$DU$103,2,FALSE)</f>
        <v>-</v>
      </c>
      <c r="Z628" s="309" t="str">
        <f>VLOOKUP(Scoresheet!D296,'Caps &amp; Points'!$DT$2:$DU$103,2,FALSE)</f>
        <v>-</v>
      </c>
      <c r="AA628" s="309" t="str">
        <f>VLOOKUP(Scoresheet!E296,'Caps &amp; Points'!$DT$2:$DU$103,2,FALSE)</f>
        <v>-</v>
      </c>
      <c r="AB628" s="309">
        <f>VLOOKUP(Scoresheet!F296,'Caps &amp; Points'!$DT$2:$DU$103,2,FALSE)</f>
        <v>0</v>
      </c>
      <c r="AC628" s="309" t="str">
        <f>VLOOKUP(Scoresheet!G296,'Caps &amp; Points'!$DT$2:$DU$103,2,FALSE)</f>
        <v>-</v>
      </c>
      <c r="AD628" s="309" t="str">
        <f>VLOOKUP(Scoresheet!H296,'Caps &amp; Points'!$DT$2:$DU$103,2,FALSE)</f>
        <v>-</v>
      </c>
      <c r="AE628" s="310" t="str">
        <f>VLOOKUP(Scoresheet!I296,'Caps &amp; Points'!$DT$2:$DU$103,2,FALSE)</f>
        <v>-</v>
      </c>
      <c r="AF628" s="90">
        <f t="shared" si="127"/>
        <v>0</v>
      </c>
      <c r="AG628" s="87" t="str">
        <f>VLOOKUP(Scoresheet!AA296,'Caps &amp; Points'!$DW$2:$DX$11,2,FALSE)</f>
        <v>-</v>
      </c>
      <c r="AH628" s="88" t="str">
        <f>VLOOKUP(Scoresheet!AB296,'Caps &amp; Points'!$DW$2:$DX$11,2,FALSE)</f>
        <v>-</v>
      </c>
      <c r="AI628" s="88" t="str">
        <f>VLOOKUP(Scoresheet!AC296,'Caps &amp; Points'!$DW$2:$DX$11,2,FALSE)</f>
        <v>-</v>
      </c>
      <c r="AJ628" s="88" t="str">
        <f>VLOOKUP(Scoresheet!AD296,'Caps &amp; Points'!$DW$2:$DX$11,2,FALSE)</f>
        <v>-</v>
      </c>
      <c r="AK628" s="88" t="str">
        <f>VLOOKUP(Scoresheet!AE296,'Caps &amp; Points'!$DW$2:$DX$11,2,FALSE)</f>
        <v>-</v>
      </c>
      <c r="AL628" s="88" t="str">
        <f>VLOOKUP(Scoresheet!AF296,'Caps &amp; Points'!$DW$2:$DX$11,2,FALSE)</f>
        <v>-</v>
      </c>
      <c r="AM628" s="89" t="str">
        <f>VLOOKUP(Scoresheet!AG296,'Caps &amp; Points'!$DW$2:$DX$11,2,FALSE)</f>
        <v>-</v>
      </c>
      <c r="AN628" s="90">
        <f t="shared" si="128"/>
        <v>0</v>
      </c>
      <c r="AO628" s="87" t="str">
        <f>VLOOKUP(Scoresheet!AY296,'Caps &amp; Points'!$EF$2:$EG$13,2,FALSE)</f>
        <v>-</v>
      </c>
      <c r="AP628" s="88" t="str">
        <f>VLOOKUP(Scoresheet!AZ296,'Caps &amp; Points'!$EF$2:$EG$13,2,FALSE)</f>
        <v>-</v>
      </c>
      <c r="AQ628" s="88" t="str">
        <f>VLOOKUP(Scoresheet!BA296,'Caps &amp; Points'!$EF$2:$EG$13,2,FALSE)</f>
        <v>-</v>
      </c>
      <c r="AR628" s="88" t="str">
        <f>VLOOKUP(Scoresheet!BB296,'Caps &amp; Points'!$EF$2:$EG$13,2,FALSE)</f>
        <v>-</v>
      </c>
      <c r="AS628" s="88" t="str">
        <f>VLOOKUP(Scoresheet!BC296,'Caps &amp; Points'!$EF$2:$EG$13,2,FALSE)</f>
        <v>-</v>
      </c>
      <c r="AT628" s="88" t="str">
        <f>VLOOKUP(Scoresheet!BD296,'Caps &amp; Points'!$EF$2:$EG$13,2,FALSE)</f>
        <v>-</v>
      </c>
      <c r="AU628" s="89" t="str">
        <f>VLOOKUP(Scoresheet!BE296,'Caps &amp; Points'!$EF$2:$EG$13,2,FALSE)</f>
        <v>-</v>
      </c>
      <c r="AV628" s="90">
        <f t="shared" si="129"/>
        <v>0</v>
      </c>
      <c r="AX628" s="80" t="str">
        <f>VLOOKUP(Scoresheet!AQ296,'Caps &amp; Points'!$EC$2:$ED$21,2,FALSE)</f>
        <v>-</v>
      </c>
      <c r="AY628" s="80" t="str">
        <f>VLOOKUP(Scoresheet!AR296,'Caps &amp; Points'!$EC$2:$ED$21,2,FALSE)</f>
        <v>-</v>
      </c>
      <c r="AZ628" s="80" t="str">
        <f>VLOOKUP(Scoresheet!AS296,'Caps &amp; Points'!$EC$2:$ED$21,2,FALSE)</f>
        <v>-</v>
      </c>
      <c r="BA628" s="80" t="str">
        <f>VLOOKUP(Scoresheet!AT296,'Caps &amp; Points'!$EC$2:$ED$21,2,FALSE)</f>
        <v>-</v>
      </c>
      <c r="BB628" s="80" t="str">
        <f>VLOOKUP(Scoresheet!AU296,'Caps &amp; Points'!$EC$2:$ED$21,2,FALSE)</f>
        <v>-</v>
      </c>
      <c r="BC628" s="80" t="str">
        <f>VLOOKUP(Scoresheet!AV296,'Caps &amp; Points'!$EC$2:$ED$21,2,FALSE)</f>
        <v>-</v>
      </c>
      <c r="BD628" s="80" t="str">
        <f>VLOOKUP(Scoresheet!AW296,'Caps &amp; Points'!$EC$2:$ED$21,2,FALSE)</f>
        <v>-</v>
      </c>
      <c r="BE628" s="90">
        <f t="shared" si="130"/>
        <v>0</v>
      </c>
      <c r="BF628" s="87" t="str">
        <f>VLOOKUP(Scoresheet!AI296,'Caps &amp; Points'!$DZ$2:$EA$40,2,FALSE)</f>
        <v>-</v>
      </c>
      <c r="BG628" s="88" t="str">
        <f>VLOOKUP(Scoresheet!AJ296,'Caps &amp; Points'!$DZ$2:$EA$40,2,FALSE)</f>
        <v>-</v>
      </c>
      <c r="BH628" s="88" t="str">
        <f>VLOOKUP(Scoresheet!AK296,'Caps &amp; Points'!$DZ$2:$EA$40,2,FALSE)</f>
        <v>-</v>
      </c>
      <c r="BI628" s="88">
        <f>VLOOKUP(Scoresheet!AL296,'Caps &amp; Points'!$DZ$2:$EA$40,2,FALSE)</f>
        <v>0.5</v>
      </c>
      <c r="BJ628" s="88" t="str">
        <f>VLOOKUP(Scoresheet!AM296,'Caps &amp; Points'!$DZ$2:$EA$40,2,FALSE)</f>
        <v>-</v>
      </c>
      <c r="BK628" s="88" t="str">
        <f>VLOOKUP(Scoresheet!AN296,'Caps &amp; Points'!$DZ$2:$EA$40,2,FALSE)</f>
        <v>-</v>
      </c>
      <c r="BL628" s="89" t="str">
        <f>VLOOKUP(Scoresheet!AO296,'Caps &amp; Points'!$DZ$2:$EA$40,2,FALSE)</f>
        <v>-</v>
      </c>
      <c r="BM628" s="90">
        <f t="shared" si="131"/>
        <v>0.5</v>
      </c>
      <c r="BN628" s="90">
        <f t="shared" si="125"/>
        <v>1</v>
      </c>
      <c r="BO628" s="90">
        <f t="shared" si="126"/>
        <v>0</v>
      </c>
      <c r="BP628" s="90"/>
      <c r="BQ628" s="80" t="str">
        <f>+Scoresheet!BG296</f>
        <v>-</v>
      </c>
      <c r="BR628" s="80" t="str">
        <f>+Scoresheet!BH296</f>
        <v>-</v>
      </c>
      <c r="BS628" s="80" t="str">
        <f>+Scoresheet!BI296</f>
        <v>-</v>
      </c>
      <c r="BT628" s="80" t="str">
        <f>+Scoresheet!BJ296</f>
        <v>-</v>
      </c>
      <c r="BU628" s="80" t="str">
        <f>+Scoresheet!BK296</f>
        <v>-</v>
      </c>
      <c r="BV628" s="80" t="str">
        <f>+Scoresheet!BL296</f>
        <v>-</v>
      </c>
      <c r="BW628" s="80" t="str">
        <f>+Scoresheet!BM296</f>
        <v>-</v>
      </c>
      <c r="BX628" s="80">
        <f>+Scoresheet!BN296</f>
        <v>0</v>
      </c>
      <c r="BY628" s="80" t="str">
        <f>+Scoresheet!BO296</f>
        <v>-</v>
      </c>
      <c r="BZ628" s="80" t="str">
        <f>+Scoresheet!BP296</f>
        <v>-</v>
      </c>
      <c r="CA628" s="80" t="str">
        <f>+Scoresheet!BQ296</f>
        <v>-</v>
      </c>
      <c r="CB628" s="80" t="str">
        <f>+Scoresheet!BR296</f>
        <v>-</v>
      </c>
      <c r="CC628" s="80" t="str">
        <f>+Scoresheet!BS296</f>
        <v>-</v>
      </c>
      <c r="CD628" s="80" t="str">
        <f>+Scoresheet!BT296</f>
        <v>-</v>
      </c>
      <c r="CE628" s="80" t="str">
        <f>+Scoresheet!BU296</f>
        <v>-</v>
      </c>
      <c r="CF628" s="80">
        <f>+Scoresheet!BV296</f>
        <v>0</v>
      </c>
    </row>
    <row r="629" spans="23:84" hidden="1">
      <c r="W629" s="294">
        <v>16</v>
      </c>
      <c r="X629" s="295" t="str">
        <f>+Scoresheet!B297</f>
        <v>SANJAY RAVAL [C]</v>
      </c>
      <c r="Y629" s="296" t="str">
        <f>VLOOKUP(Scoresheet!C297,'Caps &amp; Points'!$DT$2:$DU$103,2,FALSE)</f>
        <v>-</v>
      </c>
      <c r="Z629" s="309" t="str">
        <f>VLOOKUP(Scoresheet!D297,'Caps &amp; Points'!$DT$2:$DU$103,2,FALSE)</f>
        <v>-</v>
      </c>
      <c r="AA629" s="309" t="str">
        <f>VLOOKUP(Scoresheet!E297,'Caps &amp; Points'!$DT$2:$DU$103,2,FALSE)</f>
        <v>-</v>
      </c>
      <c r="AB629" s="309">
        <f>VLOOKUP(Scoresheet!F297,'Caps &amp; Points'!$DT$2:$DU$103,2,FALSE)</f>
        <v>0</v>
      </c>
      <c r="AC629" s="309" t="str">
        <f>VLOOKUP(Scoresheet!G297,'Caps &amp; Points'!$DT$2:$DU$103,2,FALSE)</f>
        <v>-</v>
      </c>
      <c r="AD629" s="309" t="str">
        <f>VLOOKUP(Scoresheet!H297,'Caps &amp; Points'!$DT$2:$DU$103,2,FALSE)</f>
        <v>-</v>
      </c>
      <c r="AE629" s="310" t="str">
        <f>VLOOKUP(Scoresheet!I297,'Caps &amp; Points'!$DT$2:$DU$103,2,FALSE)</f>
        <v>-</v>
      </c>
      <c r="AF629" s="90">
        <f t="shared" si="127"/>
        <v>0</v>
      </c>
      <c r="AG629" s="87" t="str">
        <f>VLOOKUP(Scoresheet!AA297,'Caps &amp; Points'!$DW$2:$DX$11,2,FALSE)</f>
        <v>-</v>
      </c>
      <c r="AH629" s="88" t="str">
        <f>VLOOKUP(Scoresheet!AB297,'Caps &amp; Points'!$DW$2:$DX$11,2,FALSE)</f>
        <v>-</v>
      </c>
      <c r="AI629" s="88" t="str">
        <f>VLOOKUP(Scoresheet!AC297,'Caps &amp; Points'!$DW$2:$DX$11,2,FALSE)</f>
        <v>-</v>
      </c>
      <c r="AJ629" s="88">
        <f>VLOOKUP(Scoresheet!AD297,'Caps &amp; Points'!$DW$2:$DX$11,2,FALSE)</f>
        <v>0</v>
      </c>
      <c r="AK629" s="88" t="str">
        <f>VLOOKUP(Scoresheet!AE297,'Caps &amp; Points'!$DW$2:$DX$11,2,FALSE)</f>
        <v>-</v>
      </c>
      <c r="AL629" s="88" t="str">
        <f>VLOOKUP(Scoresheet!AF297,'Caps &amp; Points'!$DW$2:$DX$11,2,FALSE)</f>
        <v>-</v>
      </c>
      <c r="AM629" s="89" t="str">
        <f>VLOOKUP(Scoresheet!AG297,'Caps &amp; Points'!$DW$2:$DX$11,2,FALSE)</f>
        <v>-</v>
      </c>
      <c r="AN629" s="90">
        <f t="shared" si="128"/>
        <v>0</v>
      </c>
      <c r="AO629" s="87" t="str">
        <f>VLOOKUP(Scoresheet!AY297,'Caps &amp; Points'!$EF$2:$EG$13,2,FALSE)</f>
        <v>-</v>
      </c>
      <c r="AP629" s="88" t="str">
        <f>VLOOKUP(Scoresheet!AZ297,'Caps &amp; Points'!$EF$2:$EG$13,2,FALSE)</f>
        <v>-</v>
      </c>
      <c r="AQ629" s="88" t="str">
        <f>VLOOKUP(Scoresheet!BA297,'Caps &amp; Points'!$EF$2:$EG$13,2,FALSE)</f>
        <v>-</v>
      </c>
      <c r="AR629" s="88" t="str">
        <f>VLOOKUP(Scoresheet!BB297,'Caps &amp; Points'!$EF$2:$EG$13,2,FALSE)</f>
        <v>-</v>
      </c>
      <c r="AS629" s="88" t="str">
        <f>VLOOKUP(Scoresheet!BC297,'Caps &amp; Points'!$EF$2:$EG$13,2,FALSE)</f>
        <v>-</v>
      </c>
      <c r="AT629" s="88" t="str">
        <f>VLOOKUP(Scoresheet!BD297,'Caps &amp; Points'!$EF$2:$EG$13,2,FALSE)</f>
        <v>-</v>
      </c>
      <c r="AU629" s="89" t="str">
        <f>VLOOKUP(Scoresheet!BE297,'Caps &amp; Points'!$EF$2:$EG$13,2,FALSE)</f>
        <v>-</v>
      </c>
      <c r="AV629" s="90">
        <f t="shared" si="129"/>
        <v>0</v>
      </c>
      <c r="AX629" s="80" t="str">
        <f>VLOOKUP(Scoresheet!AQ297,'Caps &amp; Points'!$EC$2:$ED$21,2,FALSE)</f>
        <v>-</v>
      </c>
      <c r="AY629" s="80" t="str">
        <f>VLOOKUP(Scoresheet!AR297,'Caps &amp; Points'!$EC$2:$ED$21,2,FALSE)</f>
        <v>-</v>
      </c>
      <c r="AZ629" s="80" t="str">
        <f>VLOOKUP(Scoresheet!AS297,'Caps &amp; Points'!$EC$2:$ED$21,2,FALSE)</f>
        <v>-</v>
      </c>
      <c r="BA629" s="80">
        <f>VLOOKUP(Scoresheet!AT297,'Caps &amp; Points'!$EC$2:$ED$21,2,FALSE)</f>
        <v>0.5</v>
      </c>
      <c r="BB629" s="80" t="str">
        <f>VLOOKUP(Scoresheet!AU297,'Caps &amp; Points'!$EC$2:$ED$21,2,FALSE)</f>
        <v>-</v>
      </c>
      <c r="BC629" s="80" t="str">
        <f>VLOOKUP(Scoresheet!AV297,'Caps &amp; Points'!$EC$2:$ED$21,2,FALSE)</f>
        <v>-</v>
      </c>
      <c r="BD629" s="80" t="str">
        <f>VLOOKUP(Scoresheet!AW297,'Caps &amp; Points'!$EC$2:$ED$21,2,FALSE)</f>
        <v>-</v>
      </c>
      <c r="BE629" s="90">
        <f t="shared" si="130"/>
        <v>0.5</v>
      </c>
      <c r="BF629" s="87" t="str">
        <f>VLOOKUP(Scoresheet!AI297,'Caps &amp; Points'!$DZ$2:$EA$40,2,FALSE)</f>
        <v>-</v>
      </c>
      <c r="BG629" s="88" t="str">
        <f>VLOOKUP(Scoresheet!AJ297,'Caps &amp; Points'!$DZ$2:$EA$40,2,FALSE)</f>
        <v>-</v>
      </c>
      <c r="BH629" s="88" t="str">
        <f>VLOOKUP(Scoresheet!AK297,'Caps &amp; Points'!$DZ$2:$EA$40,2,FALSE)</f>
        <v>-</v>
      </c>
      <c r="BI629" s="88" t="str">
        <f>VLOOKUP(Scoresheet!AL297,'Caps &amp; Points'!$DZ$2:$EA$40,2,FALSE)</f>
        <v>-</v>
      </c>
      <c r="BJ629" s="88" t="str">
        <f>VLOOKUP(Scoresheet!AM297,'Caps &amp; Points'!$DZ$2:$EA$40,2,FALSE)</f>
        <v>-</v>
      </c>
      <c r="BK629" s="88" t="str">
        <f>VLOOKUP(Scoresheet!AN297,'Caps &amp; Points'!$DZ$2:$EA$40,2,FALSE)</f>
        <v>-</v>
      </c>
      <c r="BL629" s="89" t="str">
        <f>VLOOKUP(Scoresheet!AO297,'Caps &amp; Points'!$DZ$2:$EA$40,2,FALSE)</f>
        <v>-</v>
      </c>
      <c r="BM629" s="90">
        <f t="shared" si="131"/>
        <v>0</v>
      </c>
      <c r="BN629" s="90">
        <f t="shared" si="125"/>
        <v>1</v>
      </c>
      <c r="BO629" s="90">
        <f t="shared" si="126"/>
        <v>1</v>
      </c>
      <c r="BP629" s="90"/>
      <c r="BQ629" s="80" t="str">
        <f>+Scoresheet!BG297</f>
        <v>-</v>
      </c>
      <c r="BR629" s="80" t="str">
        <f>+Scoresheet!BH297</f>
        <v>-</v>
      </c>
      <c r="BS629" s="80" t="str">
        <f>+Scoresheet!BI297</f>
        <v>-</v>
      </c>
      <c r="BT629" s="80">
        <f>+Scoresheet!BJ297</f>
        <v>2</v>
      </c>
      <c r="BU629" s="80" t="str">
        <f>+Scoresheet!BK297</f>
        <v>-</v>
      </c>
      <c r="BV629" s="80" t="str">
        <f>+Scoresheet!BL297</f>
        <v>-</v>
      </c>
      <c r="BW629" s="80" t="str">
        <f>+Scoresheet!BM297</f>
        <v>-</v>
      </c>
      <c r="BX629" s="80">
        <f>+Scoresheet!BN297</f>
        <v>2</v>
      </c>
      <c r="BY629" s="80" t="str">
        <f>+Scoresheet!BO297</f>
        <v>-</v>
      </c>
      <c r="BZ629" s="80" t="str">
        <f>+Scoresheet!BP297</f>
        <v>-</v>
      </c>
      <c r="CA629" s="80" t="str">
        <f>+Scoresheet!BQ297</f>
        <v>-</v>
      </c>
      <c r="CB629" s="80">
        <f>+Scoresheet!BR297</f>
        <v>20</v>
      </c>
      <c r="CC629" s="80" t="str">
        <f>+Scoresheet!BS297</f>
        <v>-</v>
      </c>
      <c r="CD629" s="80" t="str">
        <f>+Scoresheet!BT297</f>
        <v>-</v>
      </c>
      <c r="CE629" s="80" t="str">
        <f>+Scoresheet!BU297</f>
        <v>-</v>
      </c>
      <c r="CF629" s="80">
        <f>+Scoresheet!BV297</f>
        <v>20</v>
      </c>
    </row>
    <row r="630" spans="23:84" hidden="1">
      <c r="W630" s="139">
        <v>17</v>
      </c>
      <c r="X630" s="295" t="str">
        <f>+Scoresheet!B298</f>
        <v>-</v>
      </c>
      <c r="Y630" s="296" t="str">
        <f>VLOOKUP(Scoresheet!C298,'Caps &amp; Points'!$DT$2:$DU$103,2,FALSE)</f>
        <v>-</v>
      </c>
      <c r="Z630" s="309" t="str">
        <f>VLOOKUP(Scoresheet!D298,'Caps &amp; Points'!$DT$2:$DU$103,2,FALSE)</f>
        <v>-</v>
      </c>
      <c r="AA630" s="309" t="str">
        <f>VLOOKUP(Scoresheet!E298,'Caps &amp; Points'!$DT$2:$DU$103,2,FALSE)</f>
        <v>-</v>
      </c>
      <c r="AB630" s="309" t="str">
        <f>VLOOKUP(Scoresheet!F298,'Caps &amp; Points'!$DT$2:$DU$103,2,FALSE)</f>
        <v>-</v>
      </c>
      <c r="AC630" s="309" t="str">
        <f>VLOOKUP(Scoresheet!G298,'Caps &amp; Points'!$DT$2:$DU$103,2,FALSE)</f>
        <v>-</v>
      </c>
      <c r="AD630" s="309" t="str">
        <f>VLOOKUP(Scoresheet!H298,'Caps &amp; Points'!$DT$2:$DU$103,2,FALSE)</f>
        <v>-</v>
      </c>
      <c r="AE630" s="310" t="str">
        <f>VLOOKUP(Scoresheet!I298,'Caps &amp; Points'!$DT$2:$DU$103,2,FALSE)</f>
        <v>-</v>
      </c>
      <c r="AF630" s="90">
        <f t="shared" si="127"/>
        <v>0</v>
      </c>
      <c r="AG630" s="87" t="str">
        <f>VLOOKUP(Scoresheet!AA298,'Caps &amp; Points'!$DW$2:$DX$11,2,FALSE)</f>
        <v>-</v>
      </c>
      <c r="AH630" s="88" t="str">
        <f>VLOOKUP(Scoresheet!AB298,'Caps &amp; Points'!$DW$2:$DX$11,2,FALSE)</f>
        <v>-</v>
      </c>
      <c r="AI630" s="88" t="str">
        <f>VLOOKUP(Scoresheet!AC298,'Caps &amp; Points'!$DW$2:$DX$11,2,FALSE)</f>
        <v>-</v>
      </c>
      <c r="AJ630" s="88" t="str">
        <f>VLOOKUP(Scoresheet!AD298,'Caps &amp; Points'!$DW$2:$DX$11,2,FALSE)</f>
        <v>-</v>
      </c>
      <c r="AK630" s="88" t="str">
        <f>VLOOKUP(Scoresheet!AE298,'Caps &amp; Points'!$DW$2:$DX$11,2,FALSE)</f>
        <v>-</v>
      </c>
      <c r="AL630" s="88" t="str">
        <f>VLOOKUP(Scoresheet!AF298,'Caps &amp; Points'!$DW$2:$DX$11,2,FALSE)</f>
        <v>-</v>
      </c>
      <c r="AM630" s="89" t="str">
        <f>VLOOKUP(Scoresheet!AG298,'Caps &amp; Points'!$DW$2:$DX$11,2,FALSE)</f>
        <v>-</v>
      </c>
      <c r="AN630" s="90">
        <f t="shared" si="128"/>
        <v>0</v>
      </c>
      <c r="AO630" s="87" t="str">
        <f>VLOOKUP(Scoresheet!AY298,'Caps &amp; Points'!$EF$2:$EG$13,2,FALSE)</f>
        <v>-</v>
      </c>
      <c r="AP630" s="88" t="str">
        <f>VLOOKUP(Scoresheet!AZ298,'Caps &amp; Points'!$EF$2:$EG$13,2,FALSE)</f>
        <v>-</v>
      </c>
      <c r="AQ630" s="88" t="str">
        <f>VLOOKUP(Scoresheet!BA298,'Caps &amp; Points'!$EF$2:$EG$13,2,FALSE)</f>
        <v>-</v>
      </c>
      <c r="AR630" s="88" t="str">
        <f>VLOOKUP(Scoresheet!BB298,'Caps &amp; Points'!$EF$2:$EG$13,2,FALSE)</f>
        <v>-</v>
      </c>
      <c r="AS630" s="88" t="str">
        <f>VLOOKUP(Scoresheet!BC298,'Caps &amp; Points'!$EF$2:$EG$13,2,FALSE)</f>
        <v>-</v>
      </c>
      <c r="AT630" s="88" t="str">
        <f>VLOOKUP(Scoresheet!BD298,'Caps &amp; Points'!$EF$2:$EG$13,2,FALSE)</f>
        <v>-</v>
      </c>
      <c r="AU630" s="89" t="str">
        <f>VLOOKUP(Scoresheet!BE298,'Caps &amp; Points'!$EF$2:$EG$13,2,FALSE)</f>
        <v>-</v>
      </c>
      <c r="AV630" s="90">
        <f t="shared" si="129"/>
        <v>0</v>
      </c>
      <c r="AX630" s="80" t="str">
        <f>VLOOKUP(Scoresheet!AQ298,'Caps &amp; Points'!$EC$2:$ED$21,2,FALSE)</f>
        <v>-</v>
      </c>
      <c r="AY630" s="80" t="str">
        <f>VLOOKUP(Scoresheet!AR298,'Caps &amp; Points'!$EC$2:$ED$21,2,FALSE)</f>
        <v>-</v>
      </c>
      <c r="AZ630" s="80" t="str">
        <f>VLOOKUP(Scoresheet!AS298,'Caps &amp; Points'!$EC$2:$ED$21,2,FALSE)</f>
        <v>-</v>
      </c>
      <c r="BA630" s="80" t="str">
        <f>VLOOKUP(Scoresheet!AT298,'Caps &amp; Points'!$EC$2:$ED$21,2,FALSE)</f>
        <v>-</v>
      </c>
      <c r="BB630" s="80" t="str">
        <f>VLOOKUP(Scoresheet!AU298,'Caps &amp; Points'!$EC$2:$ED$21,2,FALSE)</f>
        <v>-</v>
      </c>
      <c r="BC630" s="80" t="str">
        <f>VLOOKUP(Scoresheet!AV298,'Caps &amp; Points'!$EC$2:$ED$21,2,FALSE)</f>
        <v>-</v>
      </c>
      <c r="BD630" s="80" t="str">
        <f>VLOOKUP(Scoresheet!AW298,'Caps &amp; Points'!$EC$2:$ED$21,2,FALSE)</f>
        <v>-</v>
      </c>
      <c r="BE630" s="90">
        <f t="shared" si="130"/>
        <v>0</v>
      </c>
      <c r="BF630" s="87" t="str">
        <f>VLOOKUP(Scoresheet!AI298,'Caps &amp; Points'!$DZ$2:$EA$40,2,FALSE)</f>
        <v>-</v>
      </c>
      <c r="BG630" s="88" t="str">
        <f>VLOOKUP(Scoresheet!AJ298,'Caps &amp; Points'!$DZ$2:$EA$40,2,FALSE)</f>
        <v>-</v>
      </c>
      <c r="BH630" s="88" t="str">
        <f>VLOOKUP(Scoresheet!AK298,'Caps &amp; Points'!$DZ$2:$EA$40,2,FALSE)</f>
        <v>-</v>
      </c>
      <c r="BI630" s="88" t="str">
        <f>VLOOKUP(Scoresheet!AL298,'Caps &amp; Points'!$DZ$2:$EA$40,2,FALSE)</f>
        <v>-</v>
      </c>
      <c r="BJ630" s="88" t="str">
        <f>VLOOKUP(Scoresheet!AM298,'Caps &amp; Points'!$DZ$2:$EA$40,2,FALSE)</f>
        <v>-</v>
      </c>
      <c r="BK630" s="88" t="str">
        <f>VLOOKUP(Scoresheet!AN298,'Caps &amp; Points'!$DZ$2:$EA$40,2,FALSE)</f>
        <v>-</v>
      </c>
      <c r="BL630" s="89" t="str">
        <f>VLOOKUP(Scoresheet!AO298,'Caps &amp; Points'!$DZ$2:$EA$40,2,FALSE)</f>
        <v>-</v>
      </c>
      <c r="BM630" s="90">
        <f t="shared" si="131"/>
        <v>0</v>
      </c>
      <c r="BN630" s="90">
        <f t="shared" si="125"/>
        <v>0</v>
      </c>
      <c r="BO630" s="90">
        <f t="shared" si="126"/>
        <v>0</v>
      </c>
      <c r="BP630" s="90"/>
      <c r="BQ630" s="80" t="str">
        <f>+Scoresheet!BG298</f>
        <v>-</v>
      </c>
      <c r="BR630" s="80" t="str">
        <f>+Scoresheet!BH298</f>
        <v>-</v>
      </c>
      <c r="BS630" s="80" t="str">
        <f>+Scoresheet!BI298</f>
        <v>-</v>
      </c>
      <c r="BT630" s="80" t="str">
        <f>+Scoresheet!BJ298</f>
        <v>-</v>
      </c>
      <c r="BU630" s="80" t="str">
        <f>+Scoresheet!BK298</f>
        <v>-</v>
      </c>
      <c r="BV630" s="80" t="str">
        <f>+Scoresheet!BL298</f>
        <v>-</v>
      </c>
      <c r="BW630" s="80" t="str">
        <f>+Scoresheet!BM298</f>
        <v>-</v>
      </c>
      <c r="BX630" s="80">
        <f>+Scoresheet!BN298</f>
        <v>0</v>
      </c>
      <c r="BY630" s="80" t="str">
        <f>+Scoresheet!BO298</f>
        <v>-</v>
      </c>
      <c r="BZ630" s="80" t="str">
        <f>+Scoresheet!BP298</f>
        <v>-</v>
      </c>
      <c r="CA630" s="80" t="str">
        <f>+Scoresheet!BQ298</f>
        <v>-</v>
      </c>
      <c r="CB630" s="80" t="str">
        <f>+Scoresheet!BR298</f>
        <v>-</v>
      </c>
      <c r="CC630" s="80" t="str">
        <f>+Scoresheet!BS298</f>
        <v>-</v>
      </c>
      <c r="CD630" s="80" t="str">
        <f>+Scoresheet!BT298</f>
        <v>-</v>
      </c>
      <c r="CE630" s="80" t="str">
        <f>+Scoresheet!BU298</f>
        <v>-</v>
      </c>
      <c r="CF630" s="80">
        <f>+Scoresheet!BV298</f>
        <v>0</v>
      </c>
    </row>
    <row r="631" spans="23:84" hidden="1">
      <c r="W631" s="294">
        <v>18</v>
      </c>
      <c r="X631" s="295" t="str">
        <f>+Scoresheet!B299</f>
        <v>-</v>
      </c>
      <c r="Y631" s="296" t="str">
        <f>VLOOKUP(Scoresheet!C299,'Caps &amp; Points'!$DT$2:$DU$103,2,FALSE)</f>
        <v>-</v>
      </c>
      <c r="Z631" s="309" t="str">
        <f>VLOOKUP(Scoresheet!D299,'Caps &amp; Points'!$DT$2:$DU$103,2,FALSE)</f>
        <v>-</v>
      </c>
      <c r="AA631" s="309" t="str">
        <f>VLOOKUP(Scoresheet!E299,'Caps &amp; Points'!$DT$2:$DU$103,2,FALSE)</f>
        <v>-</v>
      </c>
      <c r="AB631" s="309" t="str">
        <f>VLOOKUP(Scoresheet!F299,'Caps &amp; Points'!$DT$2:$DU$103,2,FALSE)</f>
        <v>-</v>
      </c>
      <c r="AC631" s="309" t="str">
        <f>VLOOKUP(Scoresheet!G299,'Caps &amp; Points'!$DT$2:$DU$103,2,FALSE)</f>
        <v>-</v>
      </c>
      <c r="AD631" s="309" t="str">
        <f>VLOOKUP(Scoresheet!H299,'Caps &amp; Points'!$DT$2:$DU$103,2,FALSE)</f>
        <v>-</v>
      </c>
      <c r="AE631" s="310" t="str">
        <f>VLOOKUP(Scoresheet!I299,'Caps &amp; Points'!$DT$2:$DU$103,2,FALSE)</f>
        <v>-</v>
      </c>
      <c r="AF631" s="90">
        <f t="shared" si="127"/>
        <v>0</v>
      </c>
      <c r="AG631" s="87" t="str">
        <f>VLOOKUP(Scoresheet!AA299,'Caps &amp; Points'!$DW$2:$DX$11,2,FALSE)</f>
        <v>-</v>
      </c>
      <c r="AH631" s="88" t="str">
        <f>VLOOKUP(Scoresheet!AB299,'Caps &amp; Points'!$DW$2:$DX$11,2,FALSE)</f>
        <v>-</v>
      </c>
      <c r="AI631" s="88" t="str">
        <f>VLOOKUP(Scoresheet!AC299,'Caps &amp; Points'!$DW$2:$DX$11,2,FALSE)</f>
        <v>-</v>
      </c>
      <c r="AJ631" s="88" t="str">
        <f>VLOOKUP(Scoresheet!AD299,'Caps &amp; Points'!$DW$2:$DX$11,2,FALSE)</f>
        <v>-</v>
      </c>
      <c r="AK631" s="88" t="str">
        <f>VLOOKUP(Scoresheet!AE299,'Caps &amp; Points'!$DW$2:$DX$11,2,FALSE)</f>
        <v>-</v>
      </c>
      <c r="AL631" s="88" t="str">
        <f>VLOOKUP(Scoresheet!AF299,'Caps &amp; Points'!$DW$2:$DX$11,2,FALSE)</f>
        <v>-</v>
      </c>
      <c r="AM631" s="89" t="str">
        <f>VLOOKUP(Scoresheet!AG299,'Caps &amp; Points'!$DW$2:$DX$11,2,FALSE)</f>
        <v>-</v>
      </c>
      <c r="AN631" s="90">
        <f t="shared" si="128"/>
        <v>0</v>
      </c>
      <c r="AO631" s="87" t="str">
        <f>VLOOKUP(Scoresheet!AY299,'Caps &amp; Points'!$EF$2:$EG$13,2,FALSE)</f>
        <v>-</v>
      </c>
      <c r="AP631" s="88" t="str">
        <f>VLOOKUP(Scoresheet!AZ299,'Caps &amp; Points'!$EF$2:$EG$13,2,FALSE)</f>
        <v>-</v>
      </c>
      <c r="AQ631" s="88" t="str">
        <f>VLOOKUP(Scoresheet!BA299,'Caps &amp; Points'!$EF$2:$EG$13,2,FALSE)</f>
        <v>-</v>
      </c>
      <c r="AR631" s="88" t="str">
        <f>VLOOKUP(Scoresheet!BB299,'Caps &amp; Points'!$EF$2:$EG$13,2,FALSE)</f>
        <v>-</v>
      </c>
      <c r="AS631" s="88" t="str">
        <f>VLOOKUP(Scoresheet!BC299,'Caps &amp; Points'!$EF$2:$EG$13,2,FALSE)</f>
        <v>-</v>
      </c>
      <c r="AT631" s="88" t="str">
        <f>VLOOKUP(Scoresheet!BD299,'Caps &amp; Points'!$EF$2:$EG$13,2,FALSE)</f>
        <v>-</v>
      </c>
      <c r="AU631" s="89" t="str">
        <f>VLOOKUP(Scoresheet!BE299,'Caps &amp; Points'!$EF$2:$EG$13,2,FALSE)</f>
        <v>-</v>
      </c>
      <c r="AV631" s="90">
        <f t="shared" si="129"/>
        <v>0</v>
      </c>
      <c r="AX631" s="80" t="str">
        <f>VLOOKUP(Scoresheet!AQ299,'Caps &amp; Points'!$EC$2:$ED$21,2,FALSE)</f>
        <v>-</v>
      </c>
      <c r="AY631" s="80" t="str">
        <f>VLOOKUP(Scoresheet!AR299,'Caps &amp; Points'!$EC$2:$ED$21,2,FALSE)</f>
        <v>-</v>
      </c>
      <c r="AZ631" s="80" t="str">
        <f>VLOOKUP(Scoresheet!AS299,'Caps &amp; Points'!$EC$2:$ED$21,2,FALSE)</f>
        <v>-</v>
      </c>
      <c r="BA631" s="80" t="str">
        <f>VLOOKUP(Scoresheet!AT299,'Caps &amp; Points'!$EC$2:$ED$21,2,FALSE)</f>
        <v>-</v>
      </c>
      <c r="BB631" s="80" t="str">
        <f>VLOOKUP(Scoresheet!AU299,'Caps &amp; Points'!$EC$2:$ED$21,2,FALSE)</f>
        <v>-</v>
      </c>
      <c r="BC631" s="80" t="str">
        <f>VLOOKUP(Scoresheet!AV299,'Caps &amp; Points'!$EC$2:$ED$21,2,FALSE)</f>
        <v>-</v>
      </c>
      <c r="BD631" s="80" t="str">
        <f>VLOOKUP(Scoresheet!AW299,'Caps &amp; Points'!$EC$2:$ED$21,2,FALSE)</f>
        <v>-</v>
      </c>
      <c r="BE631" s="90">
        <f t="shared" si="130"/>
        <v>0</v>
      </c>
      <c r="BF631" s="87" t="str">
        <f>VLOOKUP(Scoresheet!AI299,'Caps &amp; Points'!$DZ$2:$EA$40,2,FALSE)</f>
        <v>-</v>
      </c>
      <c r="BG631" s="88" t="str">
        <f>VLOOKUP(Scoresheet!AJ299,'Caps &amp; Points'!$DZ$2:$EA$40,2,FALSE)</f>
        <v>-</v>
      </c>
      <c r="BH631" s="88" t="str">
        <f>VLOOKUP(Scoresheet!AK299,'Caps &amp; Points'!$DZ$2:$EA$40,2,FALSE)</f>
        <v>-</v>
      </c>
      <c r="BI631" s="88" t="str">
        <f>VLOOKUP(Scoresheet!AL299,'Caps &amp; Points'!$DZ$2:$EA$40,2,FALSE)</f>
        <v>-</v>
      </c>
      <c r="BJ631" s="88" t="str">
        <f>VLOOKUP(Scoresheet!AM299,'Caps &amp; Points'!$DZ$2:$EA$40,2,FALSE)</f>
        <v>-</v>
      </c>
      <c r="BK631" s="88" t="str">
        <f>VLOOKUP(Scoresheet!AN299,'Caps &amp; Points'!$DZ$2:$EA$40,2,FALSE)</f>
        <v>-</v>
      </c>
      <c r="BL631" s="89" t="str">
        <f>VLOOKUP(Scoresheet!AO299,'Caps &amp; Points'!$DZ$2:$EA$40,2,FALSE)</f>
        <v>-</v>
      </c>
      <c r="BM631" s="90">
        <f t="shared" si="131"/>
        <v>0</v>
      </c>
      <c r="BN631" s="90">
        <f t="shared" si="125"/>
        <v>0</v>
      </c>
      <c r="BO631" s="90">
        <f t="shared" si="126"/>
        <v>0</v>
      </c>
      <c r="BP631" s="90"/>
      <c r="BQ631" s="80" t="str">
        <f>+Scoresheet!BG299</f>
        <v>-</v>
      </c>
      <c r="BR631" s="80" t="str">
        <f>+Scoresheet!BH299</f>
        <v>-</v>
      </c>
      <c r="BS631" s="80" t="str">
        <f>+Scoresheet!BI299</f>
        <v>-</v>
      </c>
      <c r="BT631" s="80" t="str">
        <f>+Scoresheet!BJ299</f>
        <v>-</v>
      </c>
      <c r="BU631" s="80" t="str">
        <f>+Scoresheet!BK299</f>
        <v>-</v>
      </c>
      <c r="BV631" s="80" t="str">
        <f>+Scoresheet!BL299</f>
        <v>-</v>
      </c>
      <c r="BW631" s="80" t="str">
        <f>+Scoresheet!BM299</f>
        <v>-</v>
      </c>
      <c r="BX631" s="80">
        <f>+Scoresheet!BN299</f>
        <v>0</v>
      </c>
      <c r="BY631" s="80" t="str">
        <f>+Scoresheet!BO299</f>
        <v>-</v>
      </c>
      <c r="BZ631" s="80" t="str">
        <f>+Scoresheet!BP299</f>
        <v>-</v>
      </c>
      <c r="CA631" s="80" t="str">
        <f>+Scoresheet!BQ299</f>
        <v>-</v>
      </c>
      <c r="CB631" s="80" t="str">
        <f>+Scoresheet!BR299</f>
        <v>-</v>
      </c>
      <c r="CC631" s="80" t="str">
        <f>+Scoresheet!BS299</f>
        <v>-</v>
      </c>
      <c r="CD631" s="80" t="str">
        <f>+Scoresheet!BT299</f>
        <v>-</v>
      </c>
      <c r="CE631" s="80" t="str">
        <f>+Scoresheet!BU299</f>
        <v>-</v>
      </c>
      <c r="CF631" s="80">
        <f>+Scoresheet!BV299</f>
        <v>0</v>
      </c>
    </row>
    <row r="632" spans="23:84" hidden="1">
      <c r="W632" s="139">
        <v>19</v>
      </c>
      <c r="X632" s="295" t="str">
        <f>+Scoresheet!B300</f>
        <v>-</v>
      </c>
      <c r="Y632" s="296" t="str">
        <f>VLOOKUP(Scoresheet!C300,'Caps &amp; Points'!$DT$2:$DU$103,2,FALSE)</f>
        <v>-</v>
      </c>
      <c r="Z632" s="309" t="str">
        <f>VLOOKUP(Scoresheet!D300,'Caps &amp; Points'!$DT$2:$DU$103,2,FALSE)</f>
        <v>-</v>
      </c>
      <c r="AA632" s="309" t="str">
        <f>VLOOKUP(Scoresheet!E300,'Caps &amp; Points'!$DT$2:$DU$103,2,FALSE)</f>
        <v>-</v>
      </c>
      <c r="AB632" s="309" t="str">
        <f>VLOOKUP(Scoresheet!F300,'Caps &amp; Points'!$DT$2:$DU$103,2,FALSE)</f>
        <v>-</v>
      </c>
      <c r="AC632" s="309" t="str">
        <f>VLOOKUP(Scoresheet!G300,'Caps &amp; Points'!$DT$2:$DU$103,2,FALSE)</f>
        <v>-</v>
      </c>
      <c r="AD632" s="309" t="str">
        <f>VLOOKUP(Scoresheet!H300,'Caps &amp; Points'!$DT$2:$DU$103,2,FALSE)</f>
        <v>-</v>
      </c>
      <c r="AE632" s="310" t="str">
        <f>VLOOKUP(Scoresheet!I300,'Caps &amp; Points'!$DT$2:$DU$103,2,FALSE)</f>
        <v>-</v>
      </c>
      <c r="AF632" s="90">
        <f t="shared" si="127"/>
        <v>0</v>
      </c>
      <c r="AG632" s="87" t="str">
        <f>VLOOKUP(Scoresheet!AA300,'Caps &amp; Points'!$DW$2:$DX$11,2,FALSE)</f>
        <v>-</v>
      </c>
      <c r="AH632" s="88" t="str">
        <f>VLOOKUP(Scoresheet!AB300,'Caps &amp; Points'!$DW$2:$DX$11,2,FALSE)</f>
        <v>-</v>
      </c>
      <c r="AI632" s="88" t="str">
        <f>VLOOKUP(Scoresheet!AC300,'Caps &amp; Points'!$DW$2:$DX$11,2,FALSE)</f>
        <v>-</v>
      </c>
      <c r="AJ632" s="88" t="str">
        <f>VLOOKUP(Scoresheet!AD300,'Caps &amp; Points'!$DW$2:$DX$11,2,FALSE)</f>
        <v>-</v>
      </c>
      <c r="AK632" s="88" t="str">
        <f>VLOOKUP(Scoresheet!AE300,'Caps &amp; Points'!$DW$2:$DX$11,2,FALSE)</f>
        <v>-</v>
      </c>
      <c r="AL632" s="88" t="str">
        <f>VLOOKUP(Scoresheet!AF300,'Caps &amp; Points'!$DW$2:$DX$11,2,FALSE)</f>
        <v>-</v>
      </c>
      <c r="AM632" s="89" t="str">
        <f>VLOOKUP(Scoresheet!AG300,'Caps &amp; Points'!$DW$2:$DX$11,2,FALSE)</f>
        <v>-</v>
      </c>
      <c r="AN632" s="90">
        <f t="shared" si="128"/>
        <v>0</v>
      </c>
      <c r="AO632" s="87" t="str">
        <f>VLOOKUP(Scoresheet!AY300,'Caps &amp; Points'!$EF$2:$EG$13,2,FALSE)</f>
        <v>-</v>
      </c>
      <c r="AP632" s="88" t="str">
        <f>VLOOKUP(Scoresheet!AZ300,'Caps &amp; Points'!$EF$2:$EG$13,2,FALSE)</f>
        <v>-</v>
      </c>
      <c r="AQ632" s="88" t="str">
        <f>VLOOKUP(Scoresheet!BA300,'Caps &amp; Points'!$EF$2:$EG$13,2,FALSE)</f>
        <v>-</v>
      </c>
      <c r="AR632" s="88" t="str">
        <f>VLOOKUP(Scoresheet!BB300,'Caps &amp; Points'!$EF$2:$EG$13,2,FALSE)</f>
        <v>-</v>
      </c>
      <c r="AS632" s="88" t="str">
        <f>VLOOKUP(Scoresheet!BC300,'Caps &amp; Points'!$EF$2:$EG$13,2,FALSE)</f>
        <v>-</v>
      </c>
      <c r="AT632" s="88" t="str">
        <f>VLOOKUP(Scoresheet!BD300,'Caps &amp; Points'!$EF$2:$EG$13,2,FALSE)</f>
        <v>-</v>
      </c>
      <c r="AU632" s="89" t="str">
        <f>VLOOKUP(Scoresheet!BE300,'Caps &amp; Points'!$EF$2:$EG$13,2,FALSE)</f>
        <v>-</v>
      </c>
      <c r="AV632" s="90">
        <f t="shared" si="129"/>
        <v>0</v>
      </c>
      <c r="AX632" s="80" t="str">
        <f>VLOOKUP(Scoresheet!AQ300,'Caps &amp; Points'!$EC$2:$ED$21,2,FALSE)</f>
        <v>-</v>
      </c>
      <c r="AY632" s="80" t="str">
        <f>VLOOKUP(Scoresheet!AR300,'Caps &amp; Points'!$EC$2:$ED$21,2,FALSE)</f>
        <v>-</v>
      </c>
      <c r="AZ632" s="80" t="str">
        <f>VLOOKUP(Scoresheet!AS300,'Caps &amp; Points'!$EC$2:$ED$21,2,FALSE)</f>
        <v>-</v>
      </c>
      <c r="BA632" s="80" t="str">
        <f>VLOOKUP(Scoresheet!AT300,'Caps &amp; Points'!$EC$2:$ED$21,2,FALSE)</f>
        <v>-</v>
      </c>
      <c r="BB632" s="80" t="str">
        <f>VLOOKUP(Scoresheet!AU300,'Caps &amp; Points'!$EC$2:$ED$21,2,FALSE)</f>
        <v>-</v>
      </c>
      <c r="BC632" s="80" t="str">
        <f>VLOOKUP(Scoresheet!AV300,'Caps &amp; Points'!$EC$2:$ED$21,2,FALSE)</f>
        <v>-</v>
      </c>
      <c r="BD632" s="80" t="str">
        <f>VLOOKUP(Scoresheet!AW300,'Caps &amp; Points'!$EC$2:$ED$21,2,FALSE)</f>
        <v>-</v>
      </c>
      <c r="BE632" s="90">
        <f t="shared" si="130"/>
        <v>0</v>
      </c>
      <c r="BF632" s="87" t="str">
        <f>VLOOKUP(Scoresheet!AI300,'Caps &amp; Points'!$DZ$2:$EA$40,2,FALSE)</f>
        <v>-</v>
      </c>
      <c r="BG632" s="88" t="str">
        <f>VLOOKUP(Scoresheet!AJ300,'Caps &amp; Points'!$DZ$2:$EA$40,2,FALSE)</f>
        <v>-</v>
      </c>
      <c r="BH632" s="88" t="str">
        <f>VLOOKUP(Scoresheet!AK300,'Caps &amp; Points'!$DZ$2:$EA$40,2,FALSE)</f>
        <v>-</v>
      </c>
      <c r="BI632" s="88" t="str">
        <f>VLOOKUP(Scoresheet!AL300,'Caps &amp; Points'!$DZ$2:$EA$40,2,FALSE)</f>
        <v>-</v>
      </c>
      <c r="BJ632" s="88" t="str">
        <f>VLOOKUP(Scoresheet!AM300,'Caps &amp; Points'!$DZ$2:$EA$40,2,FALSE)</f>
        <v>-</v>
      </c>
      <c r="BK632" s="88" t="str">
        <f>VLOOKUP(Scoresheet!AN300,'Caps &amp; Points'!$DZ$2:$EA$40,2,FALSE)</f>
        <v>-</v>
      </c>
      <c r="BL632" s="89" t="str">
        <f>VLOOKUP(Scoresheet!AO300,'Caps &amp; Points'!$DZ$2:$EA$40,2,FALSE)</f>
        <v>-</v>
      </c>
      <c r="BM632" s="90">
        <f t="shared" si="131"/>
        <v>0</v>
      </c>
      <c r="BN632" s="90">
        <f t="shared" si="125"/>
        <v>0</v>
      </c>
      <c r="BO632" s="90">
        <f t="shared" si="126"/>
        <v>0</v>
      </c>
      <c r="BP632" s="90"/>
      <c r="BQ632" s="80" t="str">
        <f>+Scoresheet!BG300</f>
        <v>-</v>
      </c>
      <c r="BR632" s="80" t="str">
        <f>+Scoresheet!BH300</f>
        <v>-</v>
      </c>
      <c r="BS632" s="80" t="str">
        <f>+Scoresheet!BI300</f>
        <v>-</v>
      </c>
      <c r="BT632" s="80" t="str">
        <f>+Scoresheet!BJ300</f>
        <v>-</v>
      </c>
      <c r="BU632" s="80" t="str">
        <f>+Scoresheet!BK300</f>
        <v>-</v>
      </c>
      <c r="BV632" s="80" t="str">
        <f>+Scoresheet!BL300</f>
        <v>-</v>
      </c>
      <c r="BW632" s="80" t="str">
        <f>+Scoresheet!BM300</f>
        <v>-</v>
      </c>
      <c r="BX632" s="80">
        <f>+Scoresheet!BN300</f>
        <v>0</v>
      </c>
      <c r="BY632" s="80" t="str">
        <f>+Scoresheet!BO300</f>
        <v>-</v>
      </c>
      <c r="BZ632" s="80" t="str">
        <f>+Scoresheet!BP300</f>
        <v>-</v>
      </c>
      <c r="CA632" s="80" t="str">
        <f>+Scoresheet!BQ300</f>
        <v>-</v>
      </c>
      <c r="CB632" s="80" t="str">
        <f>+Scoresheet!BR300</f>
        <v>-</v>
      </c>
      <c r="CC632" s="80" t="str">
        <f>+Scoresheet!BS300</f>
        <v>-</v>
      </c>
      <c r="CD632" s="80" t="str">
        <f>+Scoresheet!BT300</f>
        <v>-</v>
      </c>
      <c r="CE632" s="80" t="str">
        <f>+Scoresheet!BU300</f>
        <v>-</v>
      </c>
      <c r="CF632" s="80">
        <f>+Scoresheet!BV300</f>
        <v>0</v>
      </c>
    </row>
    <row r="633" spans="23:84" hidden="1">
      <c r="W633" s="294">
        <v>20</v>
      </c>
      <c r="X633" s="295" t="str">
        <f>+Scoresheet!B301</f>
        <v>-</v>
      </c>
      <c r="Y633" s="296" t="str">
        <f>VLOOKUP(Scoresheet!C301,'Caps &amp; Points'!$DT$2:$DU$103,2,FALSE)</f>
        <v>-</v>
      </c>
      <c r="Z633" s="309" t="str">
        <f>VLOOKUP(Scoresheet!D301,'Caps &amp; Points'!$DT$2:$DU$103,2,FALSE)</f>
        <v>-</v>
      </c>
      <c r="AA633" s="309" t="str">
        <f>VLOOKUP(Scoresheet!E301,'Caps &amp; Points'!$DT$2:$DU$103,2,FALSE)</f>
        <v>-</v>
      </c>
      <c r="AB633" s="309" t="str">
        <f>VLOOKUP(Scoresheet!F301,'Caps &amp; Points'!$DT$2:$DU$103,2,FALSE)</f>
        <v>-</v>
      </c>
      <c r="AC633" s="309" t="str">
        <f>VLOOKUP(Scoresheet!G301,'Caps &amp; Points'!$DT$2:$DU$103,2,FALSE)</f>
        <v>-</v>
      </c>
      <c r="AD633" s="309" t="str">
        <f>VLOOKUP(Scoresheet!H301,'Caps &amp; Points'!$DT$2:$DU$103,2,FALSE)</f>
        <v>-</v>
      </c>
      <c r="AE633" s="310" t="str">
        <f>VLOOKUP(Scoresheet!I301,'Caps &amp; Points'!$DT$2:$DU$103,2,FALSE)</f>
        <v>-</v>
      </c>
      <c r="AF633" s="90">
        <f t="shared" si="127"/>
        <v>0</v>
      </c>
      <c r="AG633" s="87" t="str">
        <f>VLOOKUP(Scoresheet!AA301,'Caps &amp; Points'!$DW$2:$DX$11,2,FALSE)</f>
        <v>-</v>
      </c>
      <c r="AH633" s="88" t="str">
        <f>VLOOKUP(Scoresheet!AB301,'Caps &amp; Points'!$DW$2:$DX$11,2,FALSE)</f>
        <v>-</v>
      </c>
      <c r="AI633" s="88" t="str">
        <f>VLOOKUP(Scoresheet!AC301,'Caps &amp; Points'!$DW$2:$DX$11,2,FALSE)</f>
        <v>-</v>
      </c>
      <c r="AJ633" s="88" t="str">
        <f>VLOOKUP(Scoresheet!AD301,'Caps &amp; Points'!$DW$2:$DX$11,2,FALSE)</f>
        <v>-</v>
      </c>
      <c r="AK633" s="88" t="str">
        <f>VLOOKUP(Scoresheet!AE301,'Caps &amp; Points'!$DW$2:$DX$11,2,FALSE)</f>
        <v>-</v>
      </c>
      <c r="AL633" s="88" t="str">
        <f>VLOOKUP(Scoresheet!AF301,'Caps &amp; Points'!$DW$2:$DX$11,2,FALSE)</f>
        <v>-</v>
      </c>
      <c r="AM633" s="89" t="str">
        <f>VLOOKUP(Scoresheet!AG301,'Caps &amp; Points'!$DW$2:$DX$11,2,FALSE)</f>
        <v>-</v>
      </c>
      <c r="AN633" s="90">
        <f t="shared" si="128"/>
        <v>0</v>
      </c>
      <c r="AO633" s="87" t="str">
        <f>VLOOKUP(Scoresheet!AY301,'Caps &amp; Points'!$EF$2:$EG$13,2,FALSE)</f>
        <v>-</v>
      </c>
      <c r="AP633" s="88" t="str">
        <f>VLOOKUP(Scoresheet!AZ301,'Caps &amp; Points'!$EF$2:$EG$13,2,FALSE)</f>
        <v>-</v>
      </c>
      <c r="AQ633" s="88" t="str">
        <f>VLOOKUP(Scoresheet!BA301,'Caps &amp; Points'!$EF$2:$EG$13,2,FALSE)</f>
        <v>-</v>
      </c>
      <c r="AR633" s="88" t="str">
        <f>VLOOKUP(Scoresheet!BB301,'Caps &amp; Points'!$EF$2:$EG$13,2,FALSE)</f>
        <v>-</v>
      </c>
      <c r="AS633" s="88" t="str">
        <f>VLOOKUP(Scoresheet!BC301,'Caps &amp; Points'!$EF$2:$EG$13,2,FALSE)</f>
        <v>-</v>
      </c>
      <c r="AT633" s="88" t="str">
        <f>VLOOKUP(Scoresheet!BD301,'Caps &amp; Points'!$EF$2:$EG$13,2,FALSE)</f>
        <v>-</v>
      </c>
      <c r="AU633" s="89" t="str">
        <f>VLOOKUP(Scoresheet!BE301,'Caps &amp; Points'!$EF$2:$EG$13,2,FALSE)</f>
        <v>-</v>
      </c>
      <c r="AV633" s="90">
        <f t="shared" si="129"/>
        <v>0</v>
      </c>
      <c r="AX633" s="80" t="str">
        <f>VLOOKUP(Scoresheet!AQ301,'Caps &amp; Points'!$EC$2:$ED$21,2,FALSE)</f>
        <v>-</v>
      </c>
      <c r="AY633" s="80" t="str">
        <f>VLOOKUP(Scoresheet!AR301,'Caps &amp; Points'!$EC$2:$ED$21,2,FALSE)</f>
        <v>-</v>
      </c>
      <c r="AZ633" s="80" t="str">
        <f>VLOOKUP(Scoresheet!AS301,'Caps &amp; Points'!$EC$2:$ED$21,2,FALSE)</f>
        <v>-</v>
      </c>
      <c r="BA633" s="80" t="str">
        <f>VLOOKUP(Scoresheet!AT301,'Caps &amp; Points'!$EC$2:$ED$21,2,FALSE)</f>
        <v>-</v>
      </c>
      <c r="BB633" s="80" t="str">
        <f>VLOOKUP(Scoresheet!AU301,'Caps &amp; Points'!$EC$2:$ED$21,2,FALSE)</f>
        <v>-</v>
      </c>
      <c r="BC633" s="80" t="str">
        <f>VLOOKUP(Scoresheet!AV301,'Caps &amp; Points'!$EC$2:$ED$21,2,FALSE)</f>
        <v>-</v>
      </c>
      <c r="BD633" s="80" t="str">
        <f>VLOOKUP(Scoresheet!AW301,'Caps &amp; Points'!$EC$2:$ED$21,2,FALSE)</f>
        <v>-</v>
      </c>
      <c r="BE633" s="90">
        <f t="shared" si="130"/>
        <v>0</v>
      </c>
      <c r="BF633" s="87" t="str">
        <f>VLOOKUP(Scoresheet!AI301,'Caps &amp; Points'!$DZ$2:$EA$40,2,FALSE)</f>
        <v>-</v>
      </c>
      <c r="BG633" s="88" t="str">
        <f>VLOOKUP(Scoresheet!AJ301,'Caps &amp; Points'!$DZ$2:$EA$40,2,FALSE)</f>
        <v>-</v>
      </c>
      <c r="BH633" s="88" t="str">
        <f>VLOOKUP(Scoresheet!AK301,'Caps &amp; Points'!$DZ$2:$EA$40,2,FALSE)</f>
        <v>-</v>
      </c>
      <c r="BI633" s="88" t="str">
        <f>VLOOKUP(Scoresheet!AL301,'Caps &amp; Points'!$DZ$2:$EA$40,2,FALSE)</f>
        <v>-</v>
      </c>
      <c r="BJ633" s="88" t="str">
        <f>VLOOKUP(Scoresheet!AM301,'Caps &amp; Points'!$DZ$2:$EA$40,2,FALSE)</f>
        <v>-</v>
      </c>
      <c r="BK633" s="88" t="str">
        <f>VLOOKUP(Scoresheet!AN301,'Caps &amp; Points'!$DZ$2:$EA$40,2,FALSE)</f>
        <v>-</v>
      </c>
      <c r="BL633" s="89" t="str">
        <f>VLOOKUP(Scoresheet!AO301,'Caps &amp; Points'!$DZ$2:$EA$40,2,FALSE)</f>
        <v>-</v>
      </c>
      <c r="BM633" s="90">
        <f t="shared" si="131"/>
        <v>0</v>
      </c>
      <c r="BN633" s="90">
        <f t="shared" si="125"/>
        <v>0</v>
      </c>
      <c r="BO633" s="90">
        <f t="shared" si="126"/>
        <v>0</v>
      </c>
      <c r="BP633" s="90"/>
      <c r="BQ633" s="80" t="str">
        <f>+Scoresheet!BG301</f>
        <v>-</v>
      </c>
      <c r="BR633" s="80" t="str">
        <f>+Scoresheet!BH301</f>
        <v>-</v>
      </c>
      <c r="BS633" s="80" t="str">
        <f>+Scoresheet!BI301</f>
        <v>-</v>
      </c>
      <c r="BT633" s="80" t="str">
        <f>+Scoresheet!BJ301</f>
        <v>-</v>
      </c>
      <c r="BU633" s="80" t="str">
        <f>+Scoresheet!BK301</f>
        <v>-</v>
      </c>
      <c r="BV633" s="80" t="str">
        <f>+Scoresheet!BL301</f>
        <v>-</v>
      </c>
      <c r="BW633" s="80" t="str">
        <f>+Scoresheet!BM301</f>
        <v>-</v>
      </c>
      <c r="BX633" s="80">
        <f>+Scoresheet!BN301</f>
        <v>0</v>
      </c>
      <c r="BY633" s="80" t="str">
        <f>+Scoresheet!BO301</f>
        <v>-</v>
      </c>
      <c r="BZ633" s="80" t="str">
        <f>+Scoresheet!BP301</f>
        <v>-</v>
      </c>
      <c r="CA633" s="80" t="str">
        <f>+Scoresheet!BQ301</f>
        <v>-</v>
      </c>
      <c r="CB633" s="80" t="str">
        <f>+Scoresheet!BR301</f>
        <v>-</v>
      </c>
      <c r="CC633" s="80" t="str">
        <f>+Scoresheet!BS301</f>
        <v>-</v>
      </c>
      <c r="CD633" s="80" t="str">
        <f>+Scoresheet!BT301</f>
        <v>-</v>
      </c>
      <c r="CE633" s="80" t="str">
        <f>+Scoresheet!BU301</f>
        <v>-</v>
      </c>
      <c r="CF633" s="80">
        <f>+Scoresheet!BV301</f>
        <v>0</v>
      </c>
    </row>
    <row r="634" spans="23:84" hidden="1">
      <c r="W634" s="139">
        <v>21</v>
      </c>
      <c r="X634" s="295" t="str">
        <f>+Scoresheet!B302</f>
        <v>-</v>
      </c>
      <c r="Y634" s="296" t="str">
        <f>VLOOKUP(Scoresheet!C302,'Caps &amp; Points'!$DT$2:$DU$103,2,FALSE)</f>
        <v>-</v>
      </c>
      <c r="Z634" s="309" t="str">
        <f>VLOOKUP(Scoresheet!D302,'Caps &amp; Points'!$DT$2:$DU$103,2,FALSE)</f>
        <v>-</v>
      </c>
      <c r="AA634" s="309" t="str">
        <f>VLOOKUP(Scoresheet!E302,'Caps &amp; Points'!$DT$2:$DU$103,2,FALSE)</f>
        <v>-</v>
      </c>
      <c r="AB634" s="309" t="str">
        <f>VLOOKUP(Scoresheet!F302,'Caps &amp; Points'!$DT$2:$DU$103,2,FALSE)</f>
        <v>-</v>
      </c>
      <c r="AC634" s="309" t="str">
        <f>VLOOKUP(Scoresheet!G302,'Caps &amp; Points'!$DT$2:$DU$103,2,FALSE)</f>
        <v>-</v>
      </c>
      <c r="AD634" s="309" t="str">
        <f>VLOOKUP(Scoresheet!H302,'Caps &amp; Points'!$DT$2:$DU$103,2,FALSE)</f>
        <v>-</v>
      </c>
      <c r="AE634" s="310" t="str">
        <f>VLOOKUP(Scoresheet!I302,'Caps &amp; Points'!$DT$2:$DU$103,2,FALSE)</f>
        <v>-</v>
      </c>
      <c r="AF634" s="90">
        <f t="shared" si="127"/>
        <v>0</v>
      </c>
      <c r="AG634" s="87" t="str">
        <f>VLOOKUP(Scoresheet!AA302,'Caps &amp; Points'!$DW$2:$DX$11,2,FALSE)</f>
        <v>-</v>
      </c>
      <c r="AH634" s="88" t="str">
        <f>VLOOKUP(Scoresheet!AB302,'Caps &amp; Points'!$DW$2:$DX$11,2,FALSE)</f>
        <v>-</v>
      </c>
      <c r="AI634" s="88" t="str">
        <f>VLOOKUP(Scoresheet!AC302,'Caps &amp; Points'!$DW$2:$DX$11,2,FALSE)</f>
        <v>-</v>
      </c>
      <c r="AJ634" s="88" t="str">
        <f>VLOOKUP(Scoresheet!AD302,'Caps &amp; Points'!$DW$2:$DX$11,2,FALSE)</f>
        <v>-</v>
      </c>
      <c r="AK634" s="88" t="str">
        <f>VLOOKUP(Scoresheet!AE302,'Caps &amp; Points'!$DW$2:$DX$11,2,FALSE)</f>
        <v>-</v>
      </c>
      <c r="AL634" s="88" t="str">
        <f>VLOOKUP(Scoresheet!AF302,'Caps &amp; Points'!$DW$2:$DX$11,2,FALSE)</f>
        <v>-</v>
      </c>
      <c r="AM634" s="89" t="str">
        <f>VLOOKUP(Scoresheet!AG302,'Caps &amp; Points'!$DW$2:$DX$11,2,FALSE)</f>
        <v>-</v>
      </c>
      <c r="AN634" s="90">
        <f t="shared" si="128"/>
        <v>0</v>
      </c>
      <c r="AO634" s="87" t="str">
        <f>VLOOKUP(Scoresheet!AY302,'Caps &amp; Points'!$EF$2:$EG$13,2,FALSE)</f>
        <v>-</v>
      </c>
      <c r="AP634" s="88" t="str">
        <f>VLOOKUP(Scoresheet!AZ302,'Caps &amp; Points'!$EF$2:$EG$13,2,FALSE)</f>
        <v>-</v>
      </c>
      <c r="AQ634" s="88" t="str">
        <f>VLOOKUP(Scoresheet!BA302,'Caps &amp; Points'!$EF$2:$EG$13,2,FALSE)</f>
        <v>-</v>
      </c>
      <c r="AR634" s="88" t="str">
        <f>VLOOKUP(Scoresheet!BB302,'Caps &amp; Points'!$EF$2:$EG$13,2,FALSE)</f>
        <v>-</v>
      </c>
      <c r="AS634" s="88" t="str">
        <f>VLOOKUP(Scoresheet!BC302,'Caps &amp; Points'!$EF$2:$EG$13,2,FALSE)</f>
        <v>-</v>
      </c>
      <c r="AT634" s="88" t="str">
        <f>VLOOKUP(Scoresheet!BD302,'Caps &amp; Points'!$EF$2:$EG$13,2,FALSE)</f>
        <v>-</v>
      </c>
      <c r="AU634" s="89" t="str">
        <f>VLOOKUP(Scoresheet!BE302,'Caps &amp; Points'!$EF$2:$EG$13,2,FALSE)</f>
        <v>-</v>
      </c>
      <c r="AV634" s="90">
        <f t="shared" si="129"/>
        <v>0</v>
      </c>
      <c r="AX634" s="80" t="str">
        <f>VLOOKUP(Scoresheet!AQ302,'Caps &amp; Points'!$EC$2:$ED$21,2,FALSE)</f>
        <v>-</v>
      </c>
      <c r="AY634" s="80" t="str">
        <f>VLOOKUP(Scoresheet!AR302,'Caps &amp; Points'!$EC$2:$ED$21,2,FALSE)</f>
        <v>-</v>
      </c>
      <c r="AZ634" s="80" t="str">
        <f>VLOOKUP(Scoresheet!AS302,'Caps &amp; Points'!$EC$2:$ED$21,2,FALSE)</f>
        <v>-</v>
      </c>
      <c r="BA634" s="80" t="str">
        <f>VLOOKUP(Scoresheet!AT302,'Caps &amp; Points'!$EC$2:$ED$21,2,FALSE)</f>
        <v>-</v>
      </c>
      <c r="BB634" s="80" t="str">
        <f>VLOOKUP(Scoresheet!AU302,'Caps &amp; Points'!$EC$2:$ED$21,2,FALSE)</f>
        <v>-</v>
      </c>
      <c r="BC634" s="80" t="str">
        <f>VLOOKUP(Scoresheet!AV302,'Caps &amp; Points'!$EC$2:$ED$21,2,FALSE)</f>
        <v>-</v>
      </c>
      <c r="BD634" s="80" t="str">
        <f>VLOOKUP(Scoresheet!AW302,'Caps &amp; Points'!$EC$2:$ED$21,2,FALSE)</f>
        <v>-</v>
      </c>
      <c r="BE634" s="90">
        <f t="shared" si="130"/>
        <v>0</v>
      </c>
      <c r="BF634" s="87" t="str">
        <f>VLOOKUP(Scoresheet!AI302,'Caps &amp; Points'!$DZ$2:$EA$40,2,FALSE)</f>
        <v>-</v>
      </c>
      <c r="BG634" s="88" t="str">
        <f>VLOOKUP(Scoresheet!AJ302,'Caps &amp; Points'!$DZ$2:$EA$40,2,FALSE)</f>
        <v>-</v>
      </c>
      <c r="BH634" s="88" t="str">
        <f>VLOOKUP(Scoresheet!AK302,'Caps &amp; Points'!$DZ$2:$EA$40,2,FALSE)</f>
        <v>-</v>
      </c>
      <c r="BI634" s="88" t="str">
        <f>VLOOKUP(Scoresheet!AL302,'Caps &amp; Points'!$DZ$2:$EA$40,2,FALSE)</f>
        <v>-</v>
      </c>
      <c r="BJ634" s="88" t="str">
        <f>VLOOKUP(Scoresheet!AM302,'Caps &amp; Points'!$DZ$2:$EA$40,2,FALSE)</f>
        <v>-</v>
      </c>
      <c r="BK634" s="88" t="str">
        <f>VLOOKUP(Scoresheet!AN302,'Caps &amp; Points'!$DZ$2:$EA$40,2,FALSE)</f>
        <v>-</v>
      </c>
      <c r="BL634" s="89" t="str">
        <f>VLOOKUP(Scoresheet!AO302,'Caps &amp; Points'!$DZ$2:$EA$40,2,FALSE)</f>
        <v>-</v>
      </c>
      <c r="BM634" s="90">
        <f t="shared" si="131"/>
        <v>0</v>
      </c>
      <c r="BN634" s="90">
        <f t="shared" si="125"/>
        <v>0</v>
      </c>
      <c r="BO634" s="90">
        <f t="shared" si="126"/>
        <v>0</v>
      </c>
      <c r="BP634" s="90"/>
      <c r="BQ634" s="80" t="str">
        <f>+Scoresheet!BG302</f>
        <v>-</v>
      </c>
      <c r="BR634" s="80" t="str">
        <f>+Scoresheet!BH302</f>
        <v>-</v>
      </c>
      <c r="BS634" s="80" t="str">
        <f>+Scoresheet!BI302</f>
        <v>-</v>
      </c>
      <c r="BT634" s="80" t="str">
        <f>+Scoresheet!BJ302</f>
        <v>-</v>
      </c>
      <c r="BU634" s="80" t="str">
        <f>+Scoresheet!BK302</f>
        <v>-</v>
      </c>
      <c r="BV634" s="80" t="str">
        <f>+Scoresheet!BL302</f>
        <v>-</v>
      </c>
      <c r="BW634" s="80" t="str">
        <f>+Scoresheet!BM302</f>
        <v>-</v>
      </c>
      <c r="BX634" s="80">
        <f>+Scoresheet!BN302</f>
        <v>0</v>
      </c>
      <c r="BY634" s="80" t="str">
        <f>+Scoresheet!BO302</f>
        <v>-</v>
      </c>
      <c r="BZ634" s="80" t="str">
        <f>+Scoresheet!BP302</f>
        <v>-</v>
      </c>
      <c r="CA634" s="80" t="str">
        <f>+Scoresheet!BQ302</f>
        <v>-</v>
      </c>
      <c r="CB634" s="80" t="str">
        <f>+Scoresheet!BR302</f>
        <v>-</v>
      </c>
      <c r="CC634" s="80" t="str">
        <f>+Scoresheet!BS302</f>
        <v>-</v>
      </c>
      <c r="CD634" s="80" t="str">
        <f>+Scoresheet!BT302</f>
        <v>-</v>
      </c>
      <c r="CE634" s="80" t="str">
        <f>+Scoresheet!BU302</f>
        <v>-</v>
      </c>
      <c r="CF634" s="80">
        <f>+Scoresheet!BV302</f>
        <v>0</v>
      </c>
    </row>
    <row r="635" spans="23:84" hidden="1">
      <c r="W635" s="294">
        <v>22</v>
      </c>
      <c r="X635" s="295" t="str">
        <f>+Scoresheet!B303</f>
        <v>-</v>
      </c>
      <c r="Y635" s="296" t="str">
        <f>VLOOKUP(Scoresheet!C303,'Caps &amp; Points'!$DT$2:$DU$103,2,FALSE)</f>
        <v>-</v>
      </c>
      <c r="Z635" s="309" t="str">
        <f>VLOOKUP(Scoresheet!D303,'Caps &amp; Points'!$DT$2:$DU$103,2,FALSE)</f>
        <v>-</v>
      </c>
      <c r="AA635" s="309" t="str">
        <f>VLOOKUP(Scoresheet!E303,'Caps &amp; Points'!$DT$2:$DU$103,2,FALSE)</f>
        <v>-</v>
      </c>
      <c r="AB635" s="309" t="str">
        <f>VLOOKUP(Scoresheet!F303,'Caps &amp; Points'!$DT$2:$DU$103,2,FALSE)</f>
        <v>-</v>
      </c>
      <c r="AC635" s="309" t="str">
        <f>VLOOKUP(Scoresheet!G303,'Caps &amp; Points'!$DT$2:$DU$103,2,FALSE)</f>
        <v>-</v>
      </c>
      <c r="AD635" s="309" t="str">
        <f>VLOOKUP(Scoresheet!H303,'Caps &amp; Points'!$DT$2:$DU$103,2,FALSE)</f>
        <v>-</v>
      </c>
      <c r="AE635" s="310" t="str">
        <f>VLOOKUP(Scoresheet!I303,'Caps &amp; Points'!$DT$2:$DU$103,2,FALSE)</f>
        <v>-</v>
      </c>
      <c r="AF635" s="90">
        <f t="shared" si="127"/>
        <v>0</v>
      </c>
      <c r="AG635" s="87" t="str">
        <f>VLOOKUP(Scoresheet!AA303,'Caps &amp; Points'!$DW$2:$DX$11,2,FALSE)</f>
        <v>-</v>
      </c>
      <c r="AH635" s="88" t="str">
        <f>VLOOKUP(Scoresheet!AB303,'Caps &amp; Points'!$DW$2:$DX$11,2,FALSE)</f>
        <v>-</v>
      </c>
      <c r="AI635" s="88" t="str">
        <f>VLOOKUP(Scoresheet!AC303,'Caps &amp; Points'!$DW$2:$DX$11,2,FALSE)</f>
        <v>-</v>
      </c>
      <c r="AJ635" s="88" t="str">
        <f>VLOOKUP(Scoresheet!AD303,'Caps &amp; Points'!$DW$2:$DX$11,2,FALSE)</f>
        <v>-</v>
      </c>
      <c r="AK635" s="88" t="str">
        <f>VLOOKUP(Scoresheet!AE303,'Caps &amp; Points'!$DW$2:$DX$11,2,FALSE)</f>
        <v>-</v>
      </c>
      <c r="AL635" s="88" t="str">
        <f>VLOOKUP(Scoresheet!AF303,'Caps &amp; Points'!$DW$2:$DX$11,2,FALSE)</f>
        <v>-</v>
      </c>
      <c r="AM635" s="89" t="str">
        <f>VLOOKUP(Scoresheet!AG303,'Caps &amp; Points'!$DW$2:$DX$11,2,FALSE)</f>
        <v>-</v>
      </c>
      <c r="AN635" s="90">
        <f t="shared" si="128"/>
        <v>0</v>
      </c>
      <c r="AO635" s="87" t="str">
        <f>VLOOKUP(Scoresheet!AY303,'Caps &amp; Points'!$EF$2:$EG$13,2,FALSE)</f>
        <v>-</v>
      </c>
      <c r="AP635" s="88" t="str">
        <f>VLOOKUP(Scoresheet!AZ303,'Caps &amp; Points'!$EF$2:$EG$13,2,FALSE)</f>
        <v>-</v>
      </c>
      <c r="AQ635" s="88" t="str">
        <f>VLOOKUP(Scoresheet!BA303,'Caps &amp; Points'!$EF$2:$EG$13,2,FALSE)</f>
        <v>-</v>
      </c>
      <c r="AR635" s="88" t="str">
        <f>VLOOKUP(Scoresheet!BB303,'Caps &amp; Points'!$EF$2:$EG$13,2,FALSE)</f>
        <v>-</v>
      </c>
      <c r="AS635" s="88" t="str">
        <f>VLOOKUP(Scoresheet!BC303,'Caps &amp; Points'!$EF$2:$EG$13,2,FALSE)</f>
        <v>-</v>
      </c>
      <c r="AT635" s="88" t="str">
        <f>VLOOKUP(Scoresheet!BD303,'Caps &amp; Points'!$EF$2:$EG$13,2,FALSE)</f>
        <v>-</v>
      </c>
      <c r="AU635" s="89" t="str">
        <f>VLOOKUP(Scoresheet!BE303,'Caps &amp; Points'!$EF$2:$EG$13,2,FALSE)</f>
        <v>-</v>
      </c>
      <c r="AV635" s="90">
        <f t="shared" si="129"/>
        <v>0</v>
      </c>
      <c r="AX635" s="80" t="str">
        <f>VLOOKUP(Scoresheet!AQ303,'Caps &amp; Points'!$EC$2:$ED$21,2,FALSE)</f>
        <v>-</v>
      </c>
      <c r="AY635" s="80" t="str">
        <f>VLOOKUP(Scoresheet!AR303,'Caps &amp; Points'!$EC$2:$ED$21,2,FALSE)</f>
        <v>-</v>
      </c>
      <c r="AZ635" s="80" t="str">
        <f>VLOOKUP(Scoresheet!AS303,'Caps &amp; Points'!$EC$2:$ED$21,2,FALSE)</f>
        <v>-</v>
      </c>
      <c r="BA635" s="80" t="str">
        <f>VLOOKUP(Scoresheet!AT303,'Caps &amp; Points'!$EC$2:$ED$21,2,FALSE)</f>
        <v>-</v>
      </c>
      <c r="BB635" s="80" t="str">
        <f>VLOOKUP(Scoresheet!AU303,'Caps &amp; Points'!$EC$2:$ED$21,2,FALSE)</f>
        <v>-</v>
      </c>
      <c r="BC635" s="80" t="str">
        <f>VLOOKUP(Scoresheet!AV303,'Caps &amp; Points'!$EC$2:$ED$21,2,FALSE)</f>
        <v>-</v>
      </c>
      <c r="BD635" s="80" t="str">
        <f>VLOOKUP(Scoresheet!AW303,'Caps &amp; Points'!$EC$2:$ED$21,2,FALSE)</f>
        <v>-</v>
      </c>
      <c r="BE635" s="90">
        <f t="shared" si="130"/>
        <v>0</v>
      </c>
      <c r="BF635" s="87" t="str">
        <f>VLOOKUP(Scoresheet!AI303,'Caps &amp; Points'!$DZ$2:$EA$40,2,FALSE)</f>
        <v>-</v>
      </c>
      <c r="BG635" s="88" t="str">
        <f>VLOOKUP(Scoresheet!AJ303,'Caps &amp; Points'!$DZ$2:$EA$40,2,FALSE)</f>
        <v>-</v>
      </c>
      <c r="BH635" s="88" t="str">
        <f>VLOOKUP(Scoresheet!AK303,'Caps &amp; Points'!$DZ$2:$EA$40,2,FALSE)</f>
        <v>-</v>
      </c>
      <c r="BI635" s="88" t="str">
        <f>VLOOKUP(Scoresheet!AL303,'Caps &amp; Points'!$DZ$2:$EA$40,2,FALSE)</f>
        <v>-</v>
      </c>
      <c r="BJ635" s="88" t="str">
        <f>VLOOKUP(Scoresheet!AM303,'Caps &amp; Points'!$DZ$2:$EA$40,2,FALSE)</f>
        <v>-</v>
      </c>
      <c r="BK635" s="88" t="str">
        <f>VLOOKUP(Scoresheet!AN303,'Caps &amp; Points'!$DZ$2:$EA$40,2,FALSE)</f>
        <v>-</v>
      </c>
      <c r="BL635" s="89" t="str">
        <f>VLOOKUP(Scoresheet!AO303,'Caps &amp; Points'!$DZ$2:$EA$40,2,FALSE)</f>
        <v>-</v>
      </c>
      <c r="BM635" s="90">
        <f t="shared" si="131"/>
        <v>0</v>
      </c>
      <c r="BN635" s="90">
        <f t="shared" si="125"/>
        <v>0</v>
      </c>
      <c r="BO635" s="90">
        <f t="shared" si="126"/>
        <v>0</v>
      </c>
      <c r="BP635" s="90"/>
      <c r="BQ635" s="80" t="str">
        <f>+Scoresheet!BG303</f>
        <v>-</v>
      </c>
      <c r="BR635" s="80" t="str">
        <f>+Scoresheet!BH303</f>
        <v>-</v>
      </c>
      <c r="BS635" s="80" t="str">
        <f>+Scoresheet!BI303</f>
        <v>-</v>
      </c>
      <c r="BT635" s="80" t="str">
        <f>+Scoresheet!BJ303</f>
        <v>-</v>
      </c>
      <c r="BU635" s="80" t="str">
        <f>+Scoresheet!BK303</f>
        <v>-</v>
      </c>
      <c r="BV635" s="80" t="str">
        <f>+Scoresheet!BL303</f>
        <v>-</v>
      </c>
      <c r="BW635" s="80" t="str">
        <f>+Scoresheet!BM303</f>
        <v>-</v>
      </c>
      <c r="BX635" s="80">
        <f>+Scoresheet!BN303</f>
        <v>0</v>
      </c>
      <c r="BY635" s="80" t="str">
        <f>+Scoresheet!BO303</f>
        <v>-</v>
      </c>
      <c r="BZ635" s="80" t="str">
        <f>+Scoresheet!BP303</f>
        <v>-</v>
      </c>
      <c r="CA635" s="80" t="str">
        <f>+Scoresheet!BQ303</f>
        <v>-</v>
      </c>
      <c r="CB635" s="80" t="str">
        <f>+Scoresheet!BR303</f>
        <v>-</v>
      </c>
      <c r="CC635" s="80" t="str">
        <f>+Scoresheet!BS303</f>
        <v>-</v>
      </c>
      <c r="CD635" s="80" t="str">
        <f>+Scoresheet!BT303</f>
        <v>-</v>
      </c>
      <c r="CE635" s="80" t="str">
        <f>+Scoresheet!BU303</f>
        <v>-</v>
      </c>
      <c r="CF635" s="80">
        <f>+Scoresheet!BV303</f>
        <v>0</v>
      </c>
    </row>
    <row r="636" spans="23:84" hidden="1">
      <c r="W636" s="139">
        <v>23</v>
      </c>
      <c r="X636" s="295" t="str">
        <f>+Scoresheet!B304</f>
        <v>-</v>
      </c>
      <c r="Y636" s="296" t="str">
        <f>VLOOKUP(Scoresheet!C304,'Caps &amp; Points'!$DT$2:$DU$103,2,FALSE)</f>
        <v>-</v>
      </c>
      <c r="Z636" s="309" t="str">
        <f>VLOOKUP(Scoresheet!D304,'Caps &amp; Points'!$DT$2:$DU$103,2,FALSE)</f>
        <v>-</v>
      </c>
      <c r="AA636" s="309" t="str">
        <f>VLOOKUP(Scoresheet!E304,'Caps &amp; Points'!$DT$2:$DU$103,2,FALSE)</f>
        <v>-</v>
      </c>
      <c r="AB636" s="309" t="str">
        <f>VLOOKUP(Scoresheet!F304,'Caps &amp; Points'!$DT$2:$DU$103,2,FALSE)</f>
        <v>-</v>
      </c>
      <c r="AC636" s="309" t="str">
        <f>VLOOKUP(Scoresheet!G304,'Caps &amp; Points'!$DT$2:$DU$103,2,FALSE)</f>
        <v>-</v>
      </c>
      <c r="AD636" s="309" t="str">
        <f>VLOOKUP(Scoresheet!H304,'Caps &amp; Points'!$DT$2:$DU$103,2,FALSE)</f>
        <v>-</v>
      </c>
      <c r="AE636" s="310" t="str">
        <f>VLOOKUP(Scoresheet!I304,'Caps &amp; Points'!$DT$2:$DU$103,2,FALSE)</f>
        <v>-</v>
      </c>
      <c r="AF636" s="90">
        <f t="shared" si="127"/>
        <v>0</v>
      </c>
      <c r="AG636" s="87" t="str">
        <f>VLOOKUP(Scoresheet!AA304,'Caps &amp; Points'!$DW$2:$DX$11,2,FALSE)</f>
        <v>-</v>
      </c>
      <c r="AH636" s="88" t="str">
        <f>VLOOKUP(Scoresheet!AB304,'Caps &amp; Points'!$DW$2:$DX$11,2,FALSE)</f>
        <v>-</v>
      </c>
      <c r="AI636" s="88" t="str">
        <f>VLOOKUP(Scoresheet!AC304,'Caps &amp; Points'!$DW$2:$DX$11,2,FALSE)</f>
        <v>-</v>
      </c>
      <c r="AJ636" s="88" t="str">
        <f>VLOOKUP(Scoresheet!AD304,'Caps &amp; Points'!$DW$2:$DX$11,2,FALSE)</f>
        <v>-</v>
      </c>
      <c r="AK636" s="88" t="str">
        <f>VLOOKUP(Scoresheet!AE304,'Caps &amp; Points'!$DW$2:$DX$11,2,FALSE)</f>
        <v>-</v>
      </c>
      <c r="AL636" s="88" t="str">
        <f>VLOOKUP(Scoresheet!AF304,'Caps &amp; Points'!$DW$2:$DX$11,2,FALSE)</f>
        <v>-</v>
      </c>
      <c r="AM636" s="89" t="str">
        <f>VLOOKUP(Scoresheet!AG304,'Caps &amp; Points'!$DW$2:$DX$11,2,FALSE)</f>
        <v>-</v>
      </c>
      <c r="AN636" s="90">
        <f t="shared" si="128"/>
        <v>0</v>
      </c>
      <c r="AO636" s="87" t="str">
        <f>VLOOKUP(Scoresheet!AY304,'Caps &amp; Points'!$EF$2:$EG$13,2,FALSE)</f>
        <v>-</v>
      </c>
      <c r="AP636" s="88" t="str">
        <f>VLOOKUP(Scoresheet!AZ304,'Caps &amp; Points'!$EF$2:$EG$13,2,FALSE)</f>
        <v>-</v>
      </c>
      <c r="AQ636" s="88" t="str">
        <f>VLOOKUP(Scoresheet!BA304,'Caps &amp; Points'!$EF$2:$EG$13,2,FALSE)</f>
        <v>-</v>
      </c>
      <c r="AR636" s="88" t="str">
        <f>VLOOKUP(Scoresheet!BB304,'Caps &amp; Points'!$EF$2:$EG$13,2,FALSE)</f>
        <v>-</v>
      </c>
      <c r="AS636" s="88" t="str">
        <f>VLOOKUP(Scoresheet!BC304,'Caps &amp; Points'!$EF$2:$EG$13,2,FALSE)</f>
        <v>-</v>
      </c>
      <c r="AT636" s="88" t="str">
        <f>VLOOKUP(Scoresheet!BD304,'Caps &amp; Points'!$EF$2:$EG$13,2,FALSE)</f>
        <v>-</v>
      </c>
      <c r="AU636" s="89" t="str">
        <f>VLOOKUP(Scoresheet!BE304,'Caps &amp; Points'!$EF$2:$EG$13,2,FALSE)</f>
        <v>-</v>
      </c>
      <c r="AV636" s="90">
        <f t="shared" si="129"/>
        <v>0</v>
      </c>
      <c r="AX636" s="80" t="str">
        <f>VLOOKUP(Scoresheet!AQ304,'Caps &amp; Points'!$EC$2:$ED$21,2,FALSE)</f>
        <v>-</v>
      </c>
      <c r="AY636" s="80" t="str">
        <f>VLOOKUP(Scoresheet!AR304,'Caps &amp; Points'!$EC$2:$ED$21,2,FALSE)</f>
        <v>-</v>
      </c>
      <c r="AZ636" s="80" t="str">
        <f>VLOOKUP(Scoresheet!AS304,'Caps &amp; Points'!$EC$2:$ED$21,2,FALSE)</f>
        <v>-</v>
      </c>
      <c r="BA636" s="80" t="str">
        <f>VLOOKUP(Scoresheet!AT304,'Caps &amp; Points'!$EC$2:$ED$21,2,FALSE)</f>
        <v>-</v>
      </c>
      <c r="BB636" s="80" t="str">
        <f>VLOOKUP(Scoresheet!AU304,'Caps &amp; Points'!$EC$2:$ED$21,2,FALSE)</f>
        <v>-</v>
      </c>
      <c r="BC636" s="80" t="str">
        <f>VLOOKUP(Scoresheet!AV304,'Caps &amp; Points'!$EC$2:$ED$21,2,FALSE)</f>
        <v>-</v>
      </c>
      <c r="BD636" s="80" t="str">
        <f>VLOOKUP(Scoresheet!AW304,'Caps &amp; Points'!$EC$2:$ED$21,2,FALSE)</f>
        <v>-</v>
      </c>
      <c r="BE636" s="90">
        <f t="shared" si="130"/>
        <v>0</v>
      </c>
      <c r="BF636" s="87" t="str">
        <f>VLOOKUP(Scoresheet!AI304,'Caps &amp; Points'!$DZ$2:$EA$40,2,FALSE)</f>
        <v>-</v>
      </c>
      <c r="BG636" s="88" t="str">
        <f>VLOOKUP(Scoresheet!AJ304,'Caps &amp; Points'!$DZ$2:$EA$40,2,FALSE)</f>
        <v>-</v>
      </c>
      <c r="BH636" s="88" t="str">
        <f>VLOOKUP(Scoresheet!AK304,'Caps &amp; Points'!$DZ$2:$EA$40,2,FALSE)</f>
        <v>-</v>
      </c>
      <c r="BI636" s="88" t="str">
        <f>VLOOKUP(Scoresheet!AL304,'Caps &amp; Points'!$DZ$2:$EA$40,2,FALSE)</f>
        <v>-</v>
      </c>
      <c r="BJ636" s="88" t="str">
        <f>VLOOKUP(Scoresheet!AM304,'Caps &amp; Points'!$DZ$2:$EA$40,2,FALSE)</f>
        <v>-</v>
      </c>
      <c r="BK636" s="88" t="str">
        <f>VLOOKUP(Scoresheet!AN304,'Caps &amp; Points'!$DZ$2:$EA$40,2,FALSE)</f>
        <v>-</v>
      </c>
      <c r="BL636" s="89" t="str">
        <f>VLOOKUP(Scoresheet!AO304,'Caps &amp; Points'!$DZ$2:$EA$40,2,FALSE)</f>
        <v>-</v>
      </c>
      <c r="BM636" s="90">
        <f t="shared" si="131"/>
        <v>0</v>
      </c>
      <c r="BN636" s="90">
        <f t="shared" si="125"/>
        <v>0</v>
      </c>
      <c r="BO636" s="90">
        <f t="shared" si="126"/>
        <v>0</v>
      </c>
      <c r="BP636" s="90"/>
      <c r="BQ636" s="80" t="str">
        <f>+Scoresheet!BG304</f>
        <v>-</v>
      </c>
      <c r="BR636" s="80" t="str">
        <f>+Scoresheet!BH304</f>
        <v>-</v>
      </c>
      <c r="BS636" s="80" t="str">
        <f>+Scoresheet!BI304</f>
        <v>-</v>
      </c>
      <c r="BT636" s="80" t="str">
        <f>+Scoresheet!BJ304</f>
        <v>-</v>
      </c>
      <c r="BU636" s="80" t="str">
        <f>+Scoresheet!BK304</f>
        <v>-</v>
      </c>
      <c r="BV636" s="80" t="str">
        <f>+Scoresheet!BL304</f>
        <v>-</v>
      </c>
      <c r="BW636" s="80" t="str">
        <f>+Scoresheet!BM304</f>
        <v>-</v>
      </c>
      <c r="BX636" s="80">
        <f>+Scoresheet!BN304</f>
        <v>0</v>
      </c>
      <c r="BY636" s="80" t="str">
        <f>+Scoresheet!BO304</f>
        <v>-</v>
      </c>
      <c r="BZ636" s="80" t="str">
        <f>+Scoresheet!BP304</f>
        <v>-</v>
      </c>
      <c r="CA636" s="80" t="str">
        <f>+Scoresheet!BQ304</f>
        <v>-</v>
      </c>
      <c r="CB636" s="80" t="str">
        <f>+Scoresheet!BR304</f>
        <v>-</v>
      </c>
      <c r="CC636" s="80" t="str">
        <f>+Scoresheet!BS304</f>
        <v>-</v>
      </c>
      <c r="CD636" s="80" t="str">
        <f>+Scoresheet!BT304</f>
        <v>-</v>
      </c>
      <c r="CE636" s="80" t="str">
        <f>+Scoresheet!BU304</f>
        <v>-</v>
      </c>
      <c r="CF636" s="80">
        <f>+Scoresheet!BV304</f>
        <v>0</v>
      </c>
    </row>
    <row r="637" spans="23:84" hidden="1">
      <c r="W637" s="294">
        <v>24</v>
      </c>
      <c r="X637" s="295" t="str">
        <f>+Scoresheet!B305</f>
        <v>-</v>
      </c>
      <c r="Y637" s="296" t="str">
        <f>VLOOKUP(Scoresheet!C305,'Caps &amp; Points'!$DT$2:$DU$103,2,FALSE)</f>
        <v>-</v>
      </c>
      <c r="Z637" s="309" t="str">
        <f>VLOOKUP(Scoresheet!D305,'Caps &amp; Points'!$DT$2:$DU$103,2,FALSE)</f>
        <v>-</v>
      </c>
      <c r="AA637" s="309" t="str">
        <f>VLOOKUP(Scoresheet!E305,'Caps &amp; Points'!$DT$2:$DU$103,2,FALSE)</f>
        <v>-</v>
      </c>
      <c r="AB637" s="309" t="str">
        <f>VLOOKUP(Scoresheet!F305,'Caps &amp; Points'!$DT$2:$DU$103,2,FALSE)</f>
        <v>-</v>
      </c>
      <c r="AC637" s="309" t="str">
        <f>VLOOKUP(Scoresheet!G305,'Caps &amp; Points'!$DT$2:$DU$103,2,FALSE)</f>
        <v>-</v>
      </c>
      <c r="AD637" s="309" t="str">
        <f>VLOOKUP(Scoresheet!H305,'Caps &amp; Points'!$DT$2:$DU$103,2,FALSE)</f>
        <v>-</v>
      </c>
      <c r="AE637" s="310" t="str">
        <f>VLOOKUP(Scoresheet!I305,'Caps &amp; Points'!$DT$2:$DU$103,2,FALSE)</f>
        <v>-</v>
      </c>
      <c r="AF637" s="90">
        <f t="shared" si="127"/>
        <v>0</v>
      </c>
      <c r="AG637" s="87" t="str">
        <f>VLOOKUP(Scoresheet!AA305,'Caps &amp; Points'!$DW$2:$DX$11,2,FALSE)</f>
        <v>-</v>
      </c>
      <c r="AH637" s="88" t="str">
        <f>VLOOKUP(Scoresheet!AB305,'Caps &amp; Points'!$DW$2:$DX$11,2,FALSE)</f>
        <v>-</v>
      </c>
      <c r="AI637" s="88" t="str">
        <f>VLOOKUP(Scoresheet!AC305,'Caps &amp; Points'!$DW$2:$DX$11,2,FALSE)</f>
        <v>-</v>
      </c>
      <c r="AJ637" s="88" t="str">
        <f>VLOOKUP(Scoresheet!AD305,'Caps &amp; Points'!$DW$2:$DX$11,2,FALSE)</f>
        <v>-</v>
      </c>
      <c r="AK637" s="88" t="str">
        <f>VLOOKUP(Scoresheet!AE305,'Caps &amp; Points'!$DW$2:$DX$11,2,FALSE)</f>
        <v>-</v>
      </c>
      <c r="AL637" s="88" t="str">
        <f>VLOOKUP(Scoresheet!AF305,'Caps &amp; Points'!$DW$2:$DX$11,2,FALSE)</f>
        <v>-</v>
      </c>
      <c r="AM637" s="89" t="str">
        <f>VLOOKUP(Scoresheet!AG305,'Caps &amp; Points'!$DW$2:$DX$11,2,FALSE)</f>
        <v>-</v>
      </c>
      <c r="AN637" s="90">
        <f t="shared" si="128"/>
        <v>0</v>
      </c>
      <c r="AO637" s="87" t="str">
        <f>VLOOKUP(Scoresheet!AY305,'Caps &amp; Points'!$EF$2:$EG$13,2,FALSE)</f>
        <v>-</v>
      </c>
      <c r="AP637" s="88" t="str">
        <f>VLOOKUP(Scoresheet!AZ305,'Caps &amp; Points'!$EF$2:$EG$13,2,FALSE)</f>
        <v>-</v>
      </c>
      <c r="AQ637" s="88" t="str">
        <f>VLOOKUP(Scoresheet!BA305,'Caps &amp; Points'!$EF$2:$EG$13,2,FALSE)</f>
        <v>-</v>
      </c>
      <c r="AR637" s="88" t="str">
        <f>VLOOKUP(Scoresheet!BB305,'Caps &amp; Points'!$EF$2:$EG$13,2,FALSE)</f>
        <v>-</v>
      </c>
      <c r="AS637" s="88" t="str">
        <f>VLOOKUP(Scoresheet!BC305,'Caps &amp; Points'!$EF$2:$EG$13,2,FALSE)</f>
        <v>-</v>
      </c>
      <c r="AT637" s="88" t="str">
        <f>VLOOKUP(Scoresheet!BD305,'Caps &amp; Points'!$EF$2:$EG$13,2,FALSE)</f>
        <v>-</v>
      </c>
      <c r="AU637" s="89" t="str">
        <f>VLOOKUP(Scoresheet!BE305,'Caps &amp; Points'!$EF$2:$EG$13,2,FALSE)</f>
        <v>-</v>
      </c>
      <c r="AV637" s="90">
        <f t="shared" si="129"/>
        <v>0</v>
      </c>
      <c r="AX637" s="80" t="str">
        <f>VLOOKUP(Scoresheet!AQ305,'Caps &amp; Points'!$EC$2:$ED$21,2,FALSE)</f>
        <v>-</v>
      </c>
      <c r="AY637" s="80" t="str">
        <f>VLOOKUP(Scoresheet!AR305,'Caps &amp; Points'!$EC$2:$ED$21,2,FALSE)</f>
        <v>-</v>
      </c>
      <c r="AZ637" s="80" t="str">
        <f>VLOOKUP(Scoresheet!AS305,'Caps &amp; Points'!$EC$2:$ED$21,2,FALSE)</f>
        <v>-</v>
      </c>
      <c r="BA637" s="80" t="str">
        <f>VLOOKUP(Scoresheet!AT305,'Caps &amp; Points'!$EC$2:$ED$21,2,FALSE)</f>
        <v>-</v>
      </c>
      <c r="BB637" s="80" t="str">
        <f>VLOOKUP(Scoresheet!AU305,'Caps &amp; Points'!$EC$2:$ED$21,2,FALSE)</f>
        <v>-</v>
      </c>
      <c r="BC637" s="80" t="str">
        <f>VLOOKUP(Scoresheet!AV305,'Caps &amp; Points'!$EC$2:$ED$21,2,FALSE)</f>
        <v>-</v>
      </c>
      <c r="BD637" s="80" t="str">
        <f>VLOOKUP(Scoresheet!AW305,'Caps &amp; Points'!$EC$2:$ED$21,2,FALSE)</f>
        <v>-</v>
      </c>
      <c r="BE637" s="90">
        <f t="shared" si="130"/>
        <v>0</v>
      </c>
      <c r="BF637" s="87" t="str">
        <f>VLOOKUP(Scoresheet!AI305,'Caps &amp; Points'!$DZ$2:$EA$40,2,FALSE)</f>
        <v>-</v>
      </c>
      <c r="BG637" s="88" t="str">
        <f>VLOOKUP(Scoresheet!AJ305,'Caps &amp; Points'!$DZ$2:$EA$40,2,FALSE)</f>
        <v>-</v>
      </c>
      <c r="BH637" s="88" t="str">
        <f>VLOOKUP(Scoresheet!AK305,'Caps &amp; Points'!$DZ$2:$EA$40,2,FALSE)</f>
        <v>-</v>
      </c>
      <c r="BI637" s="88" t="str">
        <f>VLOOKUP(Scoresheet!AL305,'Caps &amp; Points'!$DZ$2:$EA$40,2,FALSE)</f>
        <v>-</v>
      </c>
      <c r="BJ637" s="88" t="str">
        <f>VLOOKUP(Scoresheet!AM305,'Caps &amp; Points'!$DZ$2:$EA$40,2,FALSE)</f>
        <v>-</v>
      </c>
      <c r="BK637" s="88" t="str">
        <f>VLOOKUP(Scoresheet!AN305,'Caps &amp; Points'!$DZ$2:$EA$40,2,FALSE)</f>
        <v>-</v>
      </c>
      <c r="BL637" s="89" t="str">
        <f>VLOOKUP(Scoresheet!AO305,'Caps &amp; Points'!$DZ$2:$EA$40,2,FALSE)</f>
        <v>-</v>
      </c>
      <c r="BM637" s="90">
        <f t="shared" si="131"/>
        <v>0</v>
      </c>
      <c r="BN637" s="90">
        <f t="shared" si="125"/>
        <v>0</v>
      </c>
      <c r="BO637" s="90">
        <f t="shared" si="126"/>
        <v>0</v>
      </c>
      <c r="BP637" s="90"/>
      <c r="BQ637" s="80" t="str">
        <f>+Scoresheet!BG305</f>
        <v>-</v>
      </c>
      <c r="BR637" s="80" t="str">
        <f>+Scoresheet!BH305</f>
        <v>-</v>
      </c>
      <c r="BS637" s="80" t="str">
        <f>+Scoresheet!BI305</f>
        <v>-</v>
      </c>
      <c r="BT637" s="80" t="str">
        <f>+Scoresheet!BJ305</f>
        <v>-</v>
      </c>
      <c r="BU637" s="80" t="str">
        <f>+Scoresheet!BK305</f>
        <v>-</v>
      </c>
      <c r="BV637" s="80" t="str">
        <f>+Scoresheet!BL305</f>
        <v>-</v>
      </c>
      <c r="BW637" s="80" t="str">
        <f>+Scoresheet!BM305</f>
        <v>-</v>
      </c>
      <c r="BX637" s="80">
        <f>+Scoresheet!BN305</f>
        <v>0</v>
      </c>
      <c r="BY637" s="80" t="str">
        <f>+Scoresheet!BO305</f>
        <v>-</v>
      </c>
      <c r="BZ637" s="80" t="str">
        <f>+Scoresheet!BP305</f>
        <v>-</v>
      </c>
      <c r="CA637" s="80" t="str">
        <f>+Scoresheet!BQ305</f>
        <v>-</v>
      </c>
      <c r="CB637" s="80" t="str">
        <f>+Scoresheet!BR305</f>
        <v>-</v>
      </c>
      <c r="CC637" s="80" t="str">
        <f>+Scoresheet!BS305</f>
        <v>-</v>
      </c>
      <c r="CD637" s="80" t="str">
        <f>+Scoresheet!BT305</f>
        <v>-</v>
      </c>
      <c r="CE637" s="80" t="str">
        <f>+Scoresheet!BU305</f>
        <v>-</v>
      </c>
      <c r="CF637" s="80">
        <f>+Scoresheet!BV305</f>
        <v>0</v>
      </c>
    </row>
    <row r="638" spans="23:84" hidden="1">
      <c r="W638" s="139">
        <v>25</v>
      </c>
      <c r="X638" s="295" t="str">
        <f>+Scoresheet!B306</f>
        <v>-</v>
      </c>
      <c r="Y638" s="296" t="str">
        <f>VLOOKUP(Scoresheet!C306,'Caps &amp; Points'!$DT$2:$DU$103,2,FALSE)</f>
        <v>-</v>
      </c>
      <c r="Z638" s="309" t="str">
        <f>VLOOKUP(Scoresheet!D306,'Caps &amp; Points'!$DT$2:$DU$103,2,FALSE)</f>
        <v>-</v>
      </c>
      <c r="AA638" s="309" t="str">
        <f>VLOOKUP(Scoresheet!E306,'Caps &amp; Points'!$DT$2:$DU$103,2,FALSE)</f>
        <v>-</v>
      </c>
      <c r="AB638" s="309" t="str">
        <f>VLOOKUP(Scoresheet!F306,'Caps &amp; Points'!$DT$2:$DU$103,2,FALSE)</f>
        <v>-</v>
      </c>
      <c r="AC638" s="309" t="str">
        <f>VLOOKUP(Scoresheet!G306,'Caps &amp; Points'!$DT$2:$DU$103,2,FALSE)</f>
        <v>-</v>
      </c>
      <c r="AD638" s="309" t="str">
        <f>VLOOKUP(Scoresheet!H306,'Caps &amp; Points'!$DT$2:$DU$103,2,FALSE)</f>
        <v>-</v>
      </c>
      <c r="AE638" s="310" t="str">
        <f>VLOOKUP(Scoresheet!I306,'Caps &amp; Points'!$DT$2:$DU$103,2,FALSE)</f>
        <v>-</v>
      </c>
      <c r="AF638" s="90">
        <f t="shared" si="127"/>
        <v>0</v>
      </c>
      <c r="AG638" s="87" t="str">
        <f>VLOOKUP(Scoresheet!AA306,'Caps &amp; Points'!$DW$2:$DX$11,2,FALSE)</f>
        <v>-</v>
      </c>
      <c r="AH638" s="88" t="str">
        <f>VLOOKUP(Scoresheet!AB306,'Caps &amp; Points'!$DW$2:$DX$11,2,FALSE)</f>
        <v>-</v>
      </c>
      <c r="AI638" s="88" t="str">
        <f>VLOOKUP(Scoresheet!AC306,'Caps &amp; Points'!$DW$2:$DX$11,2,FALSE)</f>
        <v>-</v>
      </c>
      <c r="AJ638" s="88" t="str">
        <f>VLOOKUP(Scoresheet!AD306,'Caps &amp; Points'!$DW$2:$DX$11,2,FALSE)</f>
        <v>-</v>
      </c>
      <c r="AK638" s="88" t="str">
        <f>VLOOKUP(Scoresheet!AE306,'Caps &amp; Points'!$DW$2:$DX$11,2,FALSE)</f>
        <v>-</v>
      </c>
      <c r="AL638" s="88" t="str">
        <f>VLOOKUP(Scoresheet!AF306,'Caps &amp; Points'!$DW$2:$DX$11,2,FALSE)</f>
        <v>-</v>
      </c>
      <c r="AM638" s="89" t="str">
        <f>VLOOKUP(Scoresheet!AG306,'Caps &amp; Points'!$DW$2:$DX$11,2,FALSE)</f>
        <v>-</v>
      </c>
      <c r="AN638" s="90">
        <f t="shared" si="128"/>
        <v>0</v>
      </c>
      <c r="AO638" s="87" t="str">
        <f>VLOOKUP(Scoresheet!AY306,'Caps &amp; Points'!$EF$2:$EG$13,2,FALSE)</f>
        <v>-</v>
      </c>
      <c r="AP638" s="88" t="str">
        <f>VLOOKUP(Scoresheet!AZ306,'Caps &amp; Points'!$EF$2:$EG$13,2,FALSE)</f>
        <v>-</v>
      </c>
      <c r="AQ638" s="88" t="str">
        <f>VLOOKUP(Scoresheet!BA306,'Caps &amp; Points'!$EF$2:$EG$13,2,FALSE)</f>
        <v>-</v>
      </c>
      <c r="AR638" s="88" t="str">
        <f>VLOOKUP(Scoresheet!BB306,'Caps &amp; Points'!$EF$2:$EG$13,2,FALSE)</f>
        <v>-</v>
      </c>
      <c r="AS638" s="88" t="str">
        <f>VLOOKUP(Scoresheet!BC306,'Caps &amp; Points'!$EF$2:$EG$13,2,FALSE)</f>
        <v>-</v>
      </c>
      <c r="AT638" s="88" t="str">
        <f>VLOOKUP(Scoresheet!BD306,'Caps &amp; Points'!$EF$2:$EG$13,2,FALSE)</f>
        <v>-</v>
      </c>
      <c r="AU638" s="89" t="str">
        <f>VLOOKUP(Scoresheet!BE306,'Caps &amp; Points'!$EF$2:$EG$13,2,FALSE)</f>
        <v>-</v>
      </c>
      <c r="AV638" s="90">
        <f t="shared" si="129"/>
        <v>0</v>
      </c>
      <c r="AX638" s="80" t="str">
        <f>VLOOKUP(Scoresheet!AQ306,'Caps &amp; Points'!$EC$2:$ED$21,2,FALSE)</f>
        <v>-</v>
      </c>
      <c r="AY638" s="80" t="str">
        <f>VLOOKUP(Scoresheet!AR306,'Caps &amp; Points'!$EC$2:$ED$21,2,FALSE)</f>
        <v>-</v>
      </c>
      <c r="AZ638" s="80" t="str">
        <f>VLOOKUP(Scoresheet!AS306,'Caps &amp; Points'!$EC$2:$ED$21,2,FALSE)</f>
        <v>-</v>
      </c>
      <c r="BA638" s="80" t="str">
        <f>VLOOKUP(Scoresheet!AT306,'Caps &amp; Points'!$EC$2:$ED$21,2,FALSE)</f>
        <v>-</v>
      </c>
      <c r="BB638" s="80" t="str">
        <f>VLOOKUP(Scoresheet!AU306,'Caps &amp; Points'!$EC$2:$ED$21,2,FALSE)</f>
        <v>-</v>
      </c>
      <c r="BC638" s="80" t="str">
        <f>VLOOKUP(Scoresheet!AV306,'Caps &amp; Points'!$EC$2:$ED$21,2,FALSE)</f>
        <v>-</v>
      </c>
      <c r="BD638" s="80" t="str">
        <f>VLOOKUP(Scoresheet!AW306,'Caps &amp; Points'!$EC$2:$ED$21,2,FALSE)</f>
        <v>-</v>
      </c>
      <c r="BE638" s="90">
        <f t="shared" si="130"/>
        <v>0</v>
      </c>
      <c r="BF638" s="87" t="str">
        <f>VLOOKUP(Scoresheet!AI306,'Caps &amp; Points'!$DZ$2:$EA$40,2,FALSE)</f>
        <v>-</v>
      </c>
      <c r="BG638" s="88" t="str">
        <f>VLOOKUP(Scoresheet!AJ306,'Caps &amp; Points'!$DZ$2:$EA$40,2,FALSE)</f>
        <v>-</v>
      </c>
      <c r="BH638" s="88" t="str">
        <f>VLOOKUP(Scoresheet!AK306,'Caps &amp; Points'!$DZ$2:$EA$40,2,FALSE)</f>
        <v>-</v>
      </c>
      <c r="BI638" s="88" t="str">
        <f>VLOOKUP(Scoresheet!AL306,'Caps &amp; Points'!$DZ$2:$EA$40,2,FALSE)</f>
        <v>-</v>
      </c>
      <c r="BJ638" s="88" t="str">
        <f>VLOOKUP(Scoresheet!AM306,'Caps &amp; Points'!$DZ$2:$EA$40,2,FALSE)</f>
        <v>-</v>
      </c>
      <c r="BK638" s="88" t="str">
        <f>VLOOKUP(Scoresheet!AN306,'Caps &amp; Points'!$DZ$2:$EA$40,2,FALSE)</f>
        <v>-</v>
      </c>
      <c r="BL638" s="89" t="str">
        <f>VLOOKUP(Scoresheet!AO306,'Caps &amp; Points'!$DZ$2:$EA$40,2,FALSE)</f>
        <v>-</v>
      </c>
      <c r="BM638" s="90">
        <f t="shared" si="131"/>
        <v>0</v>
      </c>
      <c r="BN638" s="90">
        <f t="shared" si="125"/>
        <v>0</v>
      </c>
      <c r="BO638" s="90">
        <f t="shared" si="126"/>
        <v>0</v>
      </c>
      <c r="BP638" s="90"/>
      <c r="BQ638" s="80" t="str">
        <f>+Scoresheet!BG306</f>
        <v>-</v>
      </c>
      <c r="BR638" s="80" t="str">
        <f>+Scoresheet!BH306</f>
        <v>-</v>
      </c>
      <c r="BS638" s="80" t="str">
        <f>+Scoresheet!BI306</f>
        <v>-</v>
      </c>
      <c r="BT638" s="80" t="str">
        <f>+Scoresheet!BJ306</f>
        <v>-</v>
      </c>
      <c r="BU638" s="80" t="str">
        <f>+Scoresheet!BK306</f>
        <v>-</v>
      </c>
      <c r="BV638" s="80" t="str">
        <f>+Scoresheet!BL306</f>
        <v>-</v>
      </c>
      <c r="BW638" s="80" t="str">
        <f>+Scoresheet!BM306</f>
        <v>-</v>
      </c>
      <c r="BX638" s="80">
        <f>+Scoresheet!BN306</f>
        <v>0</v>
      </c>
      <c r="BY638" s="80" t="str">
        <f>+Scoresheet!BO306</f>
        <v>-</v>
      </c>
      <c r="BZ638" s="80" t="str">
        <f>+Scoresheet!BP306</f>
        <v>-</v>
      </c>
      <c r="CA638" s="80" t="str">
        <f>+Scoresheet!BQ306</f>
        <v>-</v>
      </c>
      <c r="CB638" s="80" t="str">
        <f>+Scoresheet!BR306</f>
        <v>-</v>
      </c>
      <c r="CC638" s="80" t="str">
        <f>+Scoresheet!BS306</f>
        <v>-</v>
      </c>
      <c r="CD638" s="80" t="str">
        <f>+Scoresheet!BT306</f>
        <v>-</v>
      </c>
      <c r="CE638" s="80" t="str">
        <f>+Scoresheet!BU306</f>
        <v>-</v>
      </c>
      <c r="CF638" s="80">
        <f>+Scoresheet!BV306</f>
        <v>0</v>
      </c>
    </row>
    <row r="639" spans="23:84" hidden="1">
      <c r="W639" s="294">
        <v>26</v>
      </c>
      <c r="X639" s="295" t="str">
        <f>+Scoresheet!B307</f>
        <v>-</v>
      </c>
      <c r="Y639" s="296" t="str">
        <f>VLOOKUP(Scoresheet!C307,'Caps &amp; Points'!$DT$2:$DU$103,2,FALSE)</f>
        <v>-</v>
      </c>
      <c r="Z639" s="309" t="str">
        <f>VLOOKUP(Scoresheet!D307,'Caps &amp; Points'!$DT$2:$DU$103,2,FALSE)</f>
        <v>-</v>
      </c>
      <c r="AA639" s="309" t="str">
        <f>VLOOKUP(Scoresheet!E307,'Caps &amp; Points'!$DT$2:$DU$103,2,FALSE)</f>
        <v>-</v>
      </c>
      <c r="AB639" s="309" t="str">
        <f>VLOOKUP(Scoresheet!F307,'Caps &amp; Points'!$DT$2:$DU$103,2,FALSE)</f>
        <v>-</v>
      </c>
      <c r="AC639" s="309" t="str">
        <f>VLOOKUP(Scoresheet!G307,'Caps &amp; Points'!$DT$2:$DU$103,2,FALSE)</f>
        <v>-</v>
      </c>
      <c r="AD639" s="309" t="str">
        <f>VLOOKUP(Scoresheet!H307,'Caps &amp; Points'!$DT$2:$DU$103,2,FALSE)</f>
        <v>-</v>
      </c>
      <c r="AE639" s="310" t="str">
        <f>VLOOKUP(Scoresheet!I307,'Caps &amp; Points'!$DT$2:$DU$103,2,FALSE)</f>
        <v>-</v>
      </c>
      <c r="AF639" s="90">
        <f t="shared" si="127"/>
        <v>0</v>
      </c>
      <c r="AG639" s="87" t="str">
        <f>VLOOKUP(Scoresheet!AA307,'Caps &amp; Points'!$DW$2:$DX$11,2,FALSE)</f>
        <v>-</v>
      </c>
      <c r="AH639" s="88" t="str">
        <f>VLOOKUP(Scoresheet!AB307,'Caps &amp; Points'!$DW$2:$DX$11,2,FALSE)</f>
        <v>-</v>
      </c>
      <c r="AI639" s="88" t="str">
        <f>VLOOKUP(Scoresheet!AC307,'Caps &amp; Points'!$DW$2:$DX$11,2,FALSE)</f>
        <v>-</v>
      </c>
      <c r="AJ639" s="88" t="str">
        <f>VLOOKUP(Scoresheet!AD307,'Caps &amp; Points'!$DW$2:$DX$11,2,FALSE)</f>
        <v>-</v>
      </c>
      <c r="AK639" s="88" t="str">
        <f>VLOOKUP(Scoresheet!AE307,'Caps &amp; Points'!$DW$2:$DX$11,2,FALSE)</f>
        <v>-</v>
      </c>
      <c r="AL639" s="88" t="str">
        <f>VLOOKUP(Scoresheet!AF307,'Caps &amp; Points'!$DW$2:$DX$11,2,FALSE)</f>
        <v>-</v>
      </c>
      <c r="AM639" s="89" t="str">
        <f>VLOOKUP(Scoresheet!AG307,'Caps &amp; Points'!$DW$2:$DX$11,2,FALSE)</f>
        <v>-</v>
      </c>
      <c r="AN639" s="90">
        <f t="shared" si="128"/>
        <v>0</v>
      </c>
      <c r="AO639" s="87" t="str">
        <f>VLOOKUP(Scoresheet!AY307,'Caps &amp; Points'!$EF$2:$EG$13,2,FALSE)</f>
        <v>-</v>
      </c>
      <c r="AP639" s="88" t="str">
        <f>VLOOKUP(Scoresheet!AZ307,'Caps &amp; Points'!$EF$2:$EG$13,2,FALSE)</f>
        <v>-</v>
      </c>
      <c r="AQ639" s="88" t="str">
        <f>VLOOKUP(Scoresheet!BA307,'Caps &amp; Points'!$EF$2:$EG$13,2,FALSE)</f>
        <v>-</v>
      </c>
      <c r="AR639" s="88" t="str">
        <f>VLOOKUP(Scoresheet!BB307,'Caps &amp; Points'!$EF$2:$EG$13,2,FALSE)</f>
        <v>-</v>
      </c>
      <c r="AS639" s="88" t="str">
        <f>VLOOKUP(Scoresheet!BC307,'Caps &amp; Points'!$EF$2:$EG$13,2,FALSE)</f>
        <v>-</v>
      </c>
      <c r="AT639" s="88" t="str">
        <f>VLOOKUP(Scoresheet!BD307,'Caps &amp; Points'!$EF$2:$EG$13,2,FALSE)</f>
        <v>-</v>
      </c>
      <c r="AU639" s="89" t="str">
        <f>VLOOKUP(Scoresheet!BE307,'Caps &amp; Points'!$EF$2:$EG$13,2,FALSE)</f>
        <v>-</v>
      </c>
      <c r="AV639" s="90">
        <f t="shared" si="129"/>
        <v>0</v>
      </c>
      <c r="AX639" s="80" t="str">
        <f>VLOOKUP(Scoresheet!AQ307,'Caps &amp; Points'!$EC$2:$ED$21,2,FALSE)</f>
        <v>-</v>
      </c>
      <c r="AY639" s="80" t="str">
        <f>VLOOKUP(Scoresheet!AR307,'Caps &amp; Points'!$EC$2:$ED$21,2,FALSE)</f>
        <v>-</v>
      </c>
      <c r="AZ639" s="80" t="str">
        <f>VLOOKUP(Scoresheet!AS307,'Caps &amp; Points'!$EC$2:$ED$21,2,FALSE)</f>
        <v>-</v>
      </c>
      <c r="BA639" s="80" t="str">
        <f>VLOOKUP(Scoresheet!AT307,'Caps &amp; Points'!$EC$2:$ED$21,2,FALSE)</f>
        <v>-</v>
      </c>
      <c r="BB639" s="80" t="str">
        <f>VLOOKUP(Scoresheet!AU307,'Caps &amp; Points'!$EC$2:$ED$21,2,FALSE)</f>
        <v>-</v>
      </c>
      <c r="BC639" s="80" t="str">
        <f>VLOOKUP(Scoresheet!AV307,'Caps &amp; Points'!$EC$2:$ED$21,2,FALSE)</f>
        <v>-</v>
      </c>
      <c r="BD639" s="80" t="str">
        <f>VLOOKUP(Scoresheet!AW307,'Caps &amp; Points'!$EC$2:$ED$21,2,FALSE)</f>
        <v>-</v>
      </c>
      <c r="BE639" s="90">
        <f t="shared" si="130"/>
        <v>0</v>
      </c>
      <c r="BF639" s="87" t="str">
        <f>VLOOKUP(Scoresheet!AI307,'Caps &amp; Points'!$DZ$2:$EA$40,2,FALSE)</f>
        <v>-</v>
      </c>
      <c r="BG639" s="88" t="str">
        <f>VLOOKUP(Scoresheet!AJ307,'Caps &amp; Points'!$DZ$2:$EA$40,2,FALSE)</f>
        <v>-</v>
      </c>
      <c r="BH639" s="88" t="str">
        <f>VLOOKUP(Scoresheet!AK307,'Caps &amp; Points'!$DZ$2:$EA$40,2,FALSE)</f>
        <v>-</v>
      </c>
      <c r="BI639" s="88" t="str">
        <f>VLOOKUP(Scoresheet!AL307,'Caps &amp; Points'!$DZ$2:$EA$40,2,FALSE)</f>
        <v>-</v>
      </c>
      <c r="BJ639" s="88" t="str">
        <f>VLOOKUP(Scoresheet!AM307,'Caps &amp; Points'!$DZ$2:$EA$40,2,FALSE)</f>
        <v>-</v>
      </c>
      <c r="BK639" s="88" t="str">
        <f>VLOOKUP(Scoresheet!AN307,'Caps &amp; Points'!$DZ$2:$EA$40,2,FALSE)</f>
        <v>-</v>
      </c>
      <c r="BL639" s="89" t="str">
        <f>VLOOKUP(Scoresheet!AO307,'Caps &amp; Points'!$DZ$2:$EA$40,2,FALSE)</f>
        <v>-</v>
      </c>
      <c r="BM639" s="90">
        <f t="shared" si="131"/>
        <v>0</v>
      </c>
      <c r="BN639" s="90">
        <f t="shared" si="125"/>
        <v>0</v>
      </c>
      <c r="BO639" s="90">
        <f t="shared" si="126"/>
        <v>0</v>
      </c>
      <c r="BP639" s="90"/>
      <c r="BQ639" s="80" t="str">
        <f>+Scoresheet!BG307</f>
        <v>-</v>
      </c>
      <c r="BR639" s="80" t="str">
        <f>+Scoresheet!BH307</f>
        <v>-</v>
      </c>
      <c r="BS639" s="80" t="str">
        <f>+Scoresheet!BI307</f>
        <v>-</v>
      </c>
      <c r="BT639" s="80" t="str">
        <f>+Scoresheet!BJ307</f>
        <v>-</v>
      </c>
      <c r="BU639" s="80" t="str">
        <f>+Scoresheet!BK307</f>
        <v>-</v>
      </c>
      <c r="BV639" s="80" t="str">
        <f>+Scoresheet!BL307</f>
        <v>-</v>
      </c>
      <c r="BW639" s="80" t="str">
        <f>+Scoresheet!BM307</f>
        <v>-</v>
      </c>
      <c r="BX639" s="80">
        <f>+Scoresheet!BN307</f>
        <v>0</v>
      </c>
      <c r="BY639" s="80" t="str">
        <f>+Scoresheet!BO307</f>
        <v>-</v>
      </c>
      <c r="BZ639" s="80" t="str">
        <f>+Scoresheet!BP307</f>
        <v>-</v>
      </c>
      <c r="CA639" s="80" t="str">
        <f>+Scoresheet!BQ307</f>
        <v>-</v>
      </c>
      <c r="CB639" s="80" t="str">
        <f>+Scoresheet!BR307</f>
        <v>-</v>
      </c>
      <c r="CC639" s="80" t="str">
        <f>+Scoresheet!BS307</f>
        <v>-</v>
      </c>
      <c r="CD639" s="80" t="str">
        <f>+Scoresheet!BT307</f>
        <v>-</v>
      </c>
      <c r="CE639" s="80" t="str">
        <f>+Scoresheet!BU307</f>
        <v>-</v>
      </c>
      <c r="CF639" s="80">
        <f>+Scoresheet!BV307</f>
        <v>0</v>
      </c>
    </row>
    <row r="640" spans="23:84" hidden="1">
      <c r="W640" s="139">
        <v>27</v>
      </c>
      <c r="X640" s="295" t="str">
        <f>+Scoresheet!B308</f>
        <v>-</v>
      </c>
      <c r="Y640" s="296" t="str">
        <f>VLOOKUP(Scoresheet!C308,'Caps &amp; Points'!$DT$2:$DU$103,2,FALSE)</f>
        <v>-</v>
      </c>
      <c r="Z640" s="309" t="str">
        <f>VLOOKUP(Scoresheet!D308,'Caps &amp; Points'!$DT$2:$DU$103,2,FALSE)</f>
        <v>-</v>
      </c>
      <c r="AA640" s="309" t="str">
        <f>VLOOKUP(Scoresheet!E308,'Caps &amp; Points'!$DT$2:$DU$103,2,FALSE)</f>
        <v>-</v>
      </c>
      <c r="AB640" s="309" t="str">
        <f>VLOOKUP(Scoresheet!F308,'Caps &amp; Points'!$DT$2:$DU$103,2,FALSE)</f>
        <v>-</v>
      </c>
      <c r="AC640" s="309" t="str">
        <f>VLOOKUP(Scoresheet!G308,'Caps &amp; Points'!$DT$2:$DU$103,2,FALSE)</f>
        <v>-</v>
      </c>
      <c r="AD640" s="309" t="str">
        <f>VLOOKUP(Scoresheet!H308,'Caps &amp; Points'!$DT$2:$DU$103,2,FALSE)</f>
        <v>-</v>
      </c>
      <c r="AE640" s="310" t="str">
        <f>VLOOKUP(Scoresheet!I308,'Caps &amp; Points'!$DT$2:$DU$103,2,FALSE)</f>
        <v>-</v>
      </c>
      <c r="AF640" s="90">
        <f t="shared" si="127"/>
        <v>0</v>
      </c>
      <c r="AG640" s="87" t="str">
        <f>VLOOKUP(Scoresheet!AA308,'Caps &amp; Points'!$DW$2:$DX$11,2,FALSE)</f>
        <v>-</v>
      </c>
      <c r="AH640" s="88" t="str">
        <f>VLOOKUP(Scoresheet!AB308,'Caps &amp; Points'!$DW$2:$DX$11,2,FALSE)</f>
        <v>-</v>
      </c>
      <c r="AI640" s="88" t="str">
        <f>VLOOKUP(Scoresheet!AC308,'Caps &amp; Points'!$DW$2:$DX$11,2,FALSE)</f>
        <v>-</v>
      </c>
      <c r="AJ640" s="88" t="str">
        <f>VLOOKUP(Scoresheet!AD308,'Caps &amp; Points'!$DW$2:$DX$11,2,FALSE)</f>
        <v>-</v>
      </c>
      <c r="AK640" s="88" t="str">
        <f>VLOOKUP(Scoresheet!AE308,'Caps &amp; Points'!$DW$2:$DX$11,2,FALSE)</f>
        <v>-</v>
      </c>
      <c r="AL640" s="88" t="str">
        <f>VLOOKUP(Scoresheet!AF308,'Caps &amp; Points'!$DW$2:$DX$11,2,FALSE)</f>
        <v>-</v>
      </c>
      <c r="AM640" s="89" t="str">
        <f>VLOOKUP(Scoresheet!AG308,'Caps &amp; Points'!$DW$2:$DX$11,2,FALSE)</f>
        <v>-</v>
      </c>
      <c r="AN640" s="90">
        <f t="shared" si="128"/>
        <v>0</v>
      </c>
      <c r="AO640" s="87" t="str">
        <f>VLOOKUP(Scoresheet!AY308,'Caps &amp; Points'!$EF$2:$EG$13,2,FALSE)</f>
        <v>-</v>
      </c>
      <c r="AP640" s="88" t="str">
        <f>VLOOKUP(Scoresheet!AZ308,'Caps &amp; Points'!$EF$2:$EG$13,2,FALSE)</f>
        <v>-</v>
      </c>
      <c r="AQ640" s="88" t="str">
        <f>VLOOKUP(Scoresheet!BA308,'Caps &amp; Points'!$EF$2:$EG$13,2,FALSE)</f>
        <v>-</v>
      </c>
      <c r="AR640" s="88" t="str">
        <f>VLOOKUP(Scoresheet!BB308,'Caps &amp; Points'!$EF$2:$EG$13,2,FALSE)</f>
        <v>-</v>
      </c>
      <c r="AS640" s="88" t="str">
        <f>VLOOKUP(Scoresheet!BC308,'Caps &amp; Points'!$EF$2:$EG$13,2,FALSE)</f>
        <v>-</v>
      </c>
      <c r="AT640" s="88" t="str">
        <f>VLOOKUP(Scoresheet!BD308,'Caps &amp; Points'!$EF$2:$EG$13,2,FALSE)</f>
        <v>-</v>
      </c>
      <c r="AU640" s="89" t="str">
        <f>VLOOKUP(Scoresheet!BE308,'Caps &amp; Points'!$EF$2:$EG$13,2,FALSE)</f>
        <v>-</v>
      </c>
      <c r="AV640" s="90">
        <f t="shared" si="129"/>
        <v>0</v>
      </c>
      <c r="AX640" s="80" t="str">
        <f>VLOOKUP(Scoresheet!AQ308,'Caps &amp; Points'!$EC$2:$ED$21,2,FALSE)</f>
        <v>-</v>
      </c>
      <c r="AY640" s="80" t="str">
        <f>VLOOKUP(Scoresheet!AR308,'Caps &amp; Points'!$EC$2:$ED$21,2,FALSE)</f>
        <v>-</v>
      </c>
      <c r="AZ640" s="80" t="str">
        <f>VLOOKUP(Scoresheet!AS308,'Caps &amp; Points'!$EC$2:$ED$21,2,FALSE)</f>
        <v>-</v>
      </c>
      <c r="BA640" s="80" t="str">
        <f>VLOOKUP(Scoresheet!AT308,'Caps &amp; Points'!$EC$2:$ED$21,2,FALSE)</f>
        <v>-</v>
      </c>
      <c r="BB640" s="80" t="str">
        <f>VLOOKUP(Scoresheet!AU308,'Caps &amp; Points'!$EC$2:$ED$21,2,FALSE)</f>
        <v>-</v>
      </c>
      <c r="BC640" s="80" t="str">
        <f>VLOOKUP(Scoresheet!AV308,'Caps &amp; Points'!$EC$2:$ED$21,2,FALSE)</f>
        <v>-</v>
      </c>
      <c r="BD640" s="80" t="str">
        <f>VLOOKUP(Scoresheet!AW308,'Caps &amp; Points'!$EC$2:$ED$21,2,FALSE)</f>
        <v>-</v>
      </c>
      <c r="BE640" s="90">
        <f t="shared" si="130"/>
        <v>0</v>
      </c>
      <c r="BF640" s="87" t="str">
        <f>VLOOKUP(Scoresheet!AI308,'Caps &amp; Points'!$DZ$2:$EA$40,2,FALSE)</f>
        <v>-</v>
      </c>
      <c r="BG640" s="88" t="str">
        <f>VLOOKUP(Scoresheet!AJ308,'Caps &amp; Points'!$DZ$2:$EA$40,2,FALSE)</f>
        <v>-</v>
      </c>
      <c r="BH640" s="88" t="str">
        <f>VLOOKUP(Scoresheet!AK308,'Caps &amp; Points'!$DZ$2:$EA$40,2,FALSE)</f>
        <v>-</v>
      </c>
      <c r="BI640" s="88" t="str">
        <f>VLOOKUP(Scoresheet!AL308,'Caps &amp; Points'!$DZ$2:$EA$40,2,FALSE)</f>
        <v>-</v>
      </c>
      <c r="BJ640" s="88" t="str">
        <f>VLOOKUP(Scoresheet!AM308,'Caps &amp; Points'!$DZ$2:$EA$40,2,FALSE)</f>
        <v>-</v>
      </c>
      <c r="BK640" s="88" t="str">
        <f>VLOOKUP(Scoresheet!AN308,'Caps &amp; Points'!$DZ$2:$EA$40,2,FALSE)</f>
        <v>-</v>
      </c>
      <c r="BL640" s="89" t="str">
        <f>VLOOKUP(Scoresheet!AO308,'Caps &amp; Points'!$DZ$2:$EA$40,2,FALSE)</f>
        <v>-</v>
      </c>
      <c r="BM640" s="90">
        <f t="shared" si="131"/>
        <v>0</v>
      </c>
      <c r="BN640" s="90">
        <f t="shared" si="125"/>
        <v>0</v>
      </c>
      <c r="BO640" s="90">
        <f t="shared" si="126"/>
        <v>0</v>
      </c>
      <c r="BP640" s="90"/>
      <c r="BQ640" s="80" t="str">
        <f>+Scoresheet!BG308</f>
        <v>-</v>
      </c>
      <c r="BR640" s="80" t="str">
        <f>+Scoresheet!BH308</f>
        <v>-</v>
      </c>
      <c r="BS640" s="80" t="str">
        <f>+Scoresheet!BI308</f>
        <v>-</v>
      </c>
      <c r="BT640" s="80" t="str">
        <f>+Scoresheet!BJ308</f>
        <v>-</v>
      </c>
      <c r="BU640" s="80" t="str">
        <f>+Scoresheet!BK308</f>
        <v>-</v>
      </c>
      <c r="BV640" s="80" t="str">
        <f>+Scoresheet!BL308</f>
        <v>-</v>
      </c>
      <c r="BW640" s="80" t="str">
        <f>+Scoresheet!BM308</f>
        <v>-</v>
      </c>
      <c r="BX640" s="80">
        <f>+Scoresheet!BN308</f>
        <v>0</v>
      </c>
      <c r="BY640" s="80" t="str">
        <f>+Scoresheet!BO308</f>
        <v>-</v>
      </c>
      <c r="BZ640" s="80" t="str">
        <f>+Scoresheet!BP308</f>
        <v>-</v>
      </c>
      <c r="CA640" s="80" t="str">
        <f>+Scoresheet!BQ308</f>
        <v>-</v>
      </c>
      <c r="CB640" s="80" t="str">
        <f>+Scoresheet!BR308</f>
        <v>-</v>
      </c>
      <c r="CC640" s="80" t="str">
        <f>+Scoresheet!BS308</f>
        <v>-</v>
      </c>
      <c r="CD640" s="80" t="str">
        <f>+Scoresheet!BT308</f>
        <v>-</v>
      </c>
      <c r="CE640" s="80" t="str">
        <f>+Scoresheet!BU308</f>
        <v>-</v>
      </c>
      <c r="CF640" s="80">
        <f>+Scoresheet!BV308</f>
        <v>0</v>
      </c>
    </row>
    <row r="641" spans="23:84" hidden="1">
      <c r="W641" s="294">
        <v>28</v>
      </c>
      <c r="X641" s="295" t="str">
        <f>+Scoresheet!B309</f>
        <v>-</v>
      </c>
      <c r="Y641" s="296" t="str">
        <f>VLOOKUP(Scoresheet!C309,'Caps &amp; Points'!$DT$2:$DU$103,2,FALSE)</f>
        <v>-</v>
      </c>
      <c r="Z641" s="309" t="str">
        <f>VLOOKUP(Scoresheet!D309,'Caps &amp; Points'!$DT$2:$DU$103,2,FALSE)</f>
        <v>-</v>
      </c>
      <c r="AA641" s="309" t="str">
        <f>VLOOKUP(Scoresheet!E309,'Caps &amp; Points'!$DT$2:$DU$103,2,FALSE)</f>
        <v>-</v>
      </c>
      <c r="AB641" s="309" t="str">
        <f>VLOOKUP(Scoresheet!F309,'Caps &amp; Points'!$DT$2:$DU$103,2,FALSE)</f>
        <v>-</v>
      </c>
      <c r="AC641" s="309" t="str">
        <f>VLOOKUP(Scoresheet!G309,'Caps &amp; Points'!$DT$2:$DU$103,2,FALSE)</f>
        <v>-</v>
      </c>
      <c r="AD641" s="309" t="str">
        <f>VLOOKUP(Scoresheet!H309,'Caps &amp; Points'!$DT$2:$DU$103,2,FALSE)</f>
        <v>-</v>
      </c>
      <c r="AE641" s="310" t="str">
        <f>VLOOKUP(Scoresheet!I309,'Caps &amp; Points'!$DT$2:$DU$103,2,FALSE)</f>
        <v>-</v>
      </c>
      <c r="AF641" s="90">
        <f t="shared" si="127"/>
        <v>0</v>
      </c>
      <c r="AG641" s="87" t="str">
        <f>VLOOKUP(Scoresheet!AA309,'Caps &amp; Points'!$DW$2:$DX$11,2,FALSE)</f>
        <v>-</v>
      </c>
      <c r="AH641" s="88" t="str">
        <f>VLOOKUP(Scoresheet!AB309,'Caps &amp; Points'!$DW$2:$DX$11,2,FALSE)</f>
        <v>-</v>
      </c>
      <c r="AI641" s="88" t="str">
        <f>VLOOKUP(Scoresheet!AC309,'Caps &amp; Points'!$DW$2:$DX$11,2,FALSE)</f>
        <v>-</v>
      </c>
      <c r="AJ641" s="88" t="str">
        <f>VLOOKUP(Scoresheet!AD309,'Caps &amp; Points'!$DW$2:$DX$11,2,FALSE)</f>
        <v>-</v>
      </c>
      <c r="AK641" s="88" t="str">
        <f>VLOOKUP(Scoresheet!AE309,'Caps &amp; Points'!$DW$2:$DX$11,2,FALSE)</f>
        <v>-</v>
      </c>
      <c r="AL641" s="88" t="str">
        <f>VLOOKUP(Scoresheet!AF309,'Caps &amp; Points'!$DW$2:$DX$11,2,FALSE)</f>
        <v>-</v>
      </c>
      <c r="AM641" s="89" t="str">
        <f>VLOOKUP(Scoresheet!AG309,'Caps &amp; Points'!$DW$2:$DX$11,2,FALSE)</f>
        <v>-</v>
      </c>
      <c r="AN641" s="90">
        <f t="shared" si="128"/>
        <v>0</v>
      </c>
      <c r="AO641" s="87" t="str">
        <f>VLOOKUP(Scoresheet!AY309,'Caps &amp; Points'!$EF$2:$EG$13,2,FALSE)</f>
        <v>-</v>
      </c>
      <c r="AP641" s="88" t="str">
        <f>VLOOKUP(Scoresheet!AZ309,'Caps &amp; Points'!$EF$2:$EG$13,2,FALSE)</f>
        <v>-</v>
      </c>
      <c r="AQ641" s="88" t="str">
        <f>VLOOKUP(Scoresheet!BA309,'Caps &amp; Points'!$EF$2:$EG$13,2,FALSE)</f>
        <v>-</v>
      </c>
      <c r="AR641" s="88" t="str">
        <f>VLOOKUP(Scoresheet!BB309,'Caps &amp; Points'!$EF$2:$EG$13,2,FALSE)</f>
        <v>-</v>
      </c>
      <c r="AS641" s="88" t="str">
        <f>VLOOKUP(Scoresheet!BC309,'Caps &amp; Points'!$EF$2:$EG$13,2,FALSE)</f>
        <v>-</v>
      </c>
      <c r="AT641" s="88" t="str">
        <f>VLOOKUP(Scoresheet!BD309,'Caps &amp; Points'!$EF$2:$EG$13,2,FALSE)</f>
        <v>-</v>
      </c>
      <c r="AU641" s="89" t="str">
        <f>VLOOKUP(Scoresheet!BE309,'Caps &amp; Points'!$EF$2:$EG$13,2,FALSE)</f>
        <v>-</v>
      </c>
      <c r="AV641" s="90">
        <f t="shared" si="129"/>
        <v>0</v>
      </c>
      <c r="AX641" s="80" t="str">
        <f>VLOOKUP(Scoresheet!AQ309,'Caps &amp; Points'!$EC$2:$ED$21,2,FALSE)</f>
        <v>-</v>
      </c>
      <c r="AY641" s="80" t="str">
        <f>VLOOKUP(Scoresheet!AR309,'Caps &amp; Points'!$EC$2:$ED$21,2,FALSE)</f>
        <v>-</v>
      </c>
      <c r="AZ641" s="80" t="str">
        <f>VLOOKUP(Scoresheet!AS309,'Caps &amp; Points'!$EC$2:$ED$21,2,FALSE)</f>
        <v>-</v>
      </c>
      <c r="BA641" s="80" t="str">
        <f>VLOOKUP(Scoresheet!AT309,'Caps &amp; Points'!$EC$2:$ED$21,2,FALSE)</f>
        <v>-</v>
      </c>
      <c r="BB641" s="80" t="str">
        <f>VLOOKUP(Scoresheet!AU309,'Caps &amp; Points'!$EC$2:$ED$21,2,FALSE)</f>
        <v>-</v>
      </c>
      <c r="BC641" s="80" t="str">
        <f>VLOOKUP(Scoresheet!AV309,'Caps &amp; Points'!$EC$2:$ED$21,2,FALSE)</f>
        <v>-</v>
      </c>
      <c r="BD641" s="80" t="str">
        <f>VLOOKUP(Scoresheet!AW309,'Caps &amp; Points'!$EC$2:$ED$21,2,FALSE)</f>
        <v>-</v>
      </c>
      <c r="BE641" s="90">
        <f t="shared" si="130"/>
        <v>0</v>
      </c>
      <c r="BF641" s="87" t="str">
        <f>VLOOKUP(Scoresheet!AI309,'Caps &amp; Points'!$DZ$2:$EA$40,2,FALSE)</f>
        <v>-</v>
      </c>
      <c r="BG641" s="88" t="str">
        <f>VLOOKUP(Scoresheet!AJ309,'Caps &amp; Points'!$DZ$2:$EA$40,2,FALSE)</f>
        <v>-</v>
      </c>
      <c r="BH641" s="88" t="str">
        <f>VLOOKUP(Scoresheet!AK309,'Caps &amp; Points'!$DZ$2:$EA$40,2,FALSE)</f>
        <v>-</v>
      </c>
      <c r="BI641" s="88" t="str">
        <f>VLOOKUP(Scoresheet!AL309,'Caps &amp; Points'!$DZ$2:$EA$40,2,FALSE)</f>
        <v>-</v>
      </c>
      <c r="BJ641" s="88" t="str">
        <f>VLOOKUP(Scoresheet!AM309,'Caps &amp; Points'!$DZ$2:$EA$40,2,FALSE)</f>
        <v>-</v>
      </c>
      <c r="BK641" s="88" t="str">
        <f>VLOOKUP(Scoresheet!AN309,'Caps &amp; Points'!$DZ$2:$EA$40,2,FALSE)</f>
        <v>-</v>
      </c>
      <c r="BL641" s="89" t="str">
        <f>VLOOKUP(Scoresheet!AO309,'Caps &amp; Points'!$DZ$2:$EA$40,2,FALSE)</f>
        <v>-</v>
      </c>
      <c r="BM641" s="90">
        <f t="shared" si="131"/>
        <v>0</v>
      </c>
      <c r="BN641" s="90">
        <f t="shared" si="125"/>
        <v>0</v>
      </c>
      <c r="BO641" s="90">
        <f t="shared" si="126"/>
        <v>0</v>
      </c>
      <c r="BP641" s="90"/>
      <c r="BQ641" s="80" t="str">
        <f>+Scoresheet!BG309</f>
        <v>-</v>
      </c>
      <c r="BR641" s="80" t="str">
        <f>+Scoresheet!BH309</f>
        <v>-</v>
      </c>
      <c r="BS641" s="80" t="str">
        <f>+Scoresheet!BI309</f>
        <v>-</v>
      </c>
      <c r="BT641" s="80" t="str">
        <f>+Scoresheet!BJ309</f>
        <v>-</v>
      </c>
      <c r="BU641" s="80" t="str">
        <f>+Scoresheet!BK309</f>
        <v>-</v>
      </c>
      <c r="BV641" s="80" t="str">
        <f>+Scoresheet!BL309</f>
        <v>-</v>
      </c>
      <c r="BW641" s="80" t="str">
        <f>+Scoresheet!BM309</f>
        <v>-</v>
      </c>
      <c r="BX641" s="80">
        <f>+Scoresheet!BN309</f>
        <v>0</v>
      </c>
      <c r="BY641" s="80" t="str">
        <f>+Scoresheet!BO309</f>
        <v>-</v>
      </c>
      <c r="BZ641" s="80" t="str">
        <f>+Scoresheet!BP309</f>
        <v>-</v>
      </c>
      <c r="CA641" s="80" t="str">
        <f>+Scoresheet!BQ309</f>
        <v>-</v>
      </c>
      <c r="CB641" s="80" t="str">
        <f>+Scoresheet!BR309</f>
        <v>-</v>
      </c>
      <c r="CC641" s="80" t="str">
        <f>+Scoresheet!BS309</f>
        <v>-</v>
      </c>
      <c r="CD641" s="80" t="str">
        <f>+Scoresheet!BT309</f>
        <v>-</v>
      </c>
      <c r="CE641" s="80" t="str">
        <f>+Scoresheet!BU309</f>
        <v>-</v>
      </c>
      <c r="CF641" s="80">
        <f>+Scoresheet!BV309</f>
        <v>0</v>
      </c>
    </row>
    <row r="642" spans="23:84" hidden="1">
      <c r="W642" s="139">
        <v>29</v>
      </c>
      <c r="X642" s="295" t="str">
        <f>+Scoresheet!B310</f>
        <v>-</v>
      </c>
      <c r="Y642" s="296" t="str">
        <f>VLOOKUP(Scoresheet!C310,'Caps &amp; Points'!$DT$2:$DU$103,2,FALSE)</f>
        <v>-</v>
      </c>
      <c r="Z642" s="309" t="str">
        <f>VLOOKUP(Scoresheet!D310,'Caps &amp; Points'!$DT$2:$DU$103,2,FALSE)</f>
        <v>-</v>
      </c>
      <c r="AA642" s="309" t="str">
        <f>VLOOKUP(Scoresheet!E310,'Caps &amp; Points'!$DT$2:$DU$103,2,FALSE)</f>
        <v>-</v>
      </c>
      <c r="AB642" s="309" t="str">
        <f>VLOOKUP(Scoresheet!F310,'Caps &amp; Points'!$DT$2:$DU$103,2,FALSE)</f>
        <v>-</v>
      </c>
      <c r="AC642" s="309" t="str">
        <f>VLOOKUP(Scoresheet!G310,'Caps &amp; Points'!$DT$2:$DU$103,2,FALSE)</f>
        <v>-</v>
      </c>
      <c r="AD642" s="309" t="str">
        <f>VLOOKUP(Scoresheet!H310,'Caps &amp; Points'!$DT$2:$DU$103,2,FALSE)</f>
        <v>-</v>
      </c>
      <c r="AE642" s="310" t="str">
        <f>VLOOKUP(Scoresheet!I310,'Caps &amp; Points'!$DT$2:$DU$103,2,FALSE)</f>
        <v>-</v>
      </c>
      <c r="AF642" s="90">
        <f t="shared" si="127"/>
        <v>0</v>
      </c>
      <c r="AG642" s="87" t="str">
        <f>VLOOKUP(Scoresheet!AA310,'Caps &amp; Points'!$DW$2:$DX$11,2,FALSE)</f>
        <v>-</v>
      </c>
      <c r="AH642" s="88" t="str">
        <f>VLOOKUP(Scoresheet!AB310,'Caps &amp; Points'!$DW$2:$DX$11,2,FALSE)</f>
        <v>-</v>
      </c>
      <c r="AI642" s="88" t="str">
        <f>VLOOKUP(Scoresheet!AC310,'Caps &amp; Points'!$DW$2:$DX$11,2,FALSE)</f>
        <v>-</v>
      </c>
      <c r="AJ642" s="88" t="str">
        <f>VLOOKUP(Scoresheet!AD310,'Caps &amp; Points'!$DW$2:$DX$11,2,FALSE)</f>
        <v>-</v>
      </c>
      <c r="AK642" s="88" t="str">
        <f>VLOOKUP(Scoresheet!AE310,'Caps &amp; Points'!$DW$2:$DX$11,2,FALSE)</f>
        <v>-</v>
      </c>
      <c r="AL642" s="88" t="str">
        <f>VLOOKUP(Scoresheet!AF310,'Caps &amp; Points'!$DW$2:$DX$11,2,FALSE)</f>
        <v>-</v>
      </c>
      <c r="AM642" s="89" t="str">
        <f>VLOOKUP(Scoresheet!AG310,'Caps &amp; Points'!$DW$2:$DX$11,2,FALSE)</f>
        <v>-</v>
      </c>
      <c r="AN642" s="90">
        <f t="shared" si="128"/>
        <v>0</v>
      </c>
      <c r="AO642" s="87" t="str">
        <f>VLOOKUP(Scoresheet!AY310,'Caps &amp; Points'!$EF$2:$EG$13,2,FALSE)</f>
        <v>-</v>
      </c>
      <c r="AP642" s="88" t="str">
        <f>VLOOKUP(Scoresheet!AZ310,'Caps &amp; Points'!$EF$2:$EG$13,2,FALSE)</f>
        <v>-</v>
      </c>
      <c r="AQ642" s="88" t="str">
        <f>VLOOKUP(Scoresheet!BA310,'Caps &amp; Points'!$EF$2:$EG$13,2,FALSE)</f>
        <v>-</v>
      </c>
      <c r="AR642" s="88" t="str">
        <f>VLOOKUP(Scoresheet!BB310,'Caps &amp; Points'!$EF$2:$EG$13,2,FALSE)</f>
        <v>-</v>
      </c>
      <c r="AS642" s="88" t="str">
        <f>VLOOKUP(Scoresheet!BC310,'Caps &amp; Points'!$EF$2:$EG$13,2,FALSE)</f>
        <v>-</v>
      </c>
      <c r="AT642" s="88" t="str">
        <f>VLOOKUP(Scoresheet!BD310,'Caps &amp; Points'!$EF$2:$EG$13,2,FALSE)</f>
        <v>-</v>
      </c>
      <c r="AU642" s="89" t="str">
        <f>VLOOKUP(Scoresheet!BE310,'Caps &amp; Points'!$EF$2:$EG$13,2,FALSE)</f>
        <v>-</v>
      </c>
      <c r="AV642" s="90">
        <f t="shared" si="129"/>
        <v>0</v>
      </c>
      <c r="AX642" s="80" t="str">
        <f>VLOOKUP(Scoresheet!AQ310,'Caps &amp; Points'!$EC$2:$ED$21,2,FALSE)</f>
        <v>-</v>
      </c>
      <c r="AY642" s="80" t="str">
        <f>VLOOKUP(Scoresheet!AR310,'Caps &amp; Points'!$EC$2:$ED$21,2,FALSE)</f>
        <v>-</v>
      </c>
      <c r="AZ642" s="80" t="str">
        <f>VLOOKUP(Scoresheet!AS310,'Caps &amp; Points'!$EC$2:$ED$21,2,FALSE)</f>
        <v>-</v>
      </c>
      <c r="BA642" s="80" t="str">
        <f>VLOOKUP(Scoresheet!AT310,'Caps &amp; Points'!$EC$2:$ED$21,2,FALSE)</f>
        <v>-</v>
      </c>
      <c r="BB642" s="80" t="str">
        <f>VLOOKUP(Scoresheet!AU310,'Caps &amp; Points'!$EC$2:$ED$21,2,FALSE)</f>
        <v>-</v>
      </c>
      <c r="BC642" s="80" t="str">
        <f>VLOOKUP(Scoresheet!AV310,'Caps &amp; Points'!$EC$2:$ED$21,2,FALSE)</f>
        <v>-</v>
      </c>
      <c r="BD642" s="80" t="str">
        <f>VLOOKUP(Scoresheet!AW310,'Caps &amp; Points'!$EC$2:$ED$21,2,FALSE)</f>
        <v>-</v>
      </c>
      <c r="BE642" s="90">
        <f t="shared" si="130"/>
        <v>0</v>
      </c>
      <c r="BF642" s="87" t="str">
        <f>VLOOKUP(Scoresheet!AI310,'Caps &amp; Points'!$DZ$2:$EA$40,2,FALSE)</f>
        <v>-</v>
      </c>
      <c r="BG642" s="88" t="str">
        <f>VLOOKUP(Scoresheet!AJ310,'Caps &amp; Points'!$DZ$2:$EA$40,2,FALSE)</f>
        <v>-</v>
      </c>
      <c r="BH642" s="88" t="str">
        <f>VLOOKUP(Scoresheet!AK310,'Caps &amp; Points'!$DZ$2:$EA$40,2,FALSE)</f>
        <v>-</v>
      </c>
      <c r="BI642" s="88" t="str">
        <f>VLOOKUP(Scoresheet!AL310,'Caps &amp; Points'!$DZ$2:$EA$40,2,FALSE)</f>
        <v>-</v>
      </c>
      <c r="BJ642" s="88" t="str">
        <f>VLOOKUP(Scoresheet!AM310,'Caps &amp; Points'!$DZ$2:$EA$40,2,FALSE)</f>
        <v>-</v>
      </c>
      <c r="BK642" s="88" t="str">
        <f>VLOOKUP(Scoresheet!AN310,'Caps &amp; Points'!$DZ$2:$EA$40,2,FALSE)</f>
        <v>-</v>
      </c>
      <c r="BL642" s="89" t="str">
        <f>VLOOKUP(Scoresheet!AO310,'Caps &amp; Points'!$DZ$2:$EA$40,2,FALSE)</f>
        <v>-</v>
      </c>
      <c r="BM642" s="90">
        <f t="shared" si="131"/>
        <v>0</v>
      </c>
      <c r="BN642" s="90">
        <f t="shared" si="125"/>
        <v>0</v>
      </c>
      <c r="BO642" s="90">
        <f t="shared" si="126"/>
        <v>0</v>
      </c>
      <c r="BP642" s="90"/>
      <c r="BQ642" s="80" t="str">
        <f>+Scoresheet!BG310</f>
        <v>-</v>
      </c>
      <c r="BR642" s="80" t="str">
        <f>+Scoresheet!BH310</f>
        <v>-</v>
      </c>
      <c r="BS642" s="80" t="str">
        <f>+Scoresheet!BI310</f>
        <v>-</v>
      </c>
      <c r="BT642" s="80" t="str">
        <f>+Scoresheet!BJ310</f>
        <v>-</v>
      </c>
      <c r="BU642" s="80" t="str">
        <f>+Scoresheet!BK310</f>
        <v>-</v>
      </c>
      <c r="BV642" s="80" t="str">
        <f>+Scoresheet!BL310</f>
        <v>-</v>
      </c>
      <c r="BW642" s="80" t="str">
        <f>+Scoresheet!BM310</f>
        <v>-</v>
      </c>
      <c r="BX642" s="80">
        <f>+Scoresheet!BN310</f>
        <v>0</v>
      </c>
      <c r="BY642" s="80" t="str">
        <f>+Scoresheet!BO310</f>
        <v>-</v>
      </c>
      <c r="BZ642" s="80" t="str">
        <f>+Scoresheet!BP310</f>
        <v>-</v>
      </c>
      <c r="CA642" s="80" t="str">
        <f>+Scoresheet!BQ310</f>
        <v>-</v>
      </c>
      <c r="CB642" s="80" t="str">
        <f>+Scoresheet!BR310</f>
        <v>-</v>
      </c>
      <c r="CC642" s="80" t="str">
        <f>+Scoresheet!BS310</f>
        <v>-</v>
      </c>
      <c r="CD642" s="80" t="str">
        <f>+Scoresheet!BT310</f>
        <v>-</v>
      </c>
      <c r="CE642" s="80" t="str">
        <f>+Scoresheet!BU310</f>
        <v>-</v>
      </c>
      <c r="CF642" s="80">
        <f>+Scoresheet!BV310</f>
        <v>0</v>
      </c>
    </row>
    <row r="643" spans="23:84" ht="15.75" hidden="1" thickBot="1">
      <c r="W643" s="294">
        <v>30</v>
      </c>
      <c r="X643" s="297" t="str">
        <f>+Scoresheet!B311</f>
        <v>-</v>
      </c>
      <c r="Y643" s="298" t="str">
        <f>VLOOKUP(Scoresheet!C311,'Caps &amp; Points'!$DT$2:$DU$103,2,FALSE)</f>
        <v>-</v>
      </c>
      <c r="Z643" s="311" t="str">
        <f>VLOOKUP(Scoresheet!D311,'Caps &amp; Points'!$DT$2:$DU$103,2,FALSE)</f>
        <v>-</v>
      </c>
      <c r="AA643" s="311" t="str">
        <f>VLOOKUP(Scoresheet!E311,'Caps &amp; Points'!$DT$2:$DU$103,2,FALSE)</f>
        <v>-</v>
      </c>
      <c r="AB643" s="311" t="str">
        <f>VLOOKUP(Scoresheet!F311,'Caps &amp; Points'!$DT$2:$DU$103,2,FALSE)</f>
        <v>-</v>
      </c>
      <c r="AC643" s="311" t="str">
        <f>VLOOKUP(Scoresheet!G311,'Caps &amp; Points'!$DT$2:$DU$103,2,FALSE)</f>
        <v>-</v>
      </c>
      <c r="AD643" s="311" t="str">
        <f>VLOOKUP(Scoresheet!H311,'Caps &amp; Points'!$DT$2:$DU$103,2,FALSE)</f>
        <v>-</v>
      </c>
      <c r="AE643" s="312" t="str">
        <f>VLOOKUP(Scoresheet!I311,'Caps &amp; Points'!$DT$2:$DU$103,2,FALSE)</f>
        <v>-</v>
      </c>
      <c r="AF643" s="94">
        <f t="shared" si="127"/>
        <v>0</v>
      </c>
      <c r="AG643" s="95" t="str">
        <f>VLOOKUP(Scoresheet!AA311,'Caps &amp; Points'!$DW$2:$DX$11,2,FALSE)</f>
        <v>-</v>
      </c>
      <c r="AH643" s="92" t="str">
        <f>VLOOKUP(Scoresheet!AB311,'Caps &amp; Points'!$DW$2:$DX$11,2,FALSE)</f>
        <v>-</v>
      </c>
      <c r="AI643" s="92" t="str">
        <f>VLOOKUP(Scoresheet!AC311,'Caps &amp; Points'!$DW$2:$DX$11,2,FALSE)</f>
        <v>-</v>
      </c>
      <c r="AJ643" s="92" t="str">
        <f>VLOOKUP(Scoresheet!AD311,'Caps &amp; Points'!$DW$2:$DX$11,2,FALSE)</f>
        <v>-</v>
      </c>
      <c r="AK643" s="92" t="str">
        <f>VLOOKUP(Scoresheet!AE311,'Caps &amp; Points'!$DW$2:$DX$11,2,FALSE)</f>
        <v>-</v>
      </c>
      <c r="AL643" s="92" t="str">
        <f>VLOOKUP(Scoresheet!AF311,'Caps &amp; Points'!$DW$2:$DX$11,2,FALSE)</f>
        <v>-</v>
      </c>
      <c r="AM643" s="93" t="str">
        <f>VLOOKUP(Scoresheet!AG311,'Caps &amp; Points'!$DW$2:$DX$11,2,FALSE)</f>
        <v>-</v>
      </c>
      <c r="AN643" s="94">
        <f t="shared" si="128"/>
        <v>0</v>
      </c>
      <c r="AO643" s="95" t="str">
        <f>VLOOKUP(Scoresheet!AY311,'Caps &amp; Points'!$EF$2:$EG$13,2,FALSE)</f>
        <v>-</v>
      </c>
      <c r="AP643" s="92" t="str">
        <f>VLOOKUP(Scoresheet!AZ311,'Caps &amp; Points'!$EF$2:$EG$13,2,FALSE)</f>
        <v>-</v>
      </c>
      <c r="AQ643" s="92" t="str">
        <f>VLOOKUP(Scoresheet!BA311,'Caps &amp; Points'!$EF$2:$EG$13,2,FALSE)</f>
        <v>-</v>
      </c>
      <c r="AR643" s="92" t="str">
        <f>VLOOKUP(Scoresheet!BB311,'Caps &amp; Points'!$EF$2:$EG$13,2,FALSE)</f>
        <v>-</v>
      </c>
      <c r="AS643" s="92" t="str">
        <f>VLOOKUP(Scoresheet!BC311,'Caps &amp; Points'!$EF$2:$EG$13,2,FALSE)</f>
        <v>-</v>
      </c>
      <c r="AT643" s="92" t="str">
        <f>VLOOKUP(Scoresheet!BD311,'Caps &amp; Points'!$EF$2:$EG$13,2,FALSE)</f>
        <v>-</v>
      </c>
      <c r="AU643" s="93" t="str">
        <f>VLOOKUP(Scoresheet!BE311,'Caps &amp; Points'!$EF$2:$EG$13,2,FALSE)</f>
        <v>-</v>
      </c>
      <c r="AV643" s="94">
        <f t="shared" si="129"/>
        <v>0</v>
      </c>
      <c r="AX643" s="80" t="str">
        <f>VLOOKUP(Scoresheet!AQ311,'Caps &amp; Points'!$EC$2:$ED$21,2,FALSE)</f>
        <v>-</v>
      </c>
      <c r="AY643" s="80" t="str">
        <f>VLOOKUP(Scoresheet!AR311,'Caps &amp; Points'!$EC$2:$ED$21,2,FALSE)</f>
        <v>-</v>
      </c>
      <c r="AZ643" s="80" t="str">
        <f>VLOOKUP(Scoresheet!AS311,'Caps &amp; Points'!$EC$2:$ED$21,2,FALSE)</f>
        <v>-</v>
      </c>
      <c r="BA643" s="80" t="str">
        <f>VLOOKUP(Scoresheet!AT311,'Caps &amp; Points'!$EC$2:$ED$21,2,FALSE)</f>
        <v>-</v>
      </c>
      <c r="BB643" s="80" t="str">
        <f>VLOOKUP(Scoresheet!AU311,'Caps &amp; Points'!$EC$2:$ED$21,2,FALSE)</f>
        <v>-</v>
      </c>
      <c r="BC643" s="80" t="str">
        <f>VLOOKUP(Scoresheet!AV311,'Caps &amp; Points'!$EC$2:$ED$21,2,FALSE)</f>
        <v>-</v>
      </c>
      <c r="BD643" s="80" t="str">
        <f>VLOOKUP(Scoresheet!AW311,'Caps &amp; Points'!$EC$2:$ED$21,2,FALSE)</f>
        <v>-</v>
      </c>
      <c r="BE643" s="94">
        <f t="shared" si="130"/>
        <v>0</v>
      </c>
      <c r="BF643" s="95" t="str">
        <f>VLOOKUP(Scoresheet!AI311,'Caps &amp; Points'!$DZ$2:$EA$40,2,FALSE)</f>
        <v>-</v>
      </c>
      <c r="BG643" s="92" t="str">
        <f>VLOOKUP(Scoresheet!AJ311,'Caps &amp; Points'!$DZ$2:$EA$40,2,FALSE)</f>
        <v>-</v>
      </c>
      <c r="BH643" s="92" t="str">
        <f>VLOOKUP(Scoresheet!AK311,'Caps &amp; Points'!$DZ$2:$EA$40,2,FALSE)</f>
        <v>-</v>
      </c>
      <c r="BI643" s="92" t="str">
        <f>VLOOKUP(Scoresheet!AL311,'Caps &amp; Points'!$DZ$2:$EA$40,2,FALSE)</f>
        <v>-</v>
      </c>
      <c r="BJ643" s="92" t="str">
        <f>VLOOKUP(Scoresheet!AM311,'Caps &amp; Points'!$DZ$2:$EA$40,2,FALSE)</f>
        <v>-</v>
      </c>
      <c r="BK643" s="92" t="str">
        <f>VLOOKUP(Scoresheet!AN311,'Caps &amp; Points'!$DZ$2:$EA$40,2,FALSE)</f>
        <v>-</v>
      </c>
      <c r="BL643" s="93" t="str">
        <f>VLOOKUP(Scoresheet!AO311,'Caps &amp; Points'!$DZ$2:$EA$40,2,FALSE)</f>
        <v>-</v>
      </c>
      <c r="BM643" s="94">
        <f t="shared" si="131"/>
        <v>0</v>
      </c>
      <c r="BN643" s="94">
        <f t="shared" si="125"/>
        <v>0</v>
      </c>
      <c r="BO643" s="94">
        <f t="shared" si="126"/>
        <v>0</v>
      </c>
      <c r="BP643" s="94"/>
      <c r="BQ643" s="80" t="str">
        <f>+Scoresheet!BG311</f>
        <v>-</v>
      </c>
      <c r="BR643" s="80" t="str">
        <f>+Scoresheet!BH311</f>
        <v>-</v>
      </c>
      <c r="BS643" s="80" t="str">
        <f>+Scoresheet!BI311</f>
        <v>-</v>
      </c>
      <c r="BT643" s="80" t="str">
        <f>+Scoresheet!BJ311</f>
        <v>-</v>
      </c>
      <c r="BU643" s="80" t="str">
        <f>+Scoresheet!BK311</f>
        <v>-</v>
      </c>
      <c r="BV643" s="80" t="str">
        <f>+Scoresheet!BL311</f>
        <v>-</v>
      </c>
      <c r="BW643" s="80" t="str">
        <f>+Scoresheet!BM311</f>
        <v>-</v>
      </c>
      <c r="BX643" s="80">
        <f>+Scoresheet!BN311</f>
        <v>0</v>
      </c>
      <c r="BY643" s="80" t="str">
        <f>+Scoresheet!BO311</f>
        <v>-</v>
      </c>
      <c r="BZ643" s="80" t="str">
        <f>+Scoresheet!BP311</f>
        <v>-</v>
      </c>
      <c r="CA643" s="80" t="str">
        <f>+Scoresheet!BQ311</f>
        <v>-</v>
      </c>
      <c r="CB643" s="80" t="str">
        <f>+Scoresheet!BR311</f>
        <v>-</v>
      </c>
      <c r="CC643" s="80" t="str">
        <f>+Scoresheet!BS311</f>
        <v>-</v>
      </c>
      <c r="CD643" s="80" t="str">
        <f>+Scoresheet!BT311</f>
        <v>-</v>
      </c>
      <c r="CE643" s="80" t="str">
        <f>+Scoresheet!BU311</f>
        <v>-</v>
      </c>
      <c r="CF643" s="80">
        <f>+Scoresheet!BV311</f>
        <v>0</v>
      </c>
    </row>
    <row r="644" spans="23:84" hidden="1">
      <c r="W644" s="139">
        <v>1</v>
      </c>
      <c r="X644" s="292" t="str">
        <f>+Scoresheet!B321</f>
        <v>BHARGAV RAVAL [M]</v>
      </c>
      <c r="Y644" s="293">
        <f>VLOOKUP(Scoresheet!C321,'Caps &amp; Points'!$DT$2:$DU$103,2,FALSE)</f>
        <v>5</v>
      </c>
      <c r="Z644" s="307">
        <f>VLOOKUP(Scoresheet!D321,'Caps &amp; Points'!$DT$2:$DU$103,2,FALSE)</f>
        <v>0</v>
      </c>
      <c r="AA644" s="307">
        <f>VLOOKUP(Scoresheet!E321,'Caps &amp; Points'!$DT$2:$DU$103,2,FALSE)</f>
        <v>7.5</v>
      </c>
      <c r="AB644" s="307">
        <f>VLOOKUP(Scoresheet!F321,'Caps &amp; Points'!$DT$2:$DU$103,2,FALSE)</f>
        <v>0</v>
      </c>
      <c r="AC644" s="307">
        <f>VLOOKUP(Scoresheet!G321,'Caps &amp; Points'!$DT$2:$DU$103,2,FALSE)</f>
        <v>11.2</v>
      </c>
      <c r="AD644" s="307">
        <f>VLOOKUP(Scoresheet!H321,'Caps &amp; Points'!$DT$2:$DU$103,2,FALSE)</f>
        <v>0</v>
      </c>
      <c r="AE644" s="308" t="str">
        <f>VLOOKUP(Scoresheet!I321,'Caps &amp; Points'!$DT$2:$DU$103,2,FALSE)</f>
        <v>-</v>
      </c>
      <c r="AF644" s="82">
        <f>SUM(Y644:AE644)</f>
        <v>23.7</v>
      </c>
      <c r="AG644" s="80">
        <f>VLOOKUP(Scoresheet!AA321,'Caps &amp; Points'!$DW$2:$DX$11,2,FALSE)</f>
        <v>1</v>
      </c>
      <c r="AH644" s="81">
        <f>VLOOKUP(Scoresheet!AB321,'Caps &amp; Points'!$DW$2:$DX$11,2,FALSE)</f>
        <v>1</v>
      </c>
      <c r="AI644" s="81">
        <f>VLOOKUP(Scoresheet!AC321,'Caps &amp; Points'!$DW$2:$DX$11,2,FALSE)</f>
        <v>0</v>
      </c>
      <c r="AJ644" s="81">
        <f>VLOOKUP(Scoresheet!AD321,'Caps &amp; Points'!$DW$2:$DX$11,2,FALSE)</f>
        <v>3</v>
      </c>
      <c r="AK644" s="81">
        <f>VLOOKUP(Scoresheet!AE321,'Caps &amp; Points'!$DW$2:$DX$11,2,FALSE)</f>
        <v>3</v>
      </c>
      <c r="AL644" s="81">
        <f>VLOOKUP(Scoresheet!AF321,'Caps &amp; Points'!$DW$2:$DX$11,2,FALSE)</f>
        <v>1</v>
      </c>
      <c r="AM644" s="222" t="str">
        <f>VLOOKUP(Scoresheet!AG321,'Caps &amp; Points'!$DW$2:$DX$11,2,FALSE)</f>
        <v>-</v>
      </c>
      <c r="AN644" s="82">
        <f>SUM(AG644:AM644)</f>
        <v>9</v>
      </c>
      <c r="AO644" s="80">
        <f>VLOOKUP(Scoresheet!AY321,'Caps &amp; Points'!$EF$2:$EG$13,2,FALSE)</f>
        <v>0.5</v>
      </c>
      <c r="AP644" s="81" t="str">
        <f>VLOOKUP(Scoresheet!AZ321,'Caps &amp; Points'!$EF$2:$EG$13,2,FALSE)</f>
        <v>-</v>
      </c>
      <c r="AQ644" s="81" t="str">
        <f>VLOOKUP(Scoresheet!BA321,'Caps &amp; Points'!$EF$2:$EG$13,2,FALSE)</f>
        <v>-</v>
      </c>
      <c r="AR644" s="81" t="str">
        <f>VLOOKUP(Scoresheet!BB321,'Caps &amp; Points'!$EF$2:$EG$13,2,FALSE)</f>
        <v>-</v>
      </c>
      <c r="AS644" s="81" t="str">
        <f>VLOOKUP(Scoresheet!BC321,'Caps &amp; Points'!$EF$2:$EG$13,2,FALSE)</f>
        <v>-</v>
      </c>
      <c r="AT644" s="81" t="str">
        <f>VLOOKUP(Scoresheet!BD321,'Caps &amp; Points'!$EF$2:$EG$13,2,FALSE)</f>
        <v>-</v>
      </c>
      <c r="AU644" s="222" t="str">
        <f>VLOOKUP(Scoresheet!BE321,'Caps &amp; Points'!$EF$2:$EG$13,2,FALSE)</f>
        <v>-</v>
      </c>
      <c r="AV644" s="82">
        <f>SUM(AO644:AU644)</f>
        <v>0.5</v>
      </c>
      <c r="AX644" s="80" t="str">
        <f>VLOOKUP(Scoresheet!AQ321,'Caps &amp; Points'!$EC$2:$ED$21,2,FALSE)</f>
        <v>-</v>
      </c>
      <c r="AY644" s="80" t="str">
        <f>VLOOKUP(Scoresheet!AR321,'Caps &amp; Points'!$EC$2:$ED$21,2,FALSE)</f>
        <v>-</v>
      </c>
      <c r="AZ644" s="80" t="str">
        <f>VLOOKUP(Scoresheet!AS321,'Caps &amp; Points'!$EC$2:$ED$21,2,FALSE)</f>
        <v>-</v>
      </c>
      <c r="BA644" s="80" t="str">
        <f>VLOOKUP(Scoresheet!AT321,'Caps &amp; Points'!$EC$2:$ED$21,2,FALSE)</f>
        <v>-</v>
      </c>
      <c r="BB644" s="80">
        <f>VLOOKUP(Scoresheet!AU321,'Caps &amp; Points'!$EC$2:$ED$21,2,FALSE)</f>
        <v>0.5</v>
      </c>
      <c r="BC644" s="80" t="str">
        <f>VLOOKUP(Scoresheet!AV321,'Caps &amp; Points'!$EC$2:$ED$21,2,FALSE)</f>
        <v>-</v>
      </c>
      <c r="BD644" s="80" t="str">
        <f>VLOOKUP(Scoresheet!AW321,'Caps &amp; Points'!$EC$2:$ED$21,2,FALSE)</f>
        <v>-</v>
      </c>
      <c r="BE644" s="82">
        <f>SUM(AX644:BD644)</f>
        <v>0.5</v>
      </c>
      <c r="BF644" s="80">
        <f>VLOOKUP(Scoresheet!AI321,'Caps &amp; Points'!$DZ$2:$EA$40,2,FALSE)</f>
        <v>0.5</v>
      </c>
      <c r="BG644" s="81">
        <f>VLOOKUP(Scoresheet!AJ321,'Caps &amp; Points'!$DZ$2:$EA$40,2,FALSE)</f>
        <v>0.5</v>
      </c>
      <c r="BH644" s="81" t="str">
        <f>VLOOKUP(Scoresheet!AK321,'Caps &amp; Points'!$DZ$2:$EA$40,2,FALSE)</f>
        <v>-</v>
      </c>
      <c r="BI644" s="81">
        <f>VLOOKUP(Scoresheet!AL321,'Caps &amp; Points'!$DZ$2:$EA$40,2,FALSE)</f>
        <v>0.5</v>
      </c>
      <c r="BJ644" s="81" t="str">
        <f>VLOOKUP(Scoresheet!AM321,'Caps &amp; Points'!$DZ$2:$EA$40,2,FALSE)</f>
        <v>-</v>
      </c>
      <c r="BK644" s="81">
        <f>VLOOKUP(Scoresheet!AN321,'Caps &amp; Points'!$DZ$2:$EA$40,2,FALSE)</f>
        <v>0</v>
      </c>
      <c r="BL644" s="222" t="str">
        <f>VLOOKUP(Scoresheet!AO321,'Caps &amp; Points'!$DZ$2:$EA$40,2,FALSE)</f>
        <v>-</v>
      </c>
      <c r="BM644" s="82">
        <f>SUM(BF644:BL644)</f>
        <v>1.5</v>
      </c>
      <c r="BN644" s="82">
        <f t="shared" si="125"/>
        <v>6</v>
      </c>
      <c r="BO644" s="82">
        <f t="shared" si="126"/>
        <v>6</v>
      </c>
      <c r="BP644" s="82"/>
      <c r="BQ644" s="80">
        <f>+Scoresheet!BG321</f>
        <v>4</v>
      </c>
      <c r="BR644" s="80">
        <f>+Scoresheet!BH321</f>
        <v>4</v>
      </c>
      <c r="BS644" s="80">
        <f>+Scoresheet!BI321</f>
        <v>4</v>
      </c>
      <c r="BT644" s="80">
        <f>+Scoresheet!BJ321</f>
        <v>3</v>
      </c>
      <c r="BU644" s="80">
        <f>+Scoresheet!BK321</f>
        <v>4</v>
      </c>
      <c r="BV644" s="80">
        <f>+Scoresheet!BL321</f>
        <v>4</v>
      </c>
      <c r="BW644" s="80" t="str">
        <f>+Scoresheet!BM321</f>
        <v>-</v>
      </c>
      <c r="BX644" s="80">
        <f>+Scoresheet!BN321</f>
        <v>23</v>
      </c>
      <c r="BY644" s="80">
        <f>+Scoresheet!BO321</f>
        <v>16</v>
      </c>
      <c r="BZ644" s="80">
        <f>+Scoresheet!BP321</f>
        <v>27</v>
      </c>
      <c r="CA644" s="80">
        <f>+Scoresheet!BQ321</f>
        <v>24</v>
      </c>
      <c r="CB644" s="80">
        <f>+Scoresheet!BR321</f>
        <v>5</v>
      </c>
      <c r="CC644" s="80">
        <f>+Scoresheet!BS321</f>
        <v>12</v>
      </c>
      <c r="CD644" s="80">
        <f>+Scoresheet!BT321</f>
        <v>24</v>
      </c>
      <c r="CE644" s="80" t="str">
        <f>+Scoresheet!BU321</f>
        <v>-</v>
      </c>
      <c r="CF644" s="80">
        <f>+Scoresheet!BV321</f>
        <v>108</v>
      </c>
    </row>
    <row r="645" spans="23:84" hidden="1">
      <c r="W645" s="294">
        <v>2</v>
      </c>
      <c r="X645" s="295" t="str">
        <f>+Scoresheet!B322</f>
        <v>NIKHIL PANDYA [M]</v>
      </c>
      <c r="Y645" s="296">
        <f>VLOOKUP(Scoresheet!C322,'Caps &amp; Points'!$DT$2:$DU$103,2,FALSE)</f>
        <v>2</v>
      </c>
      <c r="Z645" s="309">
        <f>VLOOKUP(Scoresheet!D322,'Caps &amp; Points'!$DT$2:$DU$103,2,FALSE)</f>
        <v>1.6</v>
      </c>
      <c r="AA645" s="309">
        <f>VLOOKUP(Scoresheet!E322,'Caps &amp; Points'!$DT$2:$DU$103,2,FALSE)</f>
        <v>3</v>
      </c>
      <c r="AB645" s="309">
        <f>VLOOKUP(Scoresheet!F322,'Caps &amp; Points'!$DT$2:$DU$103,2,FALSE)</f>
        <v>4.2</v>
      </c>
      <c r="AC645" s="309">
        <f>VLOOKUP(Scoresheet!G322,'Caps &amp; Points'!$DT$2:$DU$103,2,FALSE)</f>
        <v>0</v>
      </c>
      <c r="AD645" s="309">
        <f>VLOOKUP(Scoresheet!H322,'Caps &amp; Points'!$DT$2:$DU$103,2,FALSE)</f>
        <v>1.2</v>
      </c>
      <c r="AE645" s="310" t="str">
        <f>VLOOKUP(Scoresheet!I322,'Caps &amp; Points'!$DT$2:$DU$103,2,FALSE)</f>
        <v>-</v>
      </c>
      <c r="AF645" s="90">
        <f t="shared" ref="AF645:AF673" si="132">SUM(Y645:AE645)</f>
        <v>12</v>
      </c>
      <c r="AG645" s="87">
        <f>VLOOKUP(Scoresheet!AA322,'Caps &amp; Points'!$DW$2:$DX$11,2,FALSE)</f>
        <v>0</v>
      </c>
      <c r="AH645" s="88">
        <f>VLOOKUP(Scoresheet!AB322,'Caps &amp; Points'!$DW$2:$DX$11,2,FALSE)</f>
        <v>5</v>
      </c>
      <c r="AI645" s="88">
        <f>VLOOKUP(Scoresheet!AC322,'Caps &amp; Points'!$DW$2:$DX$11,2,FALSE)</f>
        <v>0</v>
      </c>
      <c r="AJ645" s="88">
        <f>VLOOKUP(Scoresheet!AD322,'Caps &amp; Points'!$DW$2:$DX$11,2,FALSE)</f>
        <v>1</v>
      </c>
      <c r="AK645" s="88">
        <f>VLOOKUP(Scoresheet!AE322,'Caps &amp; Points'!$DW$2:$DX$11,2,FALSE)</f>
        <v>1</v>
      </c>
      <c r="AL645" s="88">
        <f>VLOOKUP(Scoresheet!AF322,'Caps &amp; Points'!$DW$2:$DX$11,2,FALSE)</f>
        <v>3</v>
      </c>
      <c r="AM645" s="89" t="str">
        <f>VLOOKUP(Scoresheet!AG322,'Caps &amp; Points'!$DW$2:$DX$11,2,FALSE)</f>
        <v>-</v>
      </c>
      <c r="AN645" s="90">
        <f t="shared" ref="AN645:AN673" si="133">SUM(AG645:AM645)</f>
        <v>10</v>
      </c>
      <c r="AO645" s="87" t="str">
        <f>VLOOKUP(Scoresheet!AY322,'Caps &amp; Points'!$EF$2:$EG$13,2,FALSE)</f>
        <v>-</v>
      </c>
      <c r="AP645" s="88" t="str">
        <f>VLOOKUP(Scoresheet!AZ322,'Caps &amp; Points'!$EF$2:$EG$13,2,FALSE)</f>
        <v>-</v>
      </c>
      <c r="AQ645" s="88" t="str">
        <f>VLOOKUP(Scoresheet!BA322,'Caps &amp; Points'!$EF$2:$EG$13,2,FALSE)</f>
        <v>-</v>
      </c>
      <c r="AR645" s="88" t="str">
        <f>VLOOKUP(Scoresheet!BB322,'Caps &amp; Points'!$EF$2:$EG$13,2,FALSE)</f>
        <v>-</v>
      </c>
      <c r="AS645" s="88" t="str">
        <f>VLOOKUP(Scoresheet!BC322,'Caps &amp; Points'!$EF$2:$EG$13,2,FALSE)</f>
        <v>-</v>
      </c>
      <c r="AT645" s="88" t="str">
        <f>VLOOKUP(Scoresheet!BD322,'Caps &amp; Points'!$EF$2:$EG$13,2,FALSE)</f>
        <v>-</v>
      </c>
      <c r="AU645" s="89" t="str">
        <f>VLOOKUP(Scoresheet!BE322,'Caps &amp; Points'!$EF$2:$EG$13,2,FALSE)</f>
        <v>-</v>
      </c>
      <c r="AV645" s="90">
        <f t="shared" ref="AV645:AV673" si="134">SUM(AO645:AU645)</f>
        <v>0</v>
      </c>
      <c r="AX645" s="80">
        <f>VLOOKUP(Scoresheet!AQ322,'Caps &amp; Points'!$EC$2:$ED$21,2,FALSE)</f>
        <v>0.5</v>
      </c>
      <c r="AY645" s="80" t="str">
        <f>VLOOKUP(Scoresheet!AR322,'Caps &amp; Points'!$EC$2:$ED$21,2,FALSE)</f>
        <v>-</v>
      </c>
      <c r="AZ645" s="80" t="str">
        <f>VLOOKUP(Scoresheet!AS322,'Caps &amp; Points'!$EC$2:$ED$21,2,FALSE)</f>
        <v>-</v>
      </c>
      <c r="BA645" s="80">
        <f>VLOOKUP(Scoresheet!AT322,'Caps &amp; Points'!$EC$2:$ED$21,2,FALSE)</f>
        <v>0.5</v>
      </c>
      <c r="BB645" s="80" t="str">
        <f>VLOOKUP(Scoresheet!AU322,'Caps &amp; Points'!$EC$2:$ED$21,2,FALSE)</f>
        <v>-</v>
      </c>
      <c r="BC645" s="80" t="str">
        <f>VLOOKUP(Scoresheet!AV322,'Caps &amp; Points'!$EC$2:$ED$21,2,FALSE)</f>
        <v>-</v>
      </c>
      <c r="BD645" s="80" t="str">
        <f>VLOOKUP(Scoresheet!AW322,'Caps &amp; Points'!$EC$2:$ED$21,2,FALSE)</f>
        <v>-</v>
      </c>
      <c r="BE645" s="90">
        <f t="shared" ref="BE645:BE673" si="135">SUM(AX645:BD645)</f>
        <v>1</v>
      </c>
      <c r="BF645" s="87" t="str">
        <f>VLOOKUP(Scoresheet!AI322,'Caps &amp; Points'!$DZ$2:$EA$40,2,FALSE)</f>
        <v>-</v>
      </c>
      <c r="BG645" s="88" t="str">
        <f>VLOOKUP(Scoresheet!AJ322,'Caps &amp; Points'!$DZ$2:$EA$40,2,FALSE)</f>
        <v>-</v>
      </c>
      <c r="BH645" s="88" t="str">
        <f>VLOOKUP(Scoresheet!AK322,'Caps &amp; Points'!$DZ$2:$EA$40,2,FALSE)</f>
        <v>-</v>
      </c>
      <c r="BI645" s="88">
        <f>VLOOKUP(Scoresheet!AL322,'Caps &amp; Points'!$DZ$2:$EA$40,2,FALSE)</f>
        <v>0.5</v>
      </c>
      <c r="BJ645" s="88" t="str">
        <f>VLOOKUP(Scoresheet!AM322,'Caps &amp; Points'!$DZ$2:$EA$40,2,FALSE)</f>
        <v>-</v>
      </c>
      <c r="BK645" s="88" t="str">
        <f>VLOOKUP(Scoresheet!AN322,'Caps &amp; Points'!$DZ$2:$EA$40,2,FALSE)</f>
        <v>-</v>
      </c>
      <c r="BL645" s="89" t="str">
        <f>VLOOKUP(Scoresheet!AO322,'Caps &amp; Points'!$DZ$2:$EA$40,2,FALSE)</f>
        <v>-</v>
      </c>
      <c r="BM645" s="90">
        <f t="shared" ref="BM645:BM673" si="136">SUM(BF645:BL645)</f>
        <v>0.5</v>
      </c>
      <c r="BN645" s="90">
        <f t="shared" si="125"/>
        <v>6</v>
      </c>
      <c r="BO645" s="90">
        <f t="shared" si="126"/>
        <v>6</v>
      </c>
      <c r="BP645" s="90"/>
      <c r="BQ645" s="80">
        <f>+Scoresheet!BG322</f>
        <v>3</v>
      </c>
      <c r="BR645" s="80">
        <f>+Scoresheet!BH322</f>
        <v>4</v>
      </c>
      <c r="BS645" s="80">
        <f>+Scoresheet!BI322</f>
        <v>4</v>
      </c>
      <c r="BT645" s="80">
        <f>+Scoresheet!BJ322</f>
        <v>4</v>
      </c>
      <c r="BU645" s="80">
        <f>+Scoresheet!BK322</f>
        <v>4</v>
      </c>
      <c r="BV645" s="80">
        <f>+Scoresheet!BL322</f>
        <v>4</v>
      </c>
      <c r="BW645" s="80" t="str">
        <f>+Scoresheet!BM322</f>
        <v>-</v>
      </c>
      <c r="BX645" s="80">
        <f>+Scoresheet!BN322</f>
        <v>23</v>
      </c>
      <c r="BY645" s="80">
        <f>+Scoresheet!BO322</f>
        <v>24</v>
      </c>
      <c r="BZ645" s="80">
        <f>+Scoresheet!BP322</f>
        <v>15</v>
      </c>
      <c r="CA645" s="80">
        <f>+Scoresheet!BQ322</f>
        <v>21</v>
      </c>
      <c r="CB645" s="80">
        <f>+Scoresheet!BR322</f>
        <v>14</v>
      </c>
      <c r="CC645" s="80">
        <f>+Scoresheet!BS322</f>
        <v>27</v>
      </c>
      <c r="CD645" s="80">
        <f>+Scoresheet!BT322</f>
        <v>20</v>
      </c>
      <c r="CE645" s="80" t="str">
        <f>+Scoresheet!BU322</f>
        <v>-</v>
      </c>
      <c r="CF645" s="80">
        <f>+Scoresheet!BV322</f>
        <v>121</v>
      </c>
    </row>
    <row r="646" spans="23:84" hidden="1">
      <c r="W646" s="139">
        <v>3</v>
      </c>
      <c r="X646" s="295" t="str">
        <f>+Scoresheet!B323</f>
        <v>KIRAN PANDYA [M]</v>
      </c>
      <c r="Y646" s="296">
        <f>VLOOKUP(Scoresheet!C323,'Caps &amp; Points'!$DT$2:$DU$103,2,FALSE)</f>
        <v>2</v>
      </c>
      <c r="Z646" s="309">
        <f>VLOOKUP(Scoresheet!D323,'Caps &amp; Points'!$DT$2:$DU$103,2,FALSE)</f>
        <v>0</v>
      </c>
      <c r="AA646" s="309" t="str">
        <f>VLOOKUP(Scoresheet!E323,'Caps &amp; Points'!$DT$2:$DU$103,2,FALSE)</f>
        <v>-</v>
      </c>
      <c r="AB646" s="309">
        <f>VLOOKUP(Scoresheet!F323,'Caps &amp; Points'!$DT$2:$DU$103,2,FALSE)</f>
        <v>0</v>
      </c>
      <c r="AC646" s="309">
        <f>VLOOKUP(Scoresheet!G323,'Caps &amp; Points'!$DT$2:$DU$103,2,FALSE)</f>
        <v>2.1</v>
      </c>
      <c r="AD646" s="309">
        <f>VLOOKUP(Scoresheet!H323,'Caps &amp; Points'!$DT$2:$DU$103,2,FALSE)</f>
        <v>0</v>
      </c>
      <c r="AE646" s="310" t="str">
        <f>VLOOKUP(Scoresheet!I323,'Caps &amp; Points'!$DT$2:$DU$103,2,FALSE)</f>
        <v>-</v>
      </c>
      <c r="AF646" s="90">
        <f t="shared" si="132"/>
        <v>4.0999999999999996</v>
      </c>
      <c r="AG646" s="87">
        <f>VLOOKUP(Scoresheet!AA323,'Caps &amp; Points'!$DW$2:$DX$11,2,FALSE)</f>
        <v>1</v>
      </c>
      <c r="AH646" s="88">
        <f>VLOOKUP(Scoresheet!AB323,'Caps &amp; Points'!$DW$2:$DX$11,2,FALSE)</f>
        <v>0</v>
      </c>
      <c r="AI646" s="88">
        <f>VLOOKUP(Scoresheet!AC323,'Caps &amp; Points'!$DW$2:$DX$11,2,FALSE)</f>
        <v>1</v>
      </c>
      <c r="AJ646" s="88">
        <f>VLOOKUP(Scoresheet!AD323,'Caps &amp; Points'!$DW$2:$DX$11,2,FALSE)</f>
        <v>0</v>
      </c>
      <c r="AK646" s="88">
        <f>VLOOKUP(Scoresheet!AE323,'Caps &amp; Points'!$DW$2:$DX$11,2,FALSE)</f>
        <v>0</v>
      </c>
      <c r="AL646" s="88">
        <f>VLOOKUP(Scoresheet!AF323,'Caps &amp; Points'!$DW$2:$DX$11,2,FALSE)</f>
        <v>0</v>
      </c>
      <c r="AM646" s="89" t="str">
        <f>VLOOKUP(Scoresheet!AG323,'Caps &amp; Points'!$DW$2:$DX$11,2,FALSE)</f>
        <v>-</v>
      </c>
      <c r="AN646" s="90">
        <f t="shared" si="133"/>
        <v>2</v>
      </c>
      <c r="AO646" s="87" t="str">
        <f>VLOOKUP(Scoresheet!AY323,'Caps &amp; Points'!$EF$2:$EG$13,2,FALSE)</f>
        <v>-</v>
      </c>
      <c r="AP646" s="88" t="str">
        <f>VLOOKUP(Scoresheet!AZ323,'Caps &amp; Points'!$EF$2:$EG$13,2,FALSE)</f>
        <v>-</v>
      </c>
      <c r="AQ646" s="88" t="str">
        <f>VLOOKUP(Scoresheet!BA323,'Caps &amp; Points'!$EF$2:$EG$13,2,FALSE)</f>
        <v>-</v>
      </c>
      <c r="AR646" s="88" t="str">
        <f>VLOOKUP(Scoresheet!BB323,'Caps &amp; Points'!$EF$2:$EG$13,2,FALSE)</f>
        <v>-</v>
      </c>
      <c r="AS646" s="88" t="str">
        <f>VLOOKUP(Scoresheet!BC323,'Caps &amp; Points'!$EF$2:$EG$13,2,FALSE)</f>
        <v>-</v>
      </c>
      <c r="AT646" s="88" t="str">
        <f>VLOOKUP(Scoresheet!BD323,'Caps &amp; Points'!$EF$2:$EG$13,2,FALSE)</f>
        <v>-</v>
      </c>
      <c r="AU646" s="89" t="str">
        <f>VLOOKUP(Scoresheet!BE323,'Caps &amp; Points'!$EF$2:$EG$13,2,FALSE)</f>
        <v>-</v>
      </c>
      <c r="AV646" s="90">
        <f t="shared" si="134"/>
        <v>0</v>
      </c>
      <c r="AX646" s="80">
        <f>VLOOKUP(Scoresheet!AQ323,'Caps &amp; Points'!$EC$2:$ED$21,2,FALSE)</f>
        <v>0.5</v>
      </c>
      <c r="AY646" s="80" t="str">
        <f>VLOOKUP(Scoresheet!AR323,'Caps &amp; Points'!$EC$2:$ED$21,2,FALSE)</f>
        <v>-</v>
      </c>
      <c r="AZ646" s="80" t="str">
        <f>VLOOKUP(Scoresheet!AS323,'Caps &amp; Points'!$EC$2:$ED$21,2,FALSE)</f>
        <v>-</v>
      </c>
      <c r="BA646" s="80" t="str">
        <f>VLOOKUP(Scoresheet!AT323,'Caps &amp; Points'!$EC$2:$ED$21,2,FALSE)</f>
        <v>-</v>
      </c>
      <c r="BB646" s="80" t="str">
        <f>VLOOKUP(Scoresheet!AU323,'Caps &amp; Points'!$EC$2:$ED$21,2,FALSE)</f>
        <v>-</v>
      </c>
      <c r="BC646" s="80">
        <f>VLOOKUP(Scoresheet!AV323,'Caps &amp; Points'!$EC$2:$ED$21,2,FALSE)</f>
        <v>0.5</v>
      </c>
      <c r="BD646" s="80" t="str">
        <f>VLOOKUP(Scoresheet!AW323,'Caps &amp; Points'!$EC$2:$ED$21,2,FALSE)</f>
        <v>-</v>
      </c>
      <c r="BE646" s="90">
        <f t="shared" si="135"/>
        <v>1</v>
      </c>
      <c r="BF646" s="87" t="str">
        <f>VLOOKUP(Scoresheet!AI323,'Caps &amp; Points'!$DZ$2:$EA$40,2,FALSE)</f>
        <v>-</v>
      </c>
      <c r="BG646" s="88" t="str">
        <f>VLOOKUP(Scoresheet!AJ323,'Caps &amp; Points'!$DZ$2:$EA$40,2,FALSE)</f>
        <v>-</v>
      </c>
      <c r="BH646" s="88" t="str">
        <f>VLOOKUP(Scoresheet!AK323,'Caps &amp; Points'!$DZ$2:$EA$40,2,FALSE)</f>
        <v>-</v>
      </c>
      <c r="BI646" s="88" t="str">
        <f>VLOOKUP(Scoresheet!AL323,'Caps &amp; Points'!$DZ$2:$EA$40,2,FALSE)</f>
        <v>-</v>
      </c>
      <c r="BJ646" s="88" t="str">
        <f>VLOOKUP(Scoresheet!AM323,'Caps &amp; Points'!$DZ$2:$EA$40,2,FALSE)</f>
        <v>-</v>
      </c>
      <c r="BK646" s="88" t="str">
        <f>VLOOKUP(Scoresheet!AN323,'Caps &amp; Points'!$DZ$2:$EA$40,2,FALSE)</f>
        <v>-</v>
      </c>
      <c r="BL646" s="89" t="str">
        <f>VLOOKUP(Scoresheet!AO323,'Caps &amp; Points'!$DZ$2:$EA$40,2,FALSE)</f>
        <v>-</v>
      </c>
      <c r="BM646" s="90">
        <f t="shared" si="136"/>
        <v>0</v>
      </c>
      <c r="BN646" s="90">
        <f t="shared" si="125"/>
        <v>5</v>
      </c>
      <c r="BO646" s="90">
        <f t="shared" si="126"/>
        <v>6</v>
      </c>
      <c r="BP646" s="90"/>
      <c r="BQ646" s="80">
        <f>+Scoresheet!BG323</f>
        <v>4</v>
      </c>
      <c r="BR646" s="80">
        <f>+Scoresheet!BH323</f>
        <v>3</v>
      </c>
      <c r="BS646" s="80">
        <f>+Scoresheet!BI323</f>
        <v>4</v>
      </c>
      <c r="BT646" s="80">
        <f>+Scoresheet!BJ323</f>
        <v>2</v>
      </c>
      <c r="BU646" s="80">
        <f>+Scoresheet!BK323</f>
        <v>3</v>
      </c>
      <c r="BV646" s="80">
        <f>+Scoresheet!BL323</f>
        <v>2</v>
      </c>
      <c r="BW646" s="80" t="str">
        <f>+Scoresheet!BM323</f>
        <v>-</v>
      </c>
      <c r="BX646" s="80">
        <f>+Scoresheet!BN323</f>
        <v>18</v>
      </c>
      <c r="BY646" s="80">
        <f>+Scoresheet!BO323</f>
        <v>27</v>
      </c>
      <c r="BZ646" s="80">
        <f>+Scoresheet!BP323</f>
        <v>13</v>
      </c>
      <c r="CA646" s="80">
        <f>+Scoresheet!BQ323</f>
        <v>33</v>
      </c>
      <c r="CB646" s="80">
        <f>+Scoresheet!BR323</f>
        <v>13</v>
      </c>
      <c r="CC646" s="80">
        <f>+Scoresheet!BS323</f>
        <v>25</v>
      </c>
      <c r="CD646" s="80">
        <f>+Scoresheet!BT323</f>
        <v>7</v>
      </c>
      <c r="CE646" s="80" t="str">
        <f>+Scoresheet!BU323</f>
        <v>-</v>
      </c>
      <c r="CF646" s="80">
        <f>+Scoresheet!BV323</f>
        <v>118</v>
      </c>
    </row>
    <row r="647" spans="23:84" hidden="1">
      <c r="W647" s="294">
        <v>4</v>
      </c>
      <c r="X647" s="295" t="str">
        <f>+Scoresheet!B324</f>
        <v>PRASHANT RAVAL [M]</v>
      </c>
      <c r="Y647" s="296">
        <f>VLOOKUP(Scoresheet!C324,'Caps &amp; Points'!$DT$2:$DU$103,2,FALSE)</f>
        <v>0</v>
      </c>
      <c r="Z647" s="309">
        <f>VLOOKUP(Scoresheet!D324,'Caps &amp; Points'!$DT$2:$DU$103,2,FALSE)</f>
        <v>2.7</v>
      </c>
      <c r="AA647" s="309">
        <f>VLOOKUP(Scoresheet!E324,'Caps &amp; Points'!$DT$2:$DU$103,2,FALSE)</f>
        <v>0</v>
      </c>
      <c r="AB647" s="309">
        <f>VLOOKUP(Scoresheet!F324,'Caps &amp; Points'!$DT$2:$DU$103,2,FALSE)</f>
        <v>0</v>
      </c>
      <c r="AC647" s="309">
        <f>VLOOKUP(Scoresheet!G324,'Caps &amp; Points'!$DT$2:$DU$103,2,FALSE)</f>
        <v>0</v>
      </c>
      <c r="AD647" s="309">
        <f>VLOOKUP(Scoresheet!H324,'Caps &amp; Points'!$DT$2:$DU$103,2,FALSE)</f>
        <v>1.3</v>
      </c>
      <c r="AE647" s="310" t="str">
        <f>VLOOKUP(Scoresheet!I324,'Caps &amp; Points'!$DT$2:$DU$103,2,FALSE)</f>
        <v>-</v>
      </c>
      <c r="AF647" s="90">
        <f t="shared" si="132"/>
        <v>4</v>
      </c>
      <c r="AG647" s="87">
        <f>VLOOKUP(Scoresheet!AA324,'Caps &amp; Points'!$DW$2:$DX$11,2,FALSE)</f>
        <v>3</v>
      </c>
      <c r="AH647" s="88" t="str">
        <f>VLOOKUP(Scoresheet!AB324,'Caps &amp; Points'!$DW$2:$DX$11,2,FALSE)</f>
        <v>-</v>
      </c>
      <c r="AI647" s="88" t="str">
        <f>VLOOKUP(Scoresheet!AC324,'Caps &amp; Points'!$DW$2:$DX$11,2,FALSE)</f>
        <v>-</v>
      </c>
      <c r="AJ647" s="88" t="str">
        <f>VLOOKUP(Scoresheet!AD324,'Caps &amp; Points'!$DW$2:$DX$11,2,FALSE)</f>
        <v>-</v>
      </c>
      <c r="AK647" s="88" t="str">
        <f>VLOOKUP(Scoresheet!AE324,'Caps &amp; Points'!$DW$2:$DX$11,2,FALSE)</f>
        <v>-</v>
      </c>
      <c r="AL647" s="88" t="str">
        <f>VLOOKUP(Scoresheet!AF324,'Caps &amp; Points'!$DW$2:$DX$11,2,FALSE)</f>
        <v>-</v>
      </c>
      <c r="AM647" s="89" t="str">
        <f>VLOOKUP(Scoresheet!AG324,'Caps &amp; Points'!$DW$2:$DX$11,2,FALSE)</f>
        <v>-</v>
      </c>
      <c r="AN647" s="90">
        <f t="shared" si="133"/>
        <v>3</v>
      </c>
      <c r="AO647" s="87" t="str">
        <f>VLOOKUP(Scoresheet!AY324,'Caps &amp; Points'!$EF$2:$EG$13,2,FALSE)</f>
        <v>-</v>
      </c>
      <c r="AP647" s="88" t="str">
        <f>VLOOKUP(Scoresheet!AZ324,'Caps &amp; Points'!$EF$2:$EG$13,2,FALSE)</f>
        <v>-</v>
      </c>
      <c r="AQ647" s="88" t="str">
        <f>VLOOKUP(Scoresheet!BA324,'Caps &amp; Points'!$EF$2:$EG$13,2,FALSE)</f>
        <v>-</v>
      </c>
      <c r="AR647" s="88" t="str">
        <f>VLOOKUP(Scoresheet!BB324,'Caps &amp; Points'!$EF$2:$EG$13,2,FALSE)</f>
        <v>-</v>
      </c>
      <c r="AS647" s="88" t="str">
        <f>VLOOKUP(Scoresheet!BC324,'Caps &amp; Points'!$EF$2:$EG$13,2,FALSE)</f>
        <v>-</v>
      </c>
      <c r="AT647" s="88" t="str">
        <f>VLOOKUP(Scoresheet!BD324,'Caps &amp; Points'!$EF$2:$EG$13,2,FALSE)</f>
        <v>-</v>
      </c>
      <c r="AU647" s="89" t="str">
        <f>VLOOKUP(Scoresheet!BE324,'Caps &amp; Points'!$EF$2:$EG$13,2,FALSE)</f>
        <v>-</v>
      </c>
      <c r="AV647" s="90">
        <f t="shared" si="134"/>
        <v>0</v>
      </c>
      <c r="AX647" s="80" t="str">
        <f>VLOOKUP(Scoresheet!AQ324,'Caps &amp; Points'!$EC$2:$ED$21,2,FALSE)</f>
        <v>-</v>
      </c>
      <c r="AY647" s="80" t="str">
        <f>VLOOKUP(Scoresheet!AR324,'Caps &amp; Points'!$EC$2:$ED$21,2,FALSE)</f>
        <v>-</v>
      </c>
      <c r="AZ647" s="80" t="str">
        <f>VLOOKUP(Scoresheet!AS324,'Caps &amp; Points'!$EC$2:$ED$21,2,FALSE)</f>
        <v>-</v>
      </c>
      <c r="BA647" s="80" t="str">
        <f>VLOOKUP(Scoresheet!AT324,'Caps &amp; Points'!$EC$2:$ED$21,2,FALSE)</f>
        <v>-</v>
      </c>
      <c r="BB647" s="80" t="str">
        <f>VLOOKUP(Scoresheet!AU324,'Caps &amp; Points'!$EC$2:$ED$21,2,FALSE)</f>
        <v>-</v>
      </c>
      <c r="BC647" s="80" t="str">
        <f>VLOOKUP(Scoresheet!AV324,'Caps &amp; Points'!$EC$2:$ED$21,2,FALSE)</f>
        <v>-</v>
      </c>
      <c r="BD647" s="80" t="str">
        <f>VLOOKUP(Scoresheet!AW324,'Caps &amp; Points'!$EC$2:$ED$21,2,FALSE)</f>
        <v>-</v>
      </c>
      <c r="BE647" s="90">
        <f t="shared" si="135"/>
        <v>0</v>
      </c>
      <c r="BF647" s="87" t="str">
        <f>VLOOKUP(Scoresheet!AI324,'Caps &amp; Points'!$DZ$2:$EA$40,2,FALSE)</f>
        <v>-</v>
      </c>
      <c r="BG647" s="88" t="str">
        <f>VLOOKUP(Scoresheet!AJ324,'Caps &amp; Points'!$DZ$2:$EA$40,2,FALSE)</f>
        <v>-</v>
      </c>
      <c r="BH647" s="88" t="str">
        <f>VLOOKUP(Scoresheet!AK324,'Caps &amp; Points'!$DZ$2:$EA$40,2,FALSE)</f>
        <v>-</v>
      </c>
      <c r="BI647" s="88" t="str">
        <f>VLOOKUP(Scoresheet!AL324,'Caps &amp; Points'!$DZ$2:$EA$40,2,FALSE)</f>
        <v>-</v>
      </c>
      <c r="BJ647" s="88" t="str">
        <f>VLOOKUP(Scoresheet!AM324,'Caps &amp; Points'!$DZ$2:$EA$40,2,FALSE)</f>
        <v>-</v>
      </c>
      <c r="BK647" s="88" t="str">
        <f>VLOOKUP(Scoresheet!AN324,'Caps &amp; Points'!$DZ$2:$EA$40,2,FALSE)</f>
        <v>-</v>
      </c>
      <c r="BL647" s="89" t="str">
        <f>VLOOKUP(Scoresheet!AO324,'Caps &amp; Points'!$DZ$2:$EA$40,2,FALSE)</f>
        <v>-</v>
      </c>
      <c r="BM647" s="90">
        <f t="shared" si="136"/>
        <v>0</v>
      </c>
      <c r="BN647" s="90">
        <f t="shared" si="125"/>
        <v>6</v>
      </c>
      <c r="BO647" s="90">
        <f t="shared" si="126"/>
        <v>1</v>
      </c>
      <c r="BP647" s="90"/>
      <c r="BQ647" s="80">
        <f>+Scoresheet!BG324</f>
        <v>2</v>
      </c>
      <c r="BR647" s="80" t="str">
        <f>+Scoresheet!BH324</f>
        <v>-</v>
      </c>
      <c r="BS647" s="80" t="str">
        <f>+Scoresheet!BI324</f>
        <v>-</v>
      </c>
      <c r="BT647" s="80" t="str">
        <f>+Scoresheet!BJ324</f>
        <v>-</v>
      </c>
      <c r="BU647" s="80" t="str">
        <f>+Scoresheet!BK324</f>
        <v>-</v>
      </c>
      <c r="BV647" s="80" t="str">
        <f>+Scoresheet!BL324</f>
        <v>-</v>
      </c>
      <c r="BW647" s="80" t="str">
        <f>+Scoresheet!BM324</f>
        <v>-</v>
      </c>
      <c r="BX647" s="80">
        <f>+Scoresheet!BN324</f>
        <v>2</v>
      </c>
      <c r="BY647" s="80">
        <f>+Scoresheet!BO324</f>
        <v>13</v>
      </c>
      <c r="BZ647" s="80" t="str">
        <f>+Scoresheet!BP324</f>
        <v>-</v>
      </c>
      <c r="CA647" s="80" t="str">
        <f>+Scoresheet!BQ324</f>
        <v>-</v>
      </c>
      <c r="CB647" s="80" t="str">
        <f>+Scoresheet!BR324</f>
        <v>-</v>
      </c>
      <c r="CC647" s="80" t="str">
        <f>+Scoresheet!BS324</f>
        <v>-</v>
      </c>
      <c r="CD647" s="80" t="str">
        <f>+Scoresheet!BT324</f>
        <v>-</v>
      </c>
      <c r="CE647" s="80" t="str">
        <f>+Scoresheet!BU324</f>
        <v>-</v>
      </c>
      <c r="CF647" s="80">
        <f>+Scoresheet!BV324</f>
        <v>13</v>
      </c>
    </row>
    <row r="648" spans="23:84" hidden="1">
      <c r="W648" s="139">
        <v>5</v>
      </c>
      <c r="X648" s="295" t="str">
        <f>+Scoresheet!B325</f>
        <v>PANKAJ PANDYA [M]</v>
      </c>
      <c r="Y648" s="296">
        <f>VLOOKUP(Scoresheet!C325,'Caps &amp; Points'!$DT$2:$DU$103,2,FALSE)</f>
        <v>2.1</v>
      </c>
      <c r="Z648" s="309">
        <f>VLOOKUP(Scoresheet!D325,'Caps &amp; Points'!$DT$2:$DU$103,2,FALSE)</f>
        <v>0</v>
      </c>
      <c r="AA648" s="309">
        <f>VLOOKUP(Scoresheet!E325,'Caps &amp; Points'!$DT$2:$DU$103,2,FALSE)</f>
        <v>0</v>
      </c>
      <c r="AB648" s="309">
        <f>VLOOKUP(Scoresheet!F325,'Caps &amp; Points'!$DT$2:$DU$103,2,FALSE)</f>
        <v>0</v>
      </c>
      <c r="AC648" s="309">
        <f>VLOOKUP(Scoresheet!G325,'Caps &amp; Points'!$DT$2:$DU$103,2,FALSE)</f>
        <v>0</v>
      </c>
      <c r="AD648" s="309">
        <f>VLOOKUP(Scoresheet!H325,'Caps &amp; Points'!$DT$2:$DU$103,2,FALSE)</f>
        <v>1</v>
      </c>
      <c r="AE648" s="310" t="str">
        <f>VLOOKUP(Scoresheet!I325,'Caps &amp; Points'!$DT$2:$DU$103,2,FALSE)</f>
        <v>-</v>
      </c>
      <c r="AF648" s="90">
        <f t="shared" si="132"/>
        <v>3.1</v>
      </c>
      <c r="AG648" s="87" t="str">
        <f>VLOOKUP(Scoresheet!AA325,'Caps &amp; Points'!$DW$2:$DX$11,2,FALSE)</f>
        <v>-</v>
      </c>
      <c r="AH648" s="88" t="str">
        <f>VLOOKUP(Scoresheet!AB325,'Caps &amp; Points'!$DW$2:$DX$11,2,FALSE)</f>
        <v>-</v>
      </c>
      <c r="AI648" s="88" t="str">
        <f>VLOOKUP(Scoresheet!AC325,'Caps &amp; Points'!$DW$2:$DX$11,2,FALSE)</f>
        <v>-</v>
      </c>
      <c r="AJ648" s="88" t="str">
        <f>VLOOKUP(Scoresheet!AD325,'Caps &amp; Points'!$DW$2:$DX$11,2,FALSE)</f>
        <v>-</v>
      </c>
      <c r="AK648" s="88" t="str">
        <f>VLOOKUP(Scoresheet!AE325,'Caps &amp; Points'!$DW$2:$DX$11,2,FALSE)</f>
        <v>-</v>
      </c>
      <c r="AL648" s="88" t="str">
        <f>VLOOKUP(Scoresheet!AF325,'Caps &amp; Points'!$DW$2:$DX$11,2,FALSE)</f>
        <v>-</v>
      </c>
      <c r="AM648" s="89" t="str">
        <f>VLOOKUP(Scoresheet!AG325,'Caps &amp; Points'!$DW$2:$DX$11,2,FALSE)</f>
        <v>-</v>
      </c>
      <c r="AN648" s="90">
        <f t="shared" si="133"/>
        <v>0</v>
      </c>
      <c r="AO648" s="87" t="str">
        <f>VLOOKUP(Scoresheet!AY325,'Caps &amp; Points'!$EF$2:$EG$13,2,FALSE)</f>
        <v>-</v>
      </c>
      <c r="AP648" s="88" t="str">
        <f>VLOOKUP(Scoresheet!AZ325,'Caps &amp; Points'!$EF$2:$EG$13,2,FALSE)</f>
        <v>-</v>
      </c>
      <c r="AQ648" s="88" t="str">
        <f>VLOOKUP(Scoresheet!BA325,'Caps &amp; Points'!$EF$2:$EG$13,2,FALSE)</f>
        <v>-</v>
      </c>
      <c r="AR648" s="88" t="str">
        <f>VLOOKUP(Scoresheet!BB325,'Caps &amp; Points'!$EF$2:$EG$13,2,FALSE)</f>
        <v>-</v>
      </c>
      <c r="AS648" s="88" t="str">
        <f>VLOOKUP(Scoresheet!BC325,'Caps &amp; Points'!$EF$2:$EG$13,2,FALSE)</f>
        <v>-</v>
      </c>
      <c r="AT648" s="88" t="str">
        <f>VLOOKUP(Scoresheet!BD325,'Caps &amp; Points'!$EF$2:$EG$13,2,FALSE)</f>
        <v>-</v>
      </c>
      <c r="AU648" s="89" t="str">
        <f>VLOOKUP(Scoresheet!BE325,'Caps &amp; Points'!$EF$2:$EG$13,2,FALSE)</f>
        <v>-</v>
      </c>
      <c r="AV648" s="90">
        <f t="shared" si="134"/>
        <v>0</v>
      </c>
      <c r="AX648" s="80" t="str">
        <f>VLOOKUP(Scoresheet!AQ325,'Caps &amp; Points'!$EC$2:$ED$21,2,FALSE)</f>
        <v>-</v>
      </c>
      <c r="AY648" s="80" t="str">
        <f>VLOOKUP(Scoresheet!AR325,'Caps &amp; Points'!$EC$2:$ED$21,2,FALSE)</f>
        <v>-</v>
      </c>
      <c r="AZ648" s="80" t="str">
        <f>VLOOKUP(Scoresheet!AS325,'Caps &amp; Points'!$EC$2:$ED$21,2,FALSE)</f>
        <v>-</v>
      </c>
      <c r="BA648" s="80" t="str">
        <f>VLOOKUP(Scoresheet!AT325,'Caps &amp; Points'!$EC$2:$ED$21,2,FALSE)</f>
        <v>-</v>
      </c>
      <c r="BB648" s="80" t="str">
        <f>VLOOKUP(Scoresheet!AU325,'Caps &amp; Points'!$EC$2:$ED$21,2,FALSE)</f>
        <v>-</v>
      </c>
      <c r="BC648" s="80" t="str">
        <f>VLOOKUP(Scoresheet!AV325,'Caps &amp; Points'!$EC$2:$ED$21,2,FALSE)</f>
        <v>-</v>
      </c>
      <c r="BD648" s="80" t="str">
        <f>VLOOKUP(Scoresheet!AW325,'Caps &amp; Points'!$EC$2:$ED$21,2,FALSE)</f>
        <v>-</v>
      </c>
      <c r="BE648" s="90">
        <f t="shared" si="135"/>
        <v>0</v>
      </c>
      <c r="BF648" s="87">
        <f>VLOOKUP(Scoresheet!AI325,'Caps &amp; Points'!$DZ$2:$EA$40,2,FALSE)</f>
        <v>0.5</v>
      </c>
      <c r="BG648" s="88" t="str">
        <f>VLOOKUP(Scoresheet!AJ325,'Caps &amp; Points'!$DZ$2:$EA$40,2,FALSE)</f>
        <v>-</v>
      </c>
      <c r="BH648" s="88" t="str">
        <f>VLOOKUP(Scoresheet!AK325,'Caps &amp; Points'!$DZ$2:$EA$40,2,FALSE)</f>
        <v>-</v>
      </c>
      <c r="BI648" s="88">
        <f>VLOOKUP(Scoresheet!AL325,'Caps &amp; Points'!$DZ$2:$EA$40,2,FALSE)</f>
        <v>0.5</v>
      </c>
      <c r="BJ648" s="88">
        <f>VLOOKUP(Scoresheet!AM325,'Caps &amp; Points'!$DZ$2:$EA$40,2,FALSE)</f>
        <v>0.5</v>
      </c>
      <c r="BK648" s="88" t="str">
        <f>VLOOKUP(Scoresheet!AN325,'Caps &amp; Points'!$DZ$2:$EA$40,2,FALSE)</f>
        <v>-</v>
      </c>
      <c r="BL648" s="89" t="str">
        <f>VLOOKUP(Scoresheet!AO325,'Caps &amp; Points'!$DZ$2:$EA$40,2,FALSE)</f>
        <v>-</v>
      </c>
      <c r="BM648" s="90">
        <f t="shared" si="136"/>
        <v>1.5</v>
      </c>
      <c r="BN648" s="90">
        <f t="shared" si="125"/>
        <v>6</v>
      </c>
      <c r="BO648" s="90">
        <f t="shared" si="126"/>
        <v>0</v>
      </c>
      <c r="BP648" s="90"/>
      <c r="BQ648" s="80" t="str">
        <f>+Scoresheet!BG325</f>
        <v>-</v>
      </c>
      <c r="BR648" s="80" t="str">
        <f>+Scoresheet!BH325</f>
        <v>-</v>
      </c>
      <c r="BS648" s="80" t="str">
        <f>+Scoresheet!BI325</f>
        <v>-</v>
      </c>
      <c r="BT648" s="80" t="str">
        <f>+Scoresheet!BJ325</f>
        <v>-</v>
      </c>
      <c r="BU648" s="80" t="str">
        <f>+Scoresheet!BK325</f>
        <v>-</v>
      </c>
      <c r="BV648" s="80" t="str">
        <f>+Scoresheet!BL325</f>
        <v>-</v>
      </c>
      <c r="BW648" s="80" t="str">
        <f>+Scoresheet!BM325</f>
        <v>-</v>
      </c>
      <c r="BX648" s="80">
        <f>+Scoresheet!BN325</f>
        <v>0</v>
      </c>
      <c r="BY648" s="80" t="str">
        <f>+Scoresheet!BO325</f>
        <v>-</v>
      </c>
      <c r="BZ648" s="80" t="str">
        <f>+Scoresheet!BP325</f>
        <v>-</v>
      </c>
      <c r="CA648" s="80" t="str">
        <f>+Scoresheet!BQ325</f>
        <v>-</v>
      </c>
      <c r="CB648" s="80" t="str">
        <f>+Scoresheet!BR325</f>
        <v>-</v>
      </c>
      <c r="CC648" s="80" t="str">
        <f>+Scoresheet!BS325</f>
        <v>-</v>
      </c>
      <c r="CD648" s="80" t="str">
        <f>+Scoresheet!BT325</f>
        <v>-</v>
      </c>
      <c r="CE648" s="80" t="str">
        <f>+Scoresheet!BU325</f>
        <v>-</v>
      </c>
      <c r="CF648" s="80">
        <f>+Scoresheet!BV325</f>
        <v>0</v>
      </c>
    </row>
    <row r="649" spans="23:84" hidden="1">
      <c r="W649" s="294">
        <v>6</v>
      </c>
      <c r="X649" s="295" t="str">
        <f>+Scoresheet!B326</f>
        <v>ANKIT PANDYA [M]</v>
      </c>
      <c r="Y649" s="296" t="str">
        <f>VLOOKUP(Scoresheet!C326,'Caps &amp; Points'!$DT$2:$DU$103,2,FALSE)</f>
        <v>-</v>
      </c>
      <c r="Z649" s="309">
        <f>VLOOKUP(Scoresheet!D326,'Caps &amp; Points'!$DT$2:$DU$103,2,FALSE)</f>
        <v>0</v>
      </c>
      <c r="AA649" s="309" t="str">
        <f>VLOOKUP(Scoresheet!E326,'Caps &amp; Points'!$DT$2:$DU$103,2,FALSE)</f>
        <v>-</v>
      </c>
      <c r="AB649" s="309" t="str">
        <f>VLOOKUP(Scoresheet!F326,'Caps &amp; Points'!$DT$2:$DU$103,2,FALSE)</f>
        <v>-</v>
      </c>
      <c r="AC649" s="309" t="str">
        <f>VLOOKUP(Scoresheet!G326,'Caps &amp; Points'!$DT$2:$DU$103,2,FALSE)</f>
        <v>-</v>
      </c>
      <c r="AD649" s="309">
        <f>VLOOKUP(Scoresheet!H326,'Caps &amp; Points'!$DT$2:$DU$103,2,FALSE)</f>
        <v>0</v>
      </c>
      <c r="AE649" s="310" t="str">
        <f>VLOOKUP(Scoresheet!I326,'Caps &amp; Points'!$DT$2:$DU$103,2,FALSE)</f>
        <v>-</v>
      </c>
      <c r="AF649" s="90">
        <f t="shared" si="132"/>
        <v>0</v>
      </c>
      <c r="AG649" s="87">
        <f>VLOOKUP(Scoresheet!AA326,'Caps &amp; Points'!$DW$2:$DX$11,2,FALSE)</f>
        <v>1</v>
      </c>
      <c r="AH649" s="88">
        <f>VLOOKUP(Scoresheet!AB326,'Caps &amp; Points'!$DW$2:$DX$11,2,FALSE)</f>
        <v>1</v>
      </c>
      <c r="AI649" s="88">
        <f>VLOOKUP(Scoresheet!AC326,'Caps &amp; Points'!$DW$2:$DX$11,2,FALSE)</f>
        <v>3</v>
      </c>
      <c r="AJ649" s="88">
        <f>VLOOKUP(Scoresheet!AD326,'Caps &amp; Points'!$DW$2:$DX$11,2,FALSE)</f>
        <v>0</v>
      </c>
      <c r="AK649" s="88">
        <f>VLOOKUP(Scoresheet!AE326,'Caps &amp; Points'!$DW$2:$DX$11,2,FALSE)</f>
        <v>0</v>
      </c>
      <c r="AL649" s="88" t="str">
        <f>VLOOKUP(Scoresheet!AF326,'Caps &amp; Points'!$DW$2:$DX$11,2,FALSE)</f>
        <v>-</v>
      </c>
      <c r="AM649" s="89" t="str">
        <f>VLOOKUP(Scoresheet!AG326,'Caps &amp; Points'!$DW$2:$DX$11,2,FALSE)</f>
        <v>-</v>
      </c>
      <c r="AN649" s="90">
        <f t="shared" si="133"/>
        <v>5</v>
      </c>
      <c r="AO649" s="87" t="str">
        <f>VLOOKUP(Scoresheet!AY326,'Caps &amp; Points'!$EF$2:$EG$13,2,FALSE)</f>
        <v>-</v>
      </c>
      <c r="AP649" s="88" t="str">
        <f>VLOOKUP(Scoresheet!AZ326,'Caps &amp; Points'!$EF$2:$EG$13,2,FALSE)</f>
        <v>-</v>
      </c>
      <c r="AQ649" s="88" t="str">
        <f>VLOOKUP(Scoresheet!BA326,'Caps &amp; Points'!$EF$2:$EG$13,2,FALSE)</f>
        <v>-</v>
      </c>
      <c r="AR649" s="88" t="str">
        <f>VLOOKUP(Scoresheet!BB326,'Caps &amp; Points'!$EF$2:$EG$13,2,FALSE)</f>
        <v>-</v>
      </c>
      <c r="AS649" s="88" t="str">
        <f>VLOOKUP(Scoresheet!BC326,'Caps &amp; Points'!$EF$2:$EG$13,2,FALSE)</f>
        <v>-</v>
      </c>
      <c r="AT649" s="88" t="str">
        <f>VLOOKUP(Scoresheet!BD326,'Caps &amp; Points'!$EF$2:$EG$13,2,FALSE)</f>
        <v>-</v>
      </c>
      <c r="AU649" s="89" t="str">
        <f>VLOOKUP(Scoresheet!BE326,'Caps &amp; Points'!$EF$2:$EG$13,2,FALSE)</f>
        <v>-</v>
      </c>
      <c r="AV649" s="90">
        <f t="shared" si="134"/>
        <v>0</v>
      </c>
      <c r="AX649" s="80" t="str">
        <f>VLOOKUP(Scoresheet!AQ326,'Caps &amp; Points'!$EC$2:$ED$21,2,FALSE)</f>
        <v>-</v>
      </c>
      <c r="AY649" s="80" t="str">
        <f>VLOOKUP(Scoresheet!AR326,'Caps &amp; Points'!$EC$2:$ED$21,2,FALSE)</f>
        <v>-</v>
      </c>
      <c r="AZ649" s="80" t="str">
        <f>VLOOKUP(Scoresheet!AS326,'Caps &amp; Points'!$EC$2:$ED$21,2,FALSE)</f>
        <v>-</v>
      </c>
      <c r="BA649" s="80" t="str">
        <f>VLOOKUP(Scoresheet!AT326,'Caps &amp; Points'!$EC$2:$ED$21,2,FALSE)</f>
        <v>-</v>
      </c>
      <c r="BB649" s="80" t="str">
        <f>VLOOKUP(Scoresheet!AU326,'Caps &amp; Points'!$EC$2:$ED$21,2,FALSE)</f>
        <v>-</v>
      </c>
      <c r="BC649" s="80" t="str">
        <f>VLOOKUP(Scoresheet!AV326,'Caps &amp; Points'!$EC$2:$ED$21,2,FALSE)</f>
        <v>-</v>
      </c>
      <c r="BD649" s="80" t="str">
        <f>VLOOKUP(Scoresheet!AW326,'Caps &amp; Points'!$EC$2:$ED$21,2,FALSE)</f>
        <v>-</v>
      </c>
      <c r="BE649" s="90">
        <f t="shared" si="135"/>
        <v>0</v>
      </c>
      <c r="BF649" s="87">
        <f>VLOOKUP(Scoresheet!AI326,'Caps &amp; Points'!$DZ$2:$EA$40,2,FALSE)</f>
        <v>0.5</v>
      </c>
      <c r="BG649" s="88">
        <f>VLOOKUP(Scoresheet!AJ326,'Caps &amp; Points'!$DZ$2:$EA$40,2,FALSE)</f>
        <v>0</v>
      </c>
      <c r="BH649" s="88">
        <f>VLOOKUP(Scoresheet!AK326,'Caps &amp; Points'!$DZ$2:$EA$40,2,FALSE)</f>
        <v>0.5</v>
      </c>
      <c r="BI649" s="88">
        <f>VLOOKUP(Scoresheet!AL326,'Caps &amp; Points'!$DZ$2:$EA$40,2,FALSE)</f>
        <v>0.5</v>
      </c>
      <c r="BJ649" s="88" t="str">
        <f>VLOOKUP(Scoresheet!AM326,'Caps &amp; Points'!$DZ$2:$EA$40,2,FALSE)</f>
        <v>-</v>
      </c>
      <c r="BK649" s="88" t="str">
        <f>VLOOKUP(Scoresheet!AN326,'Caps &amp; Points'!$DZ$2:$EA$40,2,FALSE)</f>
        <v>-</v>
      </c>
      <c r="BL649" s="89" t="str">
        <f>VLOOKUP(Scoresheet!AO326,'Caps &amp; Points'!$DZ$2:$EA$40,2,FALSE)</f>
        <v>-</v>
      </c>
      <c r="BM649" s="90">
        <f t="shared" si="136"/>
        <v>1.5</v>
      </c>
      <c r="BN649" s="90">
        <f t="shared" si="125"/>
        <v>2</v>
      </c>
      <c r="BO649" s="90">
        <f t="shared" si="126"/>
        <v>5</v>
      </c>
      <c r="BP649" s="90"/>
      <c r="BQ649" s="80">
        <f>+Scoresheet!BG326</f>
        <v>3</v>
      </c>
      <c r="BR649" s="80">
        <f>+Scoresheet!BH326</f>
        <v>4</v>
      </c>
      <c r="BS649" s="80">
        <f>+Scoresheet!BI326</f>
        <v>4</v>
      </c>
      <c r="BT649" s="80">
        <f>+Scoresheet!BJ326</f>
        <v>2</v>
      </c>
      <c r="BU649" s="80">
        <f>+Scoresheet!BK326</f>
        <v>1</v>
      </c>
      <c r="BV649" s="80" t="str">
        <f>+Scoresheet!BL326</f>
        <v>-</v>
      </c>
      <c r="BW649" s="80" t="str">
        <f>+Scoresheet!BM326</f>
        <v>-</v>
      </c>
      <c r="BX649" s="80">
        <f>+Scoresheet!BN326</f>
        <v>14</v>
      </c>
      <c r="BY649" s="80">
        <f>+Scoresheet!BO326</f>
        <v>27</v>
      </c>
      <c r="BZ649" s="80">
        <f>+Scoresheet!BP326</f>
        <v>28</v>
      </c>
      <c r="CA649" s="80">
        <f>+Scoresheet!BQ326</f>
        <v>28</v>
      </c>
      <c r="CB649" s="80">
        <f>+Scoresheet!BR326</f>
        <v>13</v>
      </c>
      <c r="CC649" s="80">
        <f>+Scoresheet!BS326</f>
        <v>16</v>
      </c>
      <c r="CD649" s="80" t="str">
        <f>+Scoresheet!BT326</f>
        <v>-</v>
      </c>
      <c r="CE649" s="80" t="str">
        <f>+Scoresheet!BU326</f>
        <v>-</v>
      </c>
      <c r="CF649" s="80">
        <f>+Scoresheet!BV326</f>
        <v>112</v>
      </c>
    </row>
    <row r="650" spans="23:84" hidden="1">
      <c r="W650" s="139">
        <v>7</v>
      </c>
      <c r="X650" s="295" t="str">
        <f>+Scoresheet!B327</f>
        <v>VIRENDRA RAVAL [M]</v>
      </c>
      <c r="Y650" s="296" t="str">
        <f>VLOOKUP(Scoresheet!C327,'Caps &amp; Points'!$DT$2:$DU$103,2,FALSE)</f>
        <v>-</v>
      </c>
      <c r="Z650" s="309">
        <f>VLOOKUP(Scoresheet!D327,'Caps &amp; Points'!$DT$2:$DU$103,2,FALSE)</f>
        <v>0</v>
      </c>
      <c r="AA650" s="309" t="str">
        <f>VLOOKUP(Scoresheet!E327,'Caps &amp; Points'!$DT$2:$DU$103,2,FALSE)</f>
        <v>-</v>
      </c>
      <c r="AB650" s="309" t="str">
        <f>VLOOKUP(Scoresheet!F327,'Caps &amp; Points'!$DT$2:$DU$103,2,FALSE)</f>
        <v>-</v>
      </c>
      <c r="AC650" s="309" t="str">
        <f>VLOOKUP(Scoresheet!G327,'Caps &amp; Points'!$DT$2:$DU$103,2,FALSE)</f>
        <v>-</v>
      </c>
      <c r="AD650" s="309">
        <f>VLOOKUP(Scoresheet!H327,'Caps &amp; Points'!$DT$2:$DU$103,2,FALSE)</f>
        <v>0</v>
      </c>
      <c r="AE650" s="310" t="str">
        <f>VLOOKUP(Scoresheet!I327,'Caps &amp; Points'!$DT$2:$DU$103,2,FALSE)</f>
        <v>-</v>
      </c>
      <c r="AF650" s="90">
        <f t="shared" si="132"/>
        <v>0</v>
      </c>
      <c r="AG650" s="87">
        <f>VLOOKUP(Scoresheet!AA327,'Caps &amp; Points'!$DW$2:$DX$11,2,FALSE)</f>
        <v>3</v>
      </c>
      <c r="AH650" s="88">
        <f>VLOOKUP(Scoresheet!AB327,'Caps &amp; Points'!$DW$2:$DX$11,2,FALSE)</f>
        <v>1</v>
      </c>
      <c r="AI650" s="88" t="str">
        <f>VLOOKUP(Scoresheet!AC327,'Caps &amp; Points'!$DW$2:$DX$11,2,FALSE)</f>
        <v>-</v>
      </c>
      <c r="AJ650" s="88">
        <f>VLOOKUP(Scoresheet!AD327,'Caps &amp; Points'!$DW$2:$DX$11,2,FALSE)</f>
        <v>10</v>
      </c>
      <c r="AK650" s="88">
        <f>VLOOKUP(Scoresheet!AE327,'Caps &amp; Points'!$DW$2:$DX$11,2,FALSE)</f>
        <v>1</v>
      </c>
      <c r="AL650" s="88">
        <f>VLOOKUP(Scoresheet!AF327,'Caps &amp; Points'!$DW$2:$DX$11,2,FALSE)</f>
        <v>0</v>
      </c>
      <c r="AM650" s="89" t="str">
        <f>VLOOKUP(Scoresheet!AG327,'Caps &amp; Points'!$DW$2:$DX$11,2,FALSE)</f>
        <v>-</v>
      </c>
      <c r="AN650" s="90">
        <f t="shared" si="133"/>
        <v>15</v>
      </c>
      <c r="AO650" s="87" t="str">
        <f>VLOOKUP(Scoresheet!AY327,'Caps &amp; Points'!$EF$2:$EG$13,2,FALSE)</f>
        <v>-</v>
      </c>
      <c r="AP650" s="88" t="str">
        <f>VLOOKUP(Scoresheet!AZ327,'Caps &amp; Points'!$EF$2:$EG$13,2,FALSE)</f>
        <v>-</v>
      </c>
      <c r="AQ650" s="88" t="str">
        <f>VLOOKUP(Scoresheet!BA327,'Caps &amp; Points'!$EF$2:$EG$13,2,FALSE)</f>
        <v>-</v>
      </c>
      <c r="AR650" s="88" t="str">
        <f>VLOOKUP(Scoresheet!BB327,'Caps &amp; Points'!$EF$2:$EG$13,2,FALSE)</f>
        <v>-</v>
      </c>
      <c r="AS650" s="88" t="str">
        <f>VLOOKUP(Scoresheet!BC327,'Caps &amp; Points'!$EF$2:$EG$13,2,FALSE)</f>
        <v>-</v>
      </c>
      <c r="AT650" s="88" t="str">
        <f>VLOOKUP(Scoresheet!BD327,'Caps &amp; Points'!$EF$2:$EG$13,2,FALSE)</f>
        <v>-</v>
      </c>
      <c r="AU650" s="89" t="str">
        <f>VLOOKUP(Scoresheet!BE327,'Caps &amp; Points'!$EF$2:$EG$13,2,FALSE)</f>
        <v>-</v>
      </c>
      <c r="AV650" s="90">
        <f t="shared" si="134"/>
        <v>0</v>
      </c>
      <c r="AX650" s="80" t="str">
        <f>VLOOKUP(Scoresheet!AQ327,'Caps &amp; Points'!$EC$2:$ED$21,2,FALSE)</f>
        <v>-</v>
      </c>
      <c r="AY650" s="80" t="str">
        <f>VLOOKUP(Scoresheet!AR327,'Caps &amp; Points'!$EC$2:$ED$21,2,FALSE)</f>
        <v>-</v>
      </c>
      <c r="AZ650" s="80" t="str">
        <f>VLOOKUP(Scoresheet!AS327,'Caps &amp; Points'!$EC$2:$ED$21,2,FALSE)</f>
        <v>-</v>
      </c>
      <c r="BA650" s="80" t="str">
        <f>VLOOKUP(Scoresheet!AT327,'Caps &amp; Points'!$EC$2:$ED$21,2,FALSE)</f>
        <v>-</v>
      </c>
      <c r="BB650" s="80" t="str">
        <f>VLOOKUP(Scoresheet!AU327,'Caps &amp; Points'!$EC$2:$ED$21,2,FALSE)</f>
        <v>-</v>
      </c>
      <c r="BC650" s="80" t="str">
        <f>VLOOKUP(Scoresheet!AV327,'Caps &amp; Points'!$EC$2:$ED$21,2,FALSE)</f>
        <v>-</v>
      </c>
      <c r="BD650" s="80" t="str">
        <f>VLOOKUP(Scoresheet!AW327,'Caps &amp; Points'!$EC$2:$ED$21,2,FALSE)</f>
        <v>-</v>
      </c>
      <c r="BE650" s="90">
        <f t="shared" si="135"/>
        <v>0</v>
      </c>
      <c r="BF650" s="87" t="str">
        <f>VLOOKUP(Scoresheet!AI327,'Caps &amp; Points'!$DZ$2:$EA$40,2,FALSE)</f>
        <v>-</v>
      </c>
      <c r="BG650" s="88">
        <f>VLOOKUP(Scoresheet!AJ327,'Caps &amp; Points'!$DZ$2:$EA$40,2,FALSE)</f>
        <v>0.5</v>
      </c>
      <c r="BH650" s="88" t="str">
        <f>VLOOKUP(Scoresheet!AK327,'Caps &amp; Points'!$DZ$2:$EA$40,2,FALSE)</f>
        <v>-</v>
      </c>
      <c r="BI650" s="88">
        <f>VLOOKUP(Scoresheet!AL327,'Caps &amp; Points'!$DZ$2:$EA$40,2,FALSE)</f>
        <v>0</v>
      </c>
      <c r="BJ650" s="88">
        <f>VLOOKUP(Scoresheet!AM327,'Caps &amp; Points'!$DZ$2:$EA$40,2,FALSE)</f>
        <v>0.5</v>
      </c>
      <c r="BK650" s="88" t="str">
        <f>VLOOKUP(Scoresheet!AN327,'Caps &amp; Points'!$DZ$2:$EA$40,2,FALSE)</f>
        <v>-</v>
      </c>
      <c r="BL650" s="89" t="str">
        <f>VLOOKUP(Scoresheet!AO327,'Caps &amp; Points'!$DZ$2:$EA$40,2,FALSE)</f>
        <v>-</v>
      </c>
      <c r="BM650" s="90">
        <f t="shared" si="136"/>
        <v>1</v>
      </c>
      <c r="BN650" s="90">
        <f t="shared" si="125"/>
        <v>2</v>
      </c>
      <c r="BO650" s="90">
        <f t="shared" si="126"/>
        <v>5</v>
      </c>
      <c r="BP650" s="90"/>
      <c r="BQ650" s="80">
        <f>+Scoresheet!BG327</f>
        <v>4</v>
      </c>
      <c r="BR650" s="80">
        <f>+Scoresheet!BH327</f>
        <v>4</v>
      </c>
      <c r="BS650" s="80" t="str">
        <f>+Scoresheet!BI327</f>
        <v>-</v>
      </c>
      <c r="BT650" s="80">
        <f>+Scoresheet!BJ327</f>
        <v>4</v>
      </c>
      <c r="BU650" s="80">
        <f>+Scoresheet!BK327</f>
        <v>4</v>
      </c>
      <c r="BV650" s="80">
        <f>+Scoresheet!BL327</f>
        <v>2</v>
      </c>
      <c r="BW650" s="80" t="str">
        <f>+Scoresheet!BM327</f>
        <v>-</v>
      </c>
      <c r="BX650" s="80">
        <f>+Scoresheet!BN327</f>
        <v>18</v>
      </c>
      <c r="BY650" s="80">
        <f>+Scoresheet!BO327</f>
        <v>23</v>
      </c>
      <c r="BZ650" s="80">
        <f>+Scoresheet!BP327</f>
        <v>25</v>
      </c>
      <c r="CA650" s="80" t="str">
        <f>+Scoresheet!BQ327</f>
        <v>-</v>
      </c>
      <c r="CB650" s="80">
        <f>+Scoresheet!BR327</f>
        <v>17</v>
      </c>
      <c r="CC650" s="80">
        <f>+Scoresheet!BS327</f>
        <v>33</v>
      </c>
      <c r="CD650" s="80">
        <f>+Scoresheet!BT327</f>
        <v>11</v>
      </c>
      <c r="CE650" s="80" t="str">
        <f>+Scoresheet!BU327</f>
        <v>-</v>
      </c>
      <c r="CF650" s="80">
        <f>+Scoresheet!BV327</f>
        <v>109</v>
      </c>
    </row>
    <row r="651" spans="23:84" hidden="1">
      <c r="W651" s="294">
        <v>8</v>
      </c>
      <c r="X651" s="295" t="str">
        <f>+Scoresheet!B328</f>
        <v>NARESH PANDYA [M]</v>
      </c>
      <c r="Y651" s="296" t="str">
        <f>VLOOKUP(Scoresheet!C328,'Caps &amp; Points'!$DT$2:$DU$103,2,FALSE)</f>
        <v>-</v>
      </c>
      <c r="Z651" s="309">
        <f>VLOOKUP(Scoresheet!D328,'Caps &amp; Points'!$DT$2:$DU$103,2,FALSE)</f>
        <v>0</v>
      </c>
      <c r="AA651" s="309">
        <f>VLOOKUP(Scoresheet!E328,'Caps &amp; Points'!$DT$2:$DU$103,2,FALSE)</f>
        <v>7</v>
      </c>
      <c r="AB651" s="309">
        <f>VLOOKUP(Scoresheet!F328,'Caps &amp; Points'!$DT$2:$DU$103,2,FALSE)</f>
        <v>4.2</v>
      </c>
      <c r="AC651" s="309" t="str">
        <f>VLOOKUP(Scoresheet!G328,'Caps &amp; Points'!$DT$2:$DU$103,2,FALSE)</f>
        <v>-</v>
      </c>
      <c r="AD651" s="309">
        <f>VLOOKUP(Scoresheet!H328,'Caps &amp; Points'!$DT$2:$DU$103,2,FALSE)</f>
        <v>0</v>
      </c>
      <c r="AE651" s="310" t="str">
        <f>VLOOKUP(Scoresheet!I328,'Caps &amp; Points'!$DT$2:$DU$103,2,FALSE)</f>
        <v>-</v>
      </c>
      <c r="AF651" s="90">
        <f t="shared" si="132"/>
        <v>11.2</v>
      </c>
      <c r="AG651" s="87" t="str">
        <f>VLOOKUP(Scoresheet!AA328,'Caps &amp; Points'!$DW$2:$DX$11,2,FALSE)</f>
        <v>-</v>
      </c>
      <c r="AH651" s="88" t="str">
        <f>VLOOKUP(Scoresheet!AB328,'Caps &amp; Points'!$DW$2:$DX$11,2,FALSE)</f>
        <v>-</v>
      </c>
      <c r="AI651" s="88" t="str">
        <f>VLOOKUP(Scoresheet!AC328,'Caps &amp; Points'!$DW$2:$DX$11,2,FALSE)</f>
        <v>-</v>
      </c>
      <c r="AJ651" s="88" t="str">
        <f>VLOOKUP(Scoresheet!AD328,'Caps &amp; Points'!$DW$2:$DX$11,2,FALSE)</f>
        <v>-</v>
      </c>
      <c r="AK651" s="88" t="str">
        <f>VLOOKUP(Scoresheet!AE328,'Caps &amp; Points'!$DW$2:$DX$11,2,FALSE)</f>
        <v>-</v>
      </c>
      <c r="AL651" s="88" t="str">
        <f>VLOOKUP(Scoresheet!AF328,'Caps &amp; Points'!$DW$2:$DX$11,2,FALSE)</f>
        <v>-</v>
      </c>
      <c r="AM651" s="89" t="str">
        <f>VLOOKUP(Scoresheet!AG328,'Caps &amp; Points'!$DW$2:$DX$11,2,FALSE)</f>
        <v>-</v>
      </c>
      <c r="AN651" s="90">
        <f t="shared" si="133"/>
        <v>0</v>
      </c>
      <c r="AO651" s="87" t="str">
        <f>VLOOKUP(Scoresheet!AY328,'Caps &amp; Points'!$EF$2:$EG$13,2,FALSE)</f>
        <v>-</v>
      </c>
      <c r="AP651" s="88" t="str">
        <f>VLOOKUP(Scoresheet!AZ328,'Caps &amp; Points'!$EF$2:$EG$13,2,FALSE)</f>
        <v>-</v>
      </c>
      <c r="AQ651" s="88" t="str">
        <f>VLOOKUP(Scoresheet!BA328,'Caps &amp; Points'!$EF$2:$EG$13,2,FALSE)</f>
        <v>-</v>
      </c>
      <c r="AR651" s="88" t="str">
        <f>VLOOKUP(Scoresheet!BB328,'Caps &amp; Points'!$EF$2:$EG$13,2,FALSE)</f>
        <v>-</v>
      </c>
      <c r="AS651" s="88" t="str">
        <f>VLOOKUP(Scoresheet!BC328,'Caps &amp; Points'!$EF$2:$EG$13,2,FALSE)</f>
        <v>-</v>
      </c>
      <c r="AT651" s="88" t="str">
        <f>VLOOKUP(Scoresheet!BD328,'Caps &amp; Points'!$EF$2:$EG$13,2,FALSE)</f>
        <v>-</v>
      </c>
      <c r="AU651" s="89" t="str">
        <f>VLOOKUP(Scoresheet!BE328,'Caps &amp; Points'!$EF$2:$EG$13,2,FALSE)</f>
        <v>-</v>
      </c>
      <c r="AV651" s="90">
        <f t="shared" si="134"/>
        <v>0</v>
      </c>
      <c r="AX651" s="80" t="str">
        <f>VLOOKUP(Scoresheet!AQ328,'Caps &amp; Points'!$EC$2:$ED$21,2,FALSE)</f>
        <v>-</v>
      </c>
      <c r="AY651" s="80" t="str">
        <f>VLOOKUP(Scoresheet!AR328,'Caps &amp; Points'!$EC$2:$ED$21,2,FALSE)</f>
        <v>-</v>
      </c>
      <c r="AZ651" s="80" t="str">
        <f>VLOOKUP(Scoresheet!AS328,'Caps &amp; Points'!$EC$2:$ED$21,2,FALSE)</f>
        <v>-</v>
      </c>
      <c r="BA651" s="80" t="str">
        <f>VLOOKUP(Scoresheet!AT328,'Caps &amp; Points'!$EC$2:$ED$21,2,FALSE)</f>
        <v>-</v>
      </c>
      <c r="BB651" s="80" t="str">
        <f>VLOOKUP(Scoresheet!AU328,'Caps &amp; Points'!$EC$2:$ED$21,2,FALSE)</f>
        <v>-</v>
      </c>
      <c r="BC651" s="80" t="str">
        <f>VLOOKUP(Scoresheet!AV328,'Caps &amp; Points'!$EC$2:$ED$21,2,FALSE)</f>
        <v>-</v>
      </c>
      <c r="BD651" s="80" t="str">
        <f>VLOOKUP(Scoresheet!AW328,'Caps &amp; Points'!$EC$2:$ED$21,2,FALSE)</f>
        <v>-</v>
      </c>
      <c r="BE651" s="90">
        <f t="shared" si="135"/>
        <v>0</v>
      </c>
      <c r="BF651" s="87">
        <f>VLOOKUP(Scoresheet!AI328,'Caps &amp; Points'!$DZ$2:$EA$40,2,FALSE)</f>
        <v>1</v>
      </c>
      <c r="BG651" s="88" t="str">
        <f>VLOOKUP(Scoresheet!AJ328,'Caps &amp; Points'!$DZ$2:$EA$40,2,FALSE)</f>
        <v>-</v>
      </c>
      <c r="BH651" s="88">
        <f>VLOOKUP(Scoresheet!AK328,'Caps &amp; Points'!$DZ$2:$EA$40,2,FALSE)</f>
        <v>0.5</v>
      </c>
      <c r="BI651" s="88" t="str">
        <f>VLOOKUP(Scoresheet!AL328,'Caps &amp; Points'!$DZ$2:$EA$40,2,FALSE)</f>
        <v>-</v>
      </c>
      <c r="BJ651" s="88" t="str">
        <f>VLOOKUP(Scoresheet!AM328,'Caps &amp; Points'!$DZ$2:$EA$40,2,FALSE)</f>
        <v>-</v>
      </c>
      <c r="BK651" s="88" t="str">
        <f>VLOOKUP(Scoresheet!AN328,'Caps &amp; Points'!$DZ$2:$EA$40,2,FALSE)</f>
        <v>-</v>
      </c>
      <c r="BL651" s="89" t="str">
        <f>VLOOKUP(Scoresheet!AO328,'Caps &amp; Points'!$DZ$2:$EA$40,2,FALSE)</f>
        <v>-</v>
      </c>
      <c r="BM651" s="90">
        <f t="shared" si="136"/>
        <v>1.5</v>
      </c>
      <c r="BN651" s="90">
        <f t="shared" si="125"/>
        <v>4</v>
      </c>
      <c r="BO651" s="90">
        <f t="shared" si="126"/>
        <v>0</v>
      </c>
      <c r="BP651" s="90"/>
      <c r="BQ651" s="80" t="str">
        <f>+Scoresheet!BG328</f>
        <v>-</v>
      </c>
      <c r="BR651" s="80" t="str">
        <f>+Scoresheet!BH328</f>
        <v>-</v>
      </c>
      <c r="BS651" s="80" t="str">
        <f>+Scoresheet!BI328</f>
        <v>-</v>
      </c>
      <c r="BT651" s="80" t="str">
        <f>+Scoresheet!BJ328</f>
        <v>-</v>
      </c>
      <c r="BU651" s="80" t="str">
        <f>+Scoresheet!BK328</f>
        <v>-</v>
      </c>
      <c r="BV651" s="80" t="str">
        <f>+Scoresheet!BL328</f>
        <v>-</v>
      </c>
      <c r="BW651" s="80" t="str">
        <f>+Scoresheet!BM328</f>
        <v>-</v>
      </c>
      <c r="BX651" s="80">
        <f>+Scoresheet!BN328</f>
        <v>0</v>
      </c>
      <c r="BY651" s="80" t="str">
        <f>+Scoresheet!BO328</f>
        <v>-</v>
      </c>
      <c r="BZ651" s="80" t="str">
        <f>+Scoresheet!BP328</f>
        <v>-</v>
      </c>
      <c r="CA651" s="80" t="str">
        <f>+Scoresheet!BQ328</f>
        <v>-</v>
      </c>
      <c r="CB651" s="80" t="str">
        <f>+Scoresheet!BR328</f>
        <v>-</v>
      </c>
      <c r="CC651" s="80" t="str">
        <f>+Scoresheet!BS328</f>
        <v>-</v>
      </c>
      <c r="CD651" s="80" t="str">
        <f>+Scoresheet!BT328</f>
        <v>-</v>
      </c>
      <c r="CE651" s="80" t="str">
        <f>+Scoresheet!BU328</f>
        <v>-</v>
      </c>
      <c r="CF651" s="80">
        <f>+Scoresheet!BV328</f>
        <v>0</v>
      </c>
    </row>
    <row r="652" spans="23:84" hidden="1">
      <c r="W652" s="139">
        <v>9</v>
      </c>
      <c r="X652" s="295" t="str">
        <f>+Scoresheet!B329</f>
        <v>BANDISH PANDYA [M]</v>
      </c>
      <c r="Y652" s="296" t="str">
        <f>VLOOKUP(Scoresheet!C329,'Caps &amp; Points'!$DT$2:$DU$103,2,FALSE)</f>
        <v>-</v>
      </c>
      <c r="Z652" s="309">
        <f>VLOOKUP(Scoresheet!D329,'Caps &amp; Points'!$DT$2:$DU$103,2,FALSE)</f>
        <v>1.7</v>
      </c>
      <c r="AA652" s="309" t="str">
        <f>VLOOKUP(Scoresheet!E329,'Caps &amp; Points'!$DT$2:$DU$103,2,FALSE)</f>
        <v>-</v>
      </c>
      <c r="AB652" s="309" t="str">
        <f>VLOOKUP(Scoresheet!F329,'Caps &amp; Points'!$DT$2:$DU$103,2,FALSE)</f>
        <v>-</v>
      </c>
      <c r="AC652" s="309" t="str">
        <f>VLOOKUP(Scoresheet!G329,'Caps &amp; Points'!$DT$2:$DU$103,2,FALSE)</f>
        <v>-</v>
      </c>
      <c r="AD652" s="309">
        <f>VLOOKUP(Scoresheet!H329,'Caps &amp; Points'!$DT$2:$DU$103,2,FALSE)</f>
        <v>0</v>
      </c>
      <c r="AE652" s="310" t="str">
        <f>VLOOKUP(Scoresheet!I329,'Caps &amp; Points'!$DT$2:$DU$103,2,FALSE)</f>
        <v>-</v>
      </c>
      <c r="AF652" s="90">
        <f t="shared" si="132"/>
        <v>1.7</v>
      </c>
      <c r="AG652" s="87" t="str">
        <f>VLOOKUP(Scoresheet!AA329,'Caps &amp; Points'!$DW$2:$DX$11,2,FALSE)</f>
        <v>-</v>
      </c>
      <c r="AH652" s="88">
        <f>VLOOKUP(Scoresheet!AB329,'Caps &amp; Points'!$DW$2:$DX$11,2,FALSE)</f>
        <v>1</v>
      </c>
      <c r="AI652" s="88" t="str">
        <f>VLOOKUP(Scoresheet!AC329,'Caps &amp; Points'!$DW$2:$DX$11,2,FALSE)</f>
        <v>-</v>
      </c>
      <c r="AJ652" s="88">
        <f>VLOOKUP(Scoresheet!AD329,'Caps &amp; Points'!$DW$2:$DX$11,2,FALSE)</f>
        <v>1</v>
      </c>
      <c r="AK652" s="88" t="str">
        <f>VLOOKUP(Scoresheet!AE329,'Caps &amp; Points'!$DW$2:$DX$11,2,FALSE)</f>
        <v>-</v>
      </c>
      <c r="AL652" s="88" t="str">
        <f>VLOOKUP(Scoresheet!AF329,'Caps &amp; Points'!$DW$2:$DX$11,2,FALSE)</f>
        <v>-</v>
      </c>
      <c r="AM652" s="89" t="str">
        <f>VLOOKUP(Scoresheet!AG329,'Caps &amp; Points'!$DW$2:$DX$11,2,FALSE)</f>
        <v>-</v>
      </c>
      <c r="AN652" s="90">
        <f t="shared" si="133"/>
        <v>2</v>
      </c>
      <c r="AO652" s="87" t="str">
        <f>VLOOKUP(Scoresheet!AY329,'Caps &amp; Points'!$EF$2:$EG$13,2,FALSE)</f>
        <v>-</v>
      </c>
      <c r="AP652" s="88" t="str">
        <f>VLOOKUP(Scoresheet!AZ329,'Caps &amp; Points'!$EF$2:$EG$13,2,FALSE)</f>
        <v>-</v>
      </c>
      <c r="AQ652" s="88" t="str">
        <f>VLOOKUP(Scoresheet!BA329,'Caps &amp; Points'!$EF$2:$EG$13,2,FALSE)</f>
        <v>-</v>
      </c>
      <c r="AR652" s="88" t="str">
        <f>VLOOKUP(Scoresheet!BB329,'Caps &amp; Points'!$EF$2:$EG$13,2,FALSE)</f>
        <v>-</v>
      </c>
      <c r="AS652" s="88" t="str">
        <f>VLOOKUP(Scoresheet!BC329,'Caps &amp; Points'!$EF$2:$EG$13,2,FALSE)</f>
        <v>-</v>
      </c>
      <c r="AT652" s="88" t="str">
        <f>VLOOKUP(Scoresheet!BD329,'Caps &amp; Points'!$EF$2:$EG$13,2,FALSE)</f>
        <v>-</v>
      </c>
      <c r="AU652" s="89" t="str">
        <f>VLOOKUP(Scoresheet!BE329,'Caps &amp; Points'!$EF$2:$EG$13,2,FALSE)</f>
        <v>-</v>
      </c>
      <c r="AV652" s="90">
        <f t="shared" si="134"/>
        <v>0</v>
      </c>
      <c r="AX652" s="80" t="str">
        <f>VLOOKUP(Scoresheet!AQ329,'Caps &amp; Points'!$EC$2:$ED$21,2,FALSE)</f>
        <v>-</v>
      </c>
      <c r="AY652" s="80" t="str">
        <f>VLOOKUP(Scoresheet!AR329,'Caps &amp; Points'!$EC$2:$ED$21,2,FALSE)</f>
        <v>-</v>
      </c>
      <c r="AZ652" s="80" t="str">
        <f>VLOOKUP(Scoresheet!AS329,'Caps &amp; Points'!$EC$2:$ED$21,2,FALSE)</f>
        <v>-</v>
      </c>
      <c r="BA652" s="80" t="str">
        <f>VLOOKUP(Scoresheet!AT329,'Caps &amp; Points'!$EC$2:$ED$21,2,FALSE)</f>
        <v>-</v>
      </c>
      <c r="BB652" s="80" t="str">
        <f>VLOOKUP(Scoresheet!AU329,'Caps &amp; Points'!$EC$2:$ED$21,2,FALSE)</f>
        <v>-</v>
      </c>
      <c r="BC652" s="80" t="str">
        <f>VLOOKUP(Scoresheet!AV329,'Caps &amp; Points'!$EC$2:$ED$21,2,FALSE)</f>
        <v>-</v>
      </c>
      <c r="BD652" s="80" t="str">
        <f>VLOOKUP(Scoresheet!AW329,'Caps &amp; Points'!$EC$2:$ED$21,2,FALSE)</f>
        <v>-</v>
      </c>
      <c r="BE652" s="90">
        <f t="shared" si="135"/>
        <v>0</v>
      </c>
      <c r="BF652" s="87" t="str">
        <f>VLOOKUP(Scoresheet!AI329,'Caps &amp; Points'!$DZ$2:$EA$40,2,FALSE)</f>
        <v>-</v>
      </c>
      <c r="BG652" s="88" t="str">
        <f>VLOOKUP(Scoresheet!AJ329,'Caps &amp; Points'!$DZ$2:$EA$40,2,FALSE)</f>
        <v>-</v>
      </c>
      <c r="BH652" s="88" t="str">
        <f>VLOOKUP(Scoresheet!AK329,'Caps &amp; Points'!$DZ$2:$EA$40,2,FALSE)</f>
        <v>-</v>
      </c>
      <c r="BI652" s="88">
        <f>VLOOKUP(Scoresheet!AL329,'Caps &amp; Points'!$DZ$2:$EA$40,2,FALSE)</f>
        <v>0.5</v>
      </c>
      <c r="BJ652" s="88" t="str">
        <f>VLOOKUP(Scoresheet!AM329,'Caps &amp; Points'!$DZ$2:$EA$40,2,FALSE)</f>
        <v>-</v>
      </c>
      <c r="BK652" s="88">
        <f>VLOOKUP(Scoresheet!AN329,'Caps &amp; Points'!$DZ$2:$EA$40,2,FALSE)</f>
        <v>0.5</v>
      </c>
      <c r="BL652" s="89" t="str">
        <f>VLOOKUP(Scoresheet!AO329,'Caps &amp; Points'!$DZ$2:$EA$40,2,FALSE)</f>
        <v>-</v>
      </c>
      <c r="BM652" s="90">
        <f t="shared" si="136"/>
        <v>1</v>
      </c>
      <c r="BN652" s="90">
        <f t="shared" si="125"/>
        <v>2</v>
      </c>
      <c r="BO652" s="90">
        <f t="shared" si="126"/>
        <v>2</v>
      </c>
      <c r="BP652" s="90"/>
      <c r="BQ652" s="80" t="str">
        <f>+Scoresheet!BG329</f>
        <v>-</v>
      </c>
      <c r="BR652" s="80">
        <f>+Scoresheet!BH329</f>
        <v>1</v>
      </c>
      <c r="BS652" s="80" t="str">
        <f>+Scoresheet!BI329</f>
        <v>-</v>
      </c>
      <c r="BT652" s="80">
        <f>+Scoresheet!BJ329</f>
        <v>0.2</v>
      </c>
      <c r="BU652" s="80" t="str">
        <f>+Scoresheet!BK329</f>
        <v>-</v>
      </c>
      <c r="BV652" s="80" t="str">
        <f>+Scoresheet!BL329</f>
        <v>-</v>
      </c>
      <c r="BW652" s="80" t="str">
        <f>+Scoresheet!BM329</f>
        <v>-</v>
      </c>
      <c r="BX652" s="80">
        <f>+Scoresheet!BN329</f>
        <v>1.2</v>
      </c>
      <c r="BY652" s="80" t="str">
        <f>+Scoresheet!BO329</f>
        <v>-</v>
      </c>
      <c r="BZ652" s="80">
        <f>+Scoresheet!BP329</f>
        <v>12</v>
      </c>
      <c r="CA652" s="80" t="str">
        <f>+Scoresheet!BQ329</f>
        <v>-</v>
      </c>
      <c r="CB652" s="80">
        <f>+Scoresheet!BR329</f>
        <v>1</v>
      </c>
      <c r="CC652" s="80" t="str">
        <f>+Scoresheet!BS329</f>
        <v>-</v>
      </c>
      <c r="CD652" s="80" t="str">
        <f>+Scoresheet!BT329</f>
        <v>-</v>
      </c>
      <c r="CE652" s="80" t="str">
        <f>+Scoresheet!BU329</f>
        <v>-</v>
      </c>
      <c r="CF652" s="80">
        <f>+Scoresheet!BV329</f>
        <v>13</v>
      </c>
    </row>
    <row r="653" spans="23:84" hidden="1">
      <c r="W653" s="294">
        <v>10</v>
      </c>
      <c r="X653" s="295" t="str">
        <f>+Scoresheet!B330</f>
        <v>BHOPIN PANDYA [M]</v>
      </c>
      <c r="Y653" s="296" t="str">
        <f>VLOOKUP(Scoresheet!C330,'Caps &amp; Points'!$DT$2:$DU$103,2,FALSE)</f>
        <v>-</v>
      </c>
      <c r="Z653" s="309">
        <f>VLOOKUP(Scoresheet!D330,'Caps &amp; Points'!$DT$2:$DU$103,2,FALSE)</f>
        <v>1.8</v>
      </c>
      <c r="AA653" s="309" t="str">
        <f>VLOOKUP(Scoresheet!E330,'Caps &amp; Points'!$DT$2:$DU$103,2,FALSE)</f>
        <v>-</v>
      </c>
      <c r="AB653" s="309" t="str">
        <f>VLOOKUP(Scoresheet!F330,'Caps &amp; Points'!$DT$2:$DU$103,2,FALSE)</f>
        <v>-</v>
      </c>
      <c r="AC653" s="309" t="str">
        <f>VLOOKUP(Scoresheet!G330,'Caps &amp; Points'!$DT$2:$DU$103,2,FALSE)</f>
        <v>-</v>
      </c>
      <c r="AD653" s="309">
        <f>VLOOKUP(Scoresheet!H330,'Caps &amp; Points'!$DT$2:$DU$103,2,FALSE)</f>
        <v>0</v>
      </c>
      <c r="AE653" s="310" t="str">
        <f>VLOOKUP(Scoresheet!I330,'Caps &amp; Points'!$DT$2:$DU$103,2,FALSE)</f>
        <v>-</v>
      </c>
      <c r="AF653" s="90">
        <f t="shared" si="132"/>
        <v>1.8</v>
      </c>
      <c r="AG653" s="87" t="str">
        <f>VLOOKUP(Scoresheet!AA330,'Caps &amp; Points'!$DW$2:$DX$11,2,FALSE)</f>
        <v>-</v>
      </c>
      <c r="AH653" s="88" t="str">
        <f>VLOOKUP(Scoresheet!AB330,'Caps &amp; Points'!$DW$2:$DX$11,2,FALSE)</f>
        <v>-</v>
      </c>
      <c r="AI653" s="88" t="str">
        <f>VLOOKUP(Scoresheet!AC330,'Caps &amp; Points'!$DW$2:$DX$11,2,FALSE)</f>
        <v>-</v>
      </c>
      <c r="AJ653" s="88" t="str">
        <f>VLOOKUP(Scoresheet!AD330,'Caps &amp; Points'!$DW$2:$DX$11,2,FALSE)</f>
        <v>-</v>
      </c>
      <c r="AK653" s="88" t="str">
        <f>VLOOKUP(Scoresheet!AE330,'Caps &amp; Points'!$DW$2:$DX$11,2,FALSE)</f>
        <v>-</v>
      </c>
      <c r="AL653" s="88" t="str">
        <f>VLOOKUP(Scoresheet!AF330,'Caps &amp; Points'!$DW$2:$DX$11,2,FALSE)</f>
        <v>-</v>
      </c>
      <c r="AM653" s="89" t="str">
        <f>VLOOKUP(Scoresheet!AG330,'Caps &amp; Points'!$DW$2:$DX$11,2,FALSE)</f>
        <v>-</v>
      </c>
      <c r="AN653" s="90">
        <f t="shared" si="133"/>
        <v>0</v>
      </c>
      <c r="AO653" s="87" t="str">
        <f>VLOOKUP(Scoresheet!AY330,'Caps &amp; Points'!$EF$2:$EG$13,2,FALSE)</f>
        <v>-</v>
      </c>
      <c r="AP653" s="88" t="str">
        <f>VLOOKUP(Scoresheet!AZ330,'Caps &amp; Points'!$EF$2:$EG$13,2,FALSE)</f>
        <v>-</v>
      </c>
      <c r="AQ653" s="88" t="str">
        <f>VLOOKUP(Scoresheet!BA330,'Caps &amp; Points'!$EF$2:$EG$13,2,FALSE)</f>
        <v>-</v>
      </c>
      <c r="AR653" s="88" t="str">
        <f>VLOOKUP(Scoresheet!BB330,'Caps &amp; Points'!$EF$2:$EG$13,2,FALSE)</f>
        <v>-</v>
      </c>
      <c r="AS653" s="88" t="str">
        <f>VLOOKUP(Scoresheet!BC330,'Caps &amp; Points'!$EF$2:$EG$13,2,FALSE)</f>
        <v>-</v>
      </c>
      <c r="AT653" s="88" t="str">
        <f>VLOOKUP(Scoresheet!BD330,'Caps &amp; Points'!$EF$2:$EG$13,2,FALSE)</f>
        <v>-</v>
      </c>
      <c r="AU653" s="89" t="str">
        <f>VLOOKUP(Scoresheet!BE330,'Caps &amp; Points'!$EF$2:$EG$13,2,FALSE)</f>
        <v>-</v>
      </c>
      <c r="AV653" s="90">
        <f t="shared" si="134"/>
        <v>0</v>
      </c>
      <c r="AX653" s="80" t="str">
        <f>VLOOKUP(Scoresheet!AQ330,'Caps &amp; Points'!$EC$2:$ED$21,2,FALSE)</f>
        <v>-</v>
      </c>
      <c r="AY653" s="80" t="str">
        <f>VLOOKUP(Scoresheet!AR330,'Caps &amp; Points'!$EC$2:$ED$21,2,FALSE)</f>
        <v>-</v>
      </c>
      <c r="AZ653" s="80" t="str">
        <f>VLOOKUP(Scoresheet!AS330,'Caps &amp; Points'!$EC$2:$ED$21,2,FALSE)</f>
        <v>-</v>
      </c>
      <c r="BA653" s="80" t="str">
        <f>VLOOKUP(Scoresheet!AT330,'Caps &amp; Points'!$EC$2:$ED$21,2,FALSE)</f>
        <v>-</v>
      </c>
      <c r="BB653" s="80" t="str">
        <f>VLOOKUP(Scoresheet!AU330,'Caps &amp; Points'!$EC$2:$ED$21,2,FALSE)</f>
        <v>-</v>
      </c>
      <c r="BC653" s="80" t="str">
        <f>VLOOKUP(Scoresheet!AV330,'Caps &amp; Points'!$EC$2:$ED$21,2,FALSE)</f>
        <v>-</v>
      </c>
      <c r="BD653" s="80" t="str">
        <f>VLOOKUP(Scoresheet!AW330,'Caps &amp; Points'!$EC$2:$ED$21,2,FALSE)</f>
        <v>-</v>
      </c>
      <c r="BE653" s="90">
        <f t="shared" si="135"/>
        <v>0</v>
      </c>
      <c r="BF653" s="87" t="str">
        <f>VLOOKUP(Scoresheet!AI330,'Caps &amp; Points'!$DZ$2:$EA$40,2,FALSE)</f>
        <v>-</v>
      </c>
      <c r="BG653" s="88" t="str">
        <f>VLOOKUP(Scoresheet!AJ330,'Caps &amp; Points'!$DZ$2:$EA$40,2,FALSE)</f>
        <v>-</v>
      </c>
      <c r="BH653" s="88" t="str">
        <f>VLOOKUP(Scoresheet!AK330,'Caps &amp; Points'!$DZ$2:$EA$40,2,FALSE)</f>
        <v>-</v>
      </c>
      <c r="BI653" s="88" t="str">
        <f>VLOOKUP(Scoresheet!AL330,'Caps &amp; Points'!$DZ$2:$EA$40,2,FALSE)</f>
        <v>-</v>
      </c>
      <c r="BJ653" s="88" t="str">
        <f>VLOOKUP(Scoresheet!AM330,'Caps &amp; Points'!$DZ$2:$EA$40,2,FALSE)</f>
        <v>-</v>
      </c>
      <c r="BK653" s="88" t="str">
        <f>VLOOKUP(Scoresheet!AN330,'Caps &amp; Points'!$DZ$2:$EA$40,2,FALSE)</f>
        <v>-</v>
      </c>
      <c r="BL653" s="89" t="str">
        <f>VLOOKUP(Scoresheet!AO330,'Caps &amp; Points'!$DZ$2:$EA$40,2,FALSE)</f>
        <v>-</v>
      </c>
      <c r="BM653" s="90">
        <f t="shared" si="136"/>
        <v>0</v>
      </c>
      <c r="BN653" s="90">
        <f t="shared" si="125"/>
        <v>2</v>
      </c>
      <c r="BO653" s="90">
        <f t="shared" si="126"/>
        <v>0</v>
      </c>
      <c r="BP653" s="90"/>
      <c r="BQ653" s="80" t="str">
        <f>+Scoresheet!BG330</f>
        <v>-</v>
      </c>
      <c r="BR653" s="80" t="str">
        <f>+Scoresheet!BH330</f>
        <v>-</v>
      </c>
      <c r="BS653" s="80" t="str">
        <f>+Scoresheet!BI330</f>
        <v>-</v>
      </c>
      <c r="BT653" s="80" t="str">
        <f>+Scoresheet!BJ330</f>
        <v>-</v>
      </c>
      <c r="BU653" s="80" t="str">
        <f>+Scoresheet!BK330</f>
        <v>-</v>
      </c>
      <c r="BV653" s="80" t="str">
        <f>+Scoresheet!BL330</f>
        <v>-</v>
      </c>
      <c r="BW653" s="80" t="str">
        <f>+Scoresheet!BM330</f>
        <v>-</v>
      </c>
      <c r="BX653" s="80">
        <f>+Scoresheet!BN330</f>
        <v>0</v>
      </c>
      <c r="BY653" s="80" t="str">
        <f>+Scoresheet!BO330</f>
        <v>-</v>
      </c>
      <c r="BZ653" s="80" t="str">
        <f>+Scoresheet!BP330</f>
        <v>-</v>
      </c>
      <c r="CA653" s="80" t="str">
        <f>+Scoresheet!BQ330</f>
        <v>-</v>
      </c>
      <c r="CB653" s="80" t="str">
        <f>+Scoresheet!BR330</f>
        <v>-</v>
      </c>
      <c r="CC653" s="80" t="str">
        <f>+Scoresheet!BS330</f>
        <v>-</v>
      </c>
      <c r="CD653" s="80" t="str">
        <f>+Scoresheet!BT330</f>
        <v>-</v>
      </c>
      <c r="CE653" s="80" t="str">
        <f>+Scoresheet!BU330</f>
        <v>-</v>
      </c>
      <c r="CF653" s="80">
        <f>+Scoresheet!BV330</f>
        <v>0</v>
      </c>
    </row>
    <row r="654" spans="23:84" hidden="1">
      <c r="W654" s="139">
        <v>11</v>
      </c>
      <c r="X654" s="295" t="str">
        <f>+Scoresheet!B331</f>
        <v>NITIN PANDYA [M]</v>
      </c>
      <c r="Y654" s="296" t="str">
        <f>VLOOKUP(Scoresheet!C331,'Caps &amp; Points'!$DT$2:$DU$103,2,FALSE)</f>
        <v>-</v>
      </c>
      <c r="Z654" s="309">
        <f>VLOOKUP(Scoresheet!D331,'Caps &amp; Points'!$DT$2:$DU$103,2,FALSE)</f>
        <v>0</v>
      </c>
      <c r="AA654" s="309" t="str">
        <f>VLOOKUP(Scoresheet!E331,'Caps &amp; Points'!$DT$2:$DU$103,2,FALSE)</f>
        <v>-</v>
      </c>
      <c r="AB654" s="309" t="str">
        <f>VLOOKUP(Scoresheet!F331,'Caps &amp; Points'!$DT$2:$DU$103,2,FALSE)</f>
        <v>-</v>
      </c>
      <c r="AC654" s="309" t="str">
        <f>VLOOKUP(Scoresheet!G331,'Caps &amp; Points'!$DT$2:$DU$103,2,FALSE)</f>
        <v>-</v>
      </c>
      <c r="AD654" s="309" t="str">
        <f>VLOOKUP(Scoresheet!H331,'Caps &amp; Points'!$DT$2:$DU$103,2,FALSE)</f>
        <v>-</v>
      </c>
      <c r="AE654" s="310" t="str">
        <f>VLOOKUP(Scoresheet!I331,'Caps &amp; Points'!$DT$2:$DU$103,2,FALSE)</f>
        <v>-</v>
      </c>
      <c r="AF654" s="90">
        <f t="shared" si="132"/>
        <v>0</v>
      </c>
      <c r="AG654" s="87" t="str">
        <f>VLOOKUP(Scoresheet!AA331,'Caps &amp; Points'!$DW$2:$DX$11,2,FALSE)</f>
        <v>-</v>
      </c>
      <c r="AH654" s="88" t="str">
        <f>VLOOKUP(Scoresheet!AB331,'Caps &amp; Points'!$DW$2:$DX$11,2,FALSE)</f>
        <v>-</v>
      </c>
      <c r="AI654" s="88" t="str">
        <f>VLOOKUP(Scoresheet!AC331,'Caps &amp; Points'!$DW$2:$DX$11,2,FALSE)</f>
        <v>-</v>
      </c>
      <c r="AJ654" s="88" t="str">
        <f>VLOOKUP(Scoresheet!AD331,'Caps &amp; Points'!$DW$2:$DX$11,2,FALSE)</f>
        <v>-</v>
      </c>
      <c r="AK654" s="88" t="str">
        <f>VLOOKUP(Scoresheet!AE331,'Caps &amp; Points'!$DW$2:$DX$11,2,FALSE)</f>
        <v>-</v>
      </c>
      <c r="AL654" s="88" t="str">
        <f>VLOOKUP(Scoresheet!AF331,'Caps &amp; Points'!$DW$2:$DX$11,2,FALSE)</f>
        <v>-</v>
      </c>
      <c r="AM654" s="89" t="str">
        <f>VLOOKUP(Scoresheet!AG331,'Caps &amp; Points'!$DW$2:$DX$11,2,FALSE)</f>
        <v>-</v>
      </c>
      <c r="AN654" s="90">
        <f t="shared" si="133"/>
        <v>0</v>
      </c>
      <c r="AO654" s="87" t="str">
        <f>VLOOKUP(Scoresheet!AY331,'Caps &amp; Points'!$EF$2:$EG$13,2,FALSE)</f>
        <v>-</v>
      </c>
      <c r="AP654" s="88" t="str">
        <f>VLOOKUP(Scoresheet!AZ331,'Caps &amp; Points'!$EF$2:$EG$13,2,FALSE)</f>
        <v>-</v>
      </c>
      <c r="AQ654" s="88" t="str">
        <f>VLOOKUP(Scoresheet!BA331,'Caps &amp; Points'!$EF$2:$EG$13,2,FALSE)</f>
        <v>-</v>
      </c>
      <c r="AR654" s="88" t="str">
        <f>VLOOKUP(Scoresheet!BB331,'Caps &amp; Points'!$EF$2:$EG$13,2,FALSE)</f>
        <v>-</v>
      </c>
      <c r="AS654" s="88" t="str">
        <f>VLOOKUP(Scoresheet!BC331,'Caps &amp; Points'!$EF$2:$EG$13,2,FALSE)</f>
        <v>-</v>
      </c>
      <c r="AT654" s="88" t="str">
        <f>VLOOKUP(Scoresheet!BD331,'Caps &amp; Points'!$EF$2:$EG$13,2,FALSE)</f>
        <v>-</v>
      </c>
      <c r="AU654" s="89" t="str">
        <f>VLOOKUP(Scoresheet!BE331,'Caps &amp; Points'!$EF$2:$EG$13,2,FALSE)</f>
        <v>-</v>
      </c>
      <c r="AV654" s="90">
        <f t="shared" si="134"/>
        <v>0</v>
      </c>
      <c r="AX654" s="80" t="str">
        <f>VLOOKUP(Scoresheet!AQ331,'Caps &amp; Points'!$EC$2:$ED$21,2,FALSE)</f>
        <v>-</v>
      </c>
      <c r="AY654" s="80" t="str">
        <f>VLOOKUP(Scoresheet!AR331,'Caps &amp; Points'!$EC$2:$ED$21,2,FALSE)</f>
        <v>-</v>
      </c>
      <c r="AZ654" s="80" t="str">
        <f>VLOOKUP(Scoresheet!AS331,'Caps &amp; Points'!$EC$2:$ED$21,2,FALSE)</f>
        <v>-</v>
      </c>
      <c r="BA654" s="80" t="str">
        <f>VLOOKUP(Scoresheet!AT331,'Caps &amp; Points'!$EC$2:$ED$21,2,FALSE)</f>
        <v>-</v>
      </c>
      <c r="BB654" s="80" t="str">
        <f>VLOOKUP(Scoresheet!AU331,'Caps &amp; Points'!$EC$2:$ED$21,2,FALSE)</f>
        <v>-</v>
      </c>
      <c r="BC654" s="80" t="str">
        <f>VLOOKUP(Scoresheet!AV331,'Caps &amp; Points'!$EC$2:$ED$21,2,FALSE)</f>
        <v>-</v>
      </c>
      <c r="BD654" s="80" t="str">
        <f>VLOOKUP(Scoresheet!AW331,'Caps &amp; Points'!$EC$2:$ED$21,2,FALSE)</f>
        <v>-</v>
      </c>
      <c r="BE654" s="90">
        <f t="shared" si="135"/>
        <v>0</v>
      </c>
      <c r="BF654" s="87" t="str">
        <f>VLOOKUP(Scoresheet!AI331,'Caps &amp; Points'!$DZ$2:$EA$40,2,FALSE)</f>
        <v>-</v>
      </c>
      <c r="BG654" s="88" t="str">
        <f>VLOOKUP(Scoresheet!AJ331,'Caps &amp; Points'!$DZ$2:$EA$40,2,FALSE)</f>
        <v>-</v>
      </c>
      <c r="BH654" s="88" t="str">
        <f>VLOOKUP(Scoresheet!AK331,'Caps &amp; Points'!$DZ$2:$EA$40,2,FALSE)</f>
        <v>-</v>
      </c>
      <c r="BI654" s="88" t="str">
        <f>VLOOKUP(Scoresheet!AL331,'Caps &amp; Points'!$DZ$2:$EA$40,2,FALSE)</f>
        <v>-</v>
      </c>
      <c r="BJ654" s="88" t="str">
        <f>VLOOKUP(Scoresheet!AM331,'Caps &amp; Points'!$DZ$2:$EA$40,2,FALSE)</f>
        <v>-</v>
      </c>
      <c r="BK654" s="88" t="str">
        <f>VLOOKUP(Scoresheet!AN331,'Caps &amp; Points'!$DZ$2:$EA$40,2,FALSE)</f>
        <v>-</v>
      </c>
      <c r="BL654" s="89" t="str">
        <f>VLOOKUP(Scoresheet!AO331,'Caps &amp; Points'!$DZ$2:$EA$40,2,FALSE)</f>
        <v>-</v>
      </c>
      <c r="BM654" s="90">
        <f t="shared" si="136"/>
        <v>0</v>
      </c>
      <c r="BN654" s="90">
        <f t="shared" si="125"/>
        <v>1</v>
      </c>
      <c r="BO654" s="90">
        <f t="shared" si="126"/>
        <v>0</v>
      </c>
      <c r="BP654" s="90"/>
      <c r="BQ654" s="80" t="str">
        <f>+Scoresheet!BG331</f>
        <v>-</v>
      </c>
      <c r="BR654" s="80" t="str">
        <f>+Scoresheet!BH331</f>
        <v>-</v>
      </c>
      <c r="BS654" s="80" t="str">
        <f>+Scoresheet!BI331</f>
        <v>-</v>
      </c>
      <c r="BT654" s="80" t="str">
        <f>+Scoresheet!BJ331</f>
        <v>-</v>
      </c>
      <c r="BU654" s="80" t="str">
        <f>+Scoresheet!BK331</f>
        <v>-</v>
      </c>
      <c r="BV654" s="80" t="str">
        <f>+Scoresheet!BL331</f>
        <v>-</v>
      </c>
      <c r="BW654" s="80" t="str">
        <f>+Scoresheet!BM331</f>
        <v>-</v>
      </c>
      <c r="BX654" s="80">
        <f>+Scoresheet!BN331</f>
        <v>0</v>
      </c>
      <c r="BY654" s="80" t="str">
        <f>+Scoresheet!BO331</f>
        <v>-</v>
      </c>
      <c r="BZ654" s="80" t="str">
        <f>+Scoresheet!BP331</f>
        <v>-</v>
      </c>
      <c r="CA654" s="80" t="str">
        <f>+Scoresheet!BQ331</f>
        <v>-</v>
      </c>
      <c r="CB654" s="80" t="str">
        <f>+Scoresheet!BR331</f>
        <v>-</v>
      </c>
      <c r="CC654" s="80" t="str">
        <f>+Scoresheet!BS331</f>
        <v>-</v>
      </c>
      <c r="CD654" s="80" t="str">
        <f>+Scoresheet!BT331</f>
        <v>-</v>
      </c>
      <c r="CE654" s="80" t="str">
        <f>+Scoresheet!BU331</f>
        <v>-</v>
      </c>
      <c r="CF654" s="80">
        <f>+Scoresheet!BV331</f>
        <v>0</v>
      </c>
    </row>
    <row r="655" spans="23:84" hidden="1">
      <c r="W655" s="294">
        <v>12</v>
      </c>
      <c r="X655" s="295" t="str">
        <f>+Scoresheet!B332</f>
        <v>MAULIK RAVAL [M]</v>
      </c>
      <c r="Y655" s="296" t="str">
        <f>VLOOKUP(Scoresheet!C332,'Caps &amp; Points'!$DT$2:$DU$103,2,FALSE)</f>
        <v>-</v>
      </c>
      <c r="Z655" s="309" t="str">
        <f>VLOOKUP(Scoresheet!D332,'Caps &amp; Points'!$DT$2:$DU$103,2,FALSE)</f>
        <v>-</v>
      </c>
      <c r="AA655" s="309" t="str">
        <f>VLOOKUP(Scoresheet!E332,'Caps &amp; Points'!$DT$2:$DU$103,2,FALSE)</f>
        <v>-</v>
      </c>
      <c r="AB655" s="309">
        <f>VLOOKUP(Scoresheet!F332,'Caps &amp; Points'!$DT$2:$DU$103,2,FALSE)</f>
        <v>3.3</v>
      </c>
      <c r="AC655" s="309">
        <f>VLOOKUP(Scoresheet!G332,'Caps &amp; Points'!$DT$2:$DU$103,2,FALSE)</f>
        <v>1.7</v>
      </c>
      <c r="AD655" s="309">
        <f>VLOOKUP(Scoresheet!H332,'Caps &amp; Points'!$DT$2:$DU$103,2,FALSE)</f>
        <v>2.1</v>
      </c>
      <c r="AE655" s="310" t="str">
        <f>VLOOKUP(Scoresheet!I332,'Caps &amp; Points'!$DT$2:$DU$103,2,FALSE)</f>
        <v>-</v>
      </c>
      <c r="AF655" s="90">
        <f t="shared" si="132"/>
        <v>7.1</v>
      </c>
      <c r="AG655" s="87" t="str">
        <f>VLOOKUP(Scoresheet!AA332,'Caps &amp; Points'!$DW$2:$DX$11,2,FALSE)</f>
        <v>-</v>
      </c>
      <c r="AH655" s="88" t="str">
        <f>VLOOKUP(Scoresheet!AB332,'Caps &amp; Points'!$DW$2:$DX$11,2,FALSE)</f>
        <v>-</v>
      </c>
      <c r="AI655" s="88">
        <f>VLOOKUP(Scoresheet!AC332,'Caps &amp; Points'!$DW$2:$DX$11,2,FALSE)</f>
        <v>0</v>
      </c>
      <c r="AJ655" s="88">
        <f>VLOOKUP(Scoresheet!AD332,'Caps &amp; Points'!$DW$2:$DX$11,2,FALSE)</f>
        <v>0</v>
      </c>
      <c r="AK655" s="88">
        <f>VLOOKUP(Scoresheet!AE332,'Caps &amp; Points'!$DW$2:$DX$11,2,FALSE)</f>
        <v>0</v>
      </c>
      <c r="AL655" s="88">
        <f>VLOOKUP(Scoresheet!AF332,'Caps &amp; Points'!$DW$2:$DX$11,2,FALSE)</f>
        <v>3</v>
      </c>
      <c r="AM655" s="89" t="str">
        <f>VLOOKUP(Scoresheet!AG332,'Caps &amp; Points'!$DW$2:$DX$11,2,FALSE)</f>
        <v>-</v>
      </c>
      <c r="AN655" s="90">
        <f t="shared" si="133"/>
        <v>3</v>
      </c>
      <c r="AO655" s="87" t="str">
        <f>VLOOKUP(Scoresheet!AY332,'Caps &amp; Points'!$EF$2:$EG$13,2,FALSE)</f>
        <v>-</v>
      </c>
      <c r="AP655" s="88" t="str">
        <f>VLOOKUP(Scoresheet!AZ332,'Caps &amp; Points'!$EF$2:$EG$13,2,FALSE)</f>
        <v>-</v>
      </c>
      <c r="AQ655" s="88" t="str">
        <f>VLOOKUP(Scoresheet!BA332,'Caps &amp; Points'!$EF$2:$EG$13,2,FALSE)</f>
        <v>-</v>
      </c>
      <c r="AR655" s="88" t="str">
        <f>VLOOKUP(Scoresheet!BB332,'Caps &amp; Points'!$EF$2:$EG$13,2,FALSE)</f>
        <v>-</v>
      </c>
      <c r="AS655" s="88" t="str">
        <f>VLOOKUP(Scoresheet!BC332,'Caps &amp; Points'!$EF$2:$EG$13,2,FALSE)</f>
        <v>-</v>
      </c>
      <c r="AT655" s="88" t="str">
        <f>VLOOKUP(Scoresheet!BD332,'Caps &amp; Points'!$EF$2:$EG$13,2,FALSE)</f>
        <v>-</v>
      </c>
      <c r="AU655" s="89" t="str">
        <f>VLOOKUP(Scoresheet!BE332,'Caps &amp; Points'!$EF$2:$EG$13,2,FALSE)</f>
        <v>-</v>
      </c>
      <c r="AV655" s="90">
        <f t="shared" si="134"/>
        <v>0</v>
      </c>
      <c r="AX655" s="80" t="str">
        <f>VLOOKUP(Scoresheet!AQ332,'Caps &amp; Points'!$EC$2:$ED$21,2,FALSE)</f>
        <v>-</v>
      </c>
      <c r="AY655" s="80" t="str">
        <f>VLOOKUP(Scoresheet!AR332,'Caps &amp; Points'!$EC$2:$ED$21,2,FALSE)</f>
        <v>-</v>
      </c>
      <c r="AZ655" s="80" t="str">
        <f>VLOOKUP(Scoresheet!AS332,'Caps &amp; Points'!$EC$2:$ED$21,2,FALSE)</f>
        <v>-</v>
      </c>
      <c r="BA655" s="80" t="str">
        <f>VLOOKUP(Scoresheet!AT332,'Caps &amp; Points'!$EC$2:$ED$21,2,FALSE)</f>
        <v>-</v>
      </c>
      <c r="BB655" s="80" t="str">
        <f>VLOOKUP(Scoresheet!AU332,'Caps &amp; Points'!$EC$2:$ED$21,2,FALSE)</f>
        <v>-</v>
      </c>
      <c r="BC655" s="80" t="str">
        <f>VLOOKUP(Scoresheet!AV332,'Caps &amp; Points'!$EC$2:$ED$21,2,FALSE)</f>
        <v>-</v>
      </c>
      <c r="BD655" s="80" t="str">
        <f>VLOOKUP(Scoresheet!AW332,'Caps &amp; Points'!$EC$2:$ED$21,2,FALSE)</f>
        <v>-</v>
      </c>
      <c r="BE655" s="90">
        <f t="shared" si="135"/>
        <v>0</v>
      </c>
      <c r="BF655" s="87" t="str">
        <f>VLOOKUP(Scoresheet!AI332,'Caps &amp; Points'!$DZ$2:$EA$40,2,FALSE)</f>
        <v>-</v>
      </c>
      <c r="BG655" s="88" t="str">
        <f>VLOOKUP(Scoresheet!AJ332,'Caps &amp; Points'!$DZ$2:$EA$40,2,FALSE)</f>
        <v>-</v>
      </c>
      <c r="BH655" s="88" t="str">
        <f>VLOOKUP(Scoresheet!AK332,'Caps &amp; Points'!$DZ$2:$EA$40,2,FALSE)</f>
        <v>-</v>
      </c>
      <c r="BI655" s="88" t="str">
        <f>VLOOKUP(Scoresheet!AL332,'Caps &amp; Points'!$DZ$2:$EA$40,2,FALSE)</f>
        <v>-</v>
      </c>
      <c r="BJ655" s="88" t="str">
        <f>VLOOKUP(Scoresheet!AM332,'Caps &amp; Points'!$DZ$2:$EA$40,2,FALSE)</f>
        <v>-</v>
      </c>
      <c r="BK655" s="88" t="str">
        <f>VLOOKUP(Scoresheet!AN332,'Caps &amp; Points'!$DZ$2:$EA$40,2,FALSE)</f>
        <v>-</v>
      </c>
      <c r="BL655" s="89" t="str">
        <f>VLOOKUP(Scoresheet!AO332,'Caps &amp; Points'!$DZ$2:$EA$40,2,FALSE)</f>
        <v>-</v>
      </c>
      <c r="BM655" s="90">
        <f t="shared" si="136"/>
        <v>0</v>
      </c>
      <c r="BN655" s="90">
        <f t="shared" si="125"/>
        <v>3</v>
      </c>
      <c r="BO655" s="90">
        <f t="shared" si="126"/>
        <v>4</v>
      </c>
      <c r="BP655" s="90"/>
      <c r="BQ655" s="80" t="str">
        <f>+Scoresheet!BG332</f>
        <v>-</v>
      </c>
      <c r="BR655" s="80" t="str">
        <f>+Scoresheet!BH332</f>
        <v>-</v>
      </c>
      <c r="BS655" s="80">
        <f>+Scoresheet!BI332</f>
        <v>4</v>
      </c>
      <c r="BT655" s="80">
        <f>+Scoresheet!BJ332</f>
        <v>2</v>
      </c>
      <c r="BU655" s="80">
        <f>+Scoresheet!BK332</f>
        <v>4</v>
      </c>
      <c r="BV655" s="80">
        <f>+Scoresheet!BL332</f>
        <v>4</v>
      </c>
      <c r="BW655" s="80" t="str">
        <f>+Scoresheet!BM332</f>
        <v>-</v>
      </c>
      <c r="BX655" s="80">
        <f>+Scoresheet!BN332</f>
        <v>14</v>
      </c>
      <c r="BY655" s="80" t="str">
        <f>+Scoresheet!BO332</f>
        <v>-</v>
      </c>
      <c r="BZ655" s="80" t="str">
        <f>+Scoresheet!BP332</f>
        <v>-</v>
      </c>
      <c r="CA655" s="80">
        <f>+Scoresheet!BQ332</f>
        <v>22</v>
      </c>
      <c r="CB655" s="80">
        <f>+Scoresheet!BR332</f>
        <v>9</v>
      </c>
      <c r="CC655" s="80">
        <f>+Scoresheet!BS332</f>
        <v>16</v>
      </c>
      <c r="CD655" s="80">
        <f>+Scoresheet!BT332</f>
        <v>20</v>
      </c>
      <c r="CE655" s="80" t="str">
        <f>+Scoresheet!BU332</f>
        <v>-</v>
      </c>
      <c r="CF655" s="80">
        <f>+Scoresheet!BV332</f>
        <v>67</v>
      </c>
    </row>
    <row r="656" spans="23:84" hidden="1">
      <c r="W656" s="139">
        <v>13</v>
      </c>
      <c r="X656" s="295" t="str">
        <f>+Scoresheet!B333</f>
        <v>JIGAR PANDYA [M]</v>
      </c>
      <c r="Y656" s="296" t="str">
        <f>VLOOKUP(Scoresheet!C333,'Caps &amp; Points'!$DT$2:$DU$103,2,FALSE)</f>
        <v>-</v>
      </c>
      <c r="Z656" s="309" t="str">
        <f>VLOOKUP(Scoresheet!D333,'Caps &amp; Points'!$DT$2:$DU$103,2,FALSE)</f>
        <v>-</v>
      </c>
      <c r="AA656" s="309" t="str">
        <f>VLOOKUP(Scoresheet!E333,'Caps &amp; Points'!$DT$2:$DU$103,2,FALSE)</f>
        <v>-</v>
      </c>
      <c r="AB656" s="309" t="str">
        <f>VLOOKUP(Scoresheet!F333,'Caps &amp; Points'!$DT$2:$DU$103,2,FALSE)</f>
        <v>-</v>
      </c>
      <c r="AC656" s="309" t="str">
        <f>VLOOKUP(Scoresheet!G333,'Caps &amp; Points'!$DT$2:$DU$103,2,FALSE)</f>
        <v>-</v>
      </c>
      <c r="AD656" s="309" t="str">
        <f>VLOOKUP(Scoresheet!H333,'Caps &amp; Points'!$DT$2:$DU$103,2,FALSE)</f>
        <v>-</v>
      </c>
      <c r="AE656" s="310" t="str">
        <f>VLOOKUP(Scoresheet!I333,'Caps &amp; Points'!$DT$2:$DU$103,2,FALSE)</f>
        <v>-</v>
      </c>
      <c r="AF656" s="90">
        <f t="shared" si="132"/>
        <v>0</v>
      </c>
      <c r="AG656" s="87" t="str">
        <f>VLOOKUP(Scoresheet!AA333,'Caps &amp; Points'!$DW$2:$DX$11,2,FALSE)</f>
        <v>-</v>
      </c>
      <c r="AH656" s="88" t="str">
        <f>VLOOKUP(Scoresheet!AB333,'Caps &amp; Points'!$DW$2:$DX$11,2,FALSE)</f>
        <v>-</v>
      </c>
      <c r="AI656" s="88" t="str">
        <f>VLOOKUP(Scoresheet!AC333,'Caps &amp; Points'!$DW$2:$DX$11,2,FALSE)</f>
        <v>-</v>
      </c>
      <c r="AJ656" s="88" t="str">
        <f>VLOOKUP(Scoresheet!AD333,'Caps &amp; Points'!$DW$2:$DX$11,2,FALSE)</f>
        <v>-</v>
      </c>
      <c r="AK656" s="88" t="str">
        <f>VLOOKUP(Scoresheet!AE333,'Caps &amp; Points'!$DW$2:$DX$11,2,FALSE)</f>
        <v>-</v>
      </c>
      <c r="AL656" s="88" t="str">
        <f>VLOOKUP(Scoresheet!AF333,'Caps &amp; Points'!$DW$2:$DX$11,2,FALSE)</f>
        <v>-</v>
      </c>
      <c r="AM656" s="89" t="str">
        <f>VLOOKUP(Scoresheet!AG333,'Caps &amp; Points'!$DW$2:$DX$11,2,FALSE)</f>
        <v>-</v>
      </c>
      <c r="AN656" s="90">
        <f t="shared" si="133"/>
        <v>0</v>
      </c>
      <c r="AO656" s="87" t="str">
        <f>VLOOKUP(Scoresheet!AY333,'Caps &amp; Points'!$EF$2:$EG$13,2,FALSE)</f>
        <v>-</v>
      </c>
      <c r="AP656" s="88" t="str">
        <f>VLOOKUP(Scoresheet!AZ333,'Caps &amp; Points'!$EF$2:$EG$13,2,FALSE)</f>
        <v>-</v>
      </c>
      <c r="AQ656" s="88" t="str">
        <f>VLOOKUP(Scoresheet!BA333,'Caps &amp; Points'!$EF$2:$EG$13,2,FALSE)</f>
        <v>-</v>
      </c>
      <c r="AR656" s="88" t="str">
        <f>VLOOKUP(Scoresheet!BB333,'Caps &amp; Points'!$EF$2:$EG$13,2,FALSE)</f>
        <v>-</v>
      </c>
      <c r="AS656" s="88" t="str">
        <f>VLOOKUP(Scoresheet!BC333,'Caps &amp; Points'!$EF$2:$EG$13,2,FALSE)</f>
        <v>-</v>
      </c>
      <c r="AT656" s="88" t="str">
        <f>VLOOKUP(Scoresheet!BD333,'Caps &amp; Points'!$EF$2:$EG$13,2,FALSE)</f>
        <v>-</v>
      </c>
      <c r="AU656" s="89" t="str">
        <f>VLOOKUP(Scoresheet!BE333,'Caps &amp; Points'!$EF$2:$EG$13,2,FALSE)</f>
        <v>-</v>
      </c>
      <c r="AV656" s="90">
        <f t="shared" si="134"/>
        <v>0</v>
      </c>
      <c r="AX656" s="80" t="str">
        <f>VLOOKUP(Scoresheet!AQ333,'Caps &amp; Points'!$EC$2:$ED$21,2,FALSE)</f>
        <v>-</v>
      </c>
      <c r="AY656" s="80" t="str">
        <f>VLOOKUP(Scoresheet!AR333,'Caps &amp; Points'!$EC$2:$ED$21,2,FALSE)</f>
        <v>-</v>
      </c>
      <c r="AZ656" s="80" t="str">
        <f>VLOOKUP(Scoresheet!AS333,'Caps &amp; Points'!$EC$2:$ED$21,2,FALSE)</f>
        <v>-</v>
      </c>
      <c r="BA656" s="80" t="str">
        <f>VLOOKUP(Scoresheet!AT333,'Caps &amp; Points'!$EC$2:$ED$21,2,FALSE)</f>
        <v>-</v>
      </c>
      <c r="BB656" s="80" t="str">
        <f>VLOOKUP(Scoresheet!AU333,'Caps &amp; Points'!$EC$2:$ED$21,2,FALSE)</f>
        <v>-</v>
      </c>
      <c r="BC656" s="80" t="str">
        <f>VLOOKUP(Scoresheet!AV333,'Caps &amp; Points'!$EC$2:$ED$21,2,FALSE)</f>
        <v>-</v>
      </c>
      <c r="BD656" s="80" t="str">
        <f>VLOOKUP(Scoresheet!AW333,'Caps &amp; Points'!$EC$2:$ED$21,2,FALSE)</f>
        <v>-</v>
      </c>
      <c r="BE656" s="90">
        <f t="shared" si="135"/>
        <v>0</v>
      </c>
      <c r="BF656" s="87" t="str">
        <f>VLOOKUP(Scoresheet!AI333,'Caps &amp; Points'!$DZ$2:$EA$40,2,FALSE)</f>
        <v>-</v>
      </c>
      <c r="BG656" s="88" t="str">
        <f>VLOOKUP(Scoresheet!AJ333,'Caps &amp; Points'!$DZ$2:$EA$40,2,FALSE)</f>
        <v>-</v>
      </c>
      <c r="BH656" s="88" t="str">
        <f>VLOOKUP(Scoresheet!AK333,'Caps &amp; Points'!$DZ$2:$EA$40,2,FALSE)</f>
        <v>-</v>
      </c>
      <c r="BI656" s="88">
        <f>VLOOKUP(Scoresheet!AL333,'Caps &amp; Points'!$DZ$2:$EA$40,2,FALSE)</f>
        <v>0.5</v>
      </c>
      <c r="BJ656" s="88" t="str">
        <f>VLOOKUP(Scoresheet!AM333,'Caps &amp; Points'!$DZ$2:$EA$40,2,FALSE)</f>
        <v>-</v>
      </c>
      <c r="BK656" s="88" t="str">
        <f>VLOOKUP(Scoresheet!AN333,'Caps &amp; Points'!$DZ$2:$EA$40,2,FALSE)</f>
        <v>-</v>
      </c>
      <c r="BL656" s="89" t="str">
        <f>VLOOKUP(Scoresheet!AO333,'Caps &amp; Points'!$DZ$2:$EA$40,2,FALSE)</f>
        <v>-</v>
      </c>
      <c r="BM656" s="90">
        <f t="shared" si="136"/>
        <v>0.5</v>
      </c>
      <c r="BN656" s="90">
        <f t="shared" si="125"/>
        <v>0</v>
      </c>
      <c r="BO656" s="90">
        <f t="shared" si="126"/>
        <v>0</v>
      </c>
      <c r="BP656" s="90"/>
      <c r="BQ656" s="80" t="str">
        <f>+Scoresheet!BG333</f>
        <v>-</v>
      </c>
      <c r="BR656" s="80" t="str">
        <f>+Scoresheet!BH333</f>
        <v>-</v>
      </c>
      <c r="BS656" s="80" t="str">
        <f>+Scoresheet!BI333</f>
        <v>-</v>
      </c>
      <c r="BT656" s="80" t="str">
        <f>+Scoresheet!BJ333</f>
        <v>-</v>
      </c>
      <c r="BU656" s="80" t="str">
        <f>+Scoresheet!BK333</f>
        <v>-</v>
      </c>
      <c r="BV656" s="80" t="str">
        <f>+Scoresheet!BL333</f>
        <v>-</v>
      </c>
      <c r="BW656" s="80" t="str">
        <f>+Scoresheet!BM333</f>
        <v>-</v>
      </c>
      <c r="BX656" s="80">
        <f>+Scoresheet!BN333</f>
        <v>0</v>
      </c>
      <c r="BY656" s="80" t="str">
        <f>+Scoresheet!BO333</f>
        <v>-</v>
      </c>
      <c r="BZ656" s="80" t="str">
        <f>+Scoresheet!BP333</f>
        <v>-</v>
      </c>
      <c r="CA656" s="80" t="str">
        <f>+Scoresheet!BQ333</f>
        <v>-</v>
      </c>
      <c r="CB656" s="80" t="str">
        <f>+Scoresheet!BR333</f>
        <v>-</v>
      </c>
      <c r="CC656" s="80" t="str">
        <f>+Scoresheet!BS333</f>
        <v>-</v>
      </c>
      <c r="CD656" s="80" t="str">
        <f>+Scoresheet!BT333</f>
        <v>-</v>
      </c>
      <c r="CE656" s="80" t="str">
        <f>+Scoresheet!BU333</f>
        <v>-</v>
      </c>
      <c r="CF656" s="80">
        <f>+Scoresheet!BV333</f>
        <v>0</v>
      </c>
    </row>
    <row r="657" spans="23:84" hidden="1">
      <c r="W657" s="294">
        <v>14</v>
      </c>
      <c r="X657" s="295" t="str">
        <f>+Scoresheet!B334</f>
        <v>-</v>
      </c>
      <c r="Y657" s="296" t="str">
        <f>VLOOKUP(Scoresheet!C334,'Caps &amp; Points'!$DT$2:$DU$103,2,FALSE)</f>
        <v>-</v>
      </c>
      <c r="Z657" s="309" t="str">
        <f>VLOOKUP(Scoresheet!D334,'Caps &amp; Points'!$DT$2:$DU$103,2,FALSE)</f>
        <v>-</v>
      </c>
      <c r="AA657" s="309" t="str">
        <f>VLOOKUP(Scoresheet!E334,'Caps &amp; Points'!$DT$2:$DU$103,2,FALSE)</f>
        <v>-</v>
      </c>
      <c r="AB657" s="309" t="str">
        <f>VLOOKUP(Scoresheet!F334,'Caps &amp; Points'!$DT$2:$DU$103,2,FALSE)</f>
        <v>-</v>
      </c>
      <c r="AC657" s="309" t="str">
        <f>VLOOKUP(Scoresheet!G334,'Caps &amp; Points'!$DT$2:$DU$103,2,FALSE)</f>
        <v>-</v>
      </c>
      <c r="AD657" s="309" t="str">
        <f>VLOOKUP(Scoresheet!H334,'Caps &amp; Points'!$DT$2:$DU$103,2,FALSE)</f>
        <v>-</v>
      </c>
      <c r="AE657" s="310" t="str">
        <f>VLOOKUP(Scoresheet!I334,'Caps &amp; Points'!$DT$2:$DU$103,2,FALSE)</f>
        <v>-</v>
      </c>
      <c r="AF657" s="90">
        <f t="shared" si="132"/>
        <v>0</v>
      </c>
      <c r="AG657" s="87" t="str">
        <f>VLOOKUP(Scoresheet!AA334,'Caps &amp; Points'!$DW$2:$DX$11,2,FALSE)</f>
        <v>-</v>
      </c>
      <c r="AH657" s="88" t="str">
        <f>VLOOKUP(Scoresheet!AB334,'Caps &amp; Points'!$DW$2:$DX$11,2,FALSE)</f>
        <v>-</v>
      </c>
      <c r="AI657" s="88" t="str">
        <f>VLOOKUP(Scoresheet!AC334,'Caps &amp; Points'!$DW$2:$DX$11,2,FALSE)</f>
        <v>-</v>
      </c>
      <c r="AJ657" s="88" t="str">
        <f>VLOOKUP(Scoresheet!AD334,'Caps &amp; Points'!$DW$2:$DX$11,2,FALSE)</f>
        <v>-</v>
      </c>
      <c r="AK657" s="88" t="str">
        <f>VLOOKUP(Scoresheet!AE334,'Caps &amp; Points'!$DW$2:$DX$11,2,FALSE)</f>
        <v>-</v>
      </c>
      <c r="AL657" s="88" t="str">
        <f>VLOOKUP(Scoresheet!AF334,'Caps &amp; Points'!$DW$2:$DX$11,2,FALSE)</f>
        <v>-</v>
      </c>
      <c r="AM657" s="89" t="str">
        <f>VLOOKUP(Scoresheet!AG334,'Caps &amp; Points'!$DW$2:$DX$11,2,FALSE)</f>
        <v>-</v>
      </c>
      <c r="AN657" s="90">
        <f t="shared" si="133"/>
        <v>0</v>
      </c>
      <c r="AO657" s="87" t="str">
        <f>VLOOKUP(Scoresheet!AY334,'Caps &amp; Points'!$EF$2:$EG$13,2,FALSE)</f>
        <v>-</v>
      </c>
      <c r="AP657" s="88" t="str">
        <f>VLOOKUP(Scoresheet!AZ334,'Caps &amp; Points'!$EF$2:$EG$13,2,FALSE)</f>
        <v>-</v>
      </c>
      <c r="AQ657" s="88" t="str">
        <f>VLOOKUP(Scoresheet!BA334,'Caps &amp; Points'!$EF$2:$EG$13,2,FALSE)</f>
        <v>-</v>
      </c>
      <c r="AR657" s="88" t="str">
        <f>VLOOKUP(Scoresheet!BB334,'Caps &amp; Points'!$EF$2:$EG$13,2,FALSE)</f>
        <v>-</v>
      </c>
      <c r="AS657" s="88" t="str">
        <f>VLOOKUP(Scoresheet!BC334,'Caps &amp; Points'!$EF$2:$EG$13,2,FALSE)</f>
        <v>-</v>
      </c>
      <c r="AT657" s="88" t="str">
        <f>VLOOKUP(Scoresheet!BD334,'Caps &amp; Points'!$EF$2:$EG$13,2,FALSE)</f>
        <v>-</v>
      </c>
      <c r="AU657" s="89" t="str">
        <f>VLOOKUP(Scoresheet!BE334,'Caps &amp; Points'!$EF$2:$EG$13,2,FALSE)</f>
        <v>-</v>
      </c>
      <c r="AV657" s="90">
        <f t="shared" si="134"/>
        <v>0</v>
      </c>
      <c r="AX657" s="80" t="str">
        <f>VLOOKUP(Scoresheet!AQ334,'Caps &amp; Points'!$EC$2:$ED$21,2,FALSE)</f>
        <v>-</v>
      </c>
      <c r="AY657" s="80" t="str">
        <f>VLOOKUP(Scoresheet!AR334,'Caps &amp; Points'!$EC$2:$ED$21,2,FALSE)</f>
        <v>-</v>
      </c>
      <c r="AZ657" s="80" t="str">
        <f>VLOOKUP(Scoresheet!AS334,'Caps &amp; Points'!$EC$2:$ED$21,2,FALSE)</f>
        <v>-</v>
      </c>
      <c r="BA657" s="80" t="str">
        <f>VLOOKUP(Scoresheet!AT334,'Caps &amp; Points'!$EC$2:$ED$21,2,FALSE)</f>
        <v>-</v>
      </c>
      <c r="BB657" s="80" t="str">
        <f>VLOOKUP(Scoresheet!AU334,'Caps &amp; Points'!$EC$2:$ED$21,2,FALSE)</f>
        <v>-</v>
      </c>
      <c r="BC657" s="80" t="str">
        <f>VLOOKUP(Scoresheet!AV334,'Caps &amp; Points'!$EC$2:$ED$21,2,FALSE)</f>
        <v>-</v>
      </c>
      <c r="BD657" s="80" t="str">
        <f>VLOOKUP(Scoresheet!AW334,'Caps &amp; Points'!$EC$2:$ED$21,2,FALSE)</f>
        <v>-</v>
      </c>
      <c r="BE657" s="90">
        <f t="shared" si="135"/>
        <v>0</v>
      </c>
      <c r="BF657" s="87" t="str">
        <f>VLOOKUP(Scoresheet!AI334,'Caps &amp; Points'!$DZ$2:$EA$40,2,FALSE)</f>
        <v>-</v>
      </c>
      <c r="BG657" s="88" t="str">
        <f>VLOOKUP(Scoresheet!AJ334,'Caps &amp; Points'!$DZ$2:$EA$40,2,FALSE)</f>
        <v>-</v>
      </c>
      <c r="BH657" s="88" t="str">
        <f>VLOOKUP(Scoresheet!AK334,'Caps &amp; Points'!$DZ$2:$EA$40,2,FALSE)</f>
        <v>-</v>
      </c>
      <c r="BI657" s="88" t="str">
        <f>VLOOKUP(Scoresheet!AL334,'Caps &amp; Points'!$DZ$2:$EA$40,2,FALSE)</f>
        <v>-</v>
      </c>
      <c r="BJ657" s="88" t="str">
        <f>VLOOKUP(Scoresheet!AM334,'Caps &amp; Points'!$DZ$2:$EA$40,2,FALSE)</f>
        <v>-</v>
      </c>
      <c r="BK657" s="88" t="str">
        <f>VLOOKUP(Scoresheet!AN334,'Caps &amp; Points'!$DZ$2:$EA$40,2,FALSE)</f>
        <v>-</v>
      </c>
      <c r="BL657" s="89" t="str">
        <f>VLOOKUP(Scoresheet!AO334,'Caps &amp; Points'!$DZ$2:$EA$40,2,FALSE)</f>
        <v>-</v>
      </c>
      <c r="BM657" s="90">
        <f t="shared" si="136"/>
        <v>0</v>
      </c>
      <c r="BN657" s="90">
        <f t="shared" si="125"/>
        <v>0</v>
      </c>
      <c r="BO657" s="90">
        <f t="shared" si="126"/>
        <v>0</v>
      </c>
      <c r="BP657" s="90"/>
      <c r="BQ657" s="80" t="str">
        <f>+Scoresheet!BG334</f>
        <v>-</v>
      </c>
      <c r="BR657" s="80" t="str">
        <f>+Scoresheet!BH334</f>
        <v>-</v>
      </c>
      <c r="BS657" s="80" t="str">
        <f>+Scoresheet!BI334</f>
        <v>-</v>
      </c>
      <c r="BT657" s="80" t="str">
        <f>+Scoresheet!BJ334</f>
        <v>-</v>
      </c>
      <c r="BU657" s="80" t="str">
        <f>+Scoresheet!BK334</f>
        <v>-</v>
      </c>
      <c r="BV657" s="80" t="str">
        <f>+Scoresheet!BL334</f>
        <v>-</v>
      </c>
      <c r="BW657" s="80" t="str">
        <f>+Scoresheet!BM334</f>
        <v>-</v>
      </c>
      <c r="BX657" s="80">
        <f>+Scoresheet!BN334</f>
        <v>0</v>
      </c>
      <c r="BY657" s="80" t="str">
        <f>+Scoresheet!BO334</f>
        <v>-</v>
      </c>
      <c r="BZ657" s="80" t="str">
        <f>+Scoresheet!BP334</f>
        <v>-</v>
      </c>
      <c r="CA657" s="80" t="str">
        <f>+Scoresheet!BQ334</f>
        <v>-</v>
      </c>
      <c r="CB657" s="80" t="str">
        <f>+Scoresheet!BR334</f>
        <v>-</v>
      </c>
      <c r="CC657" s="80" t="str">
        <f>+Scoresheet!BS334</f>
        <v>-</v>
      </c>
      <c r="CD657" s="80" t="str">
        <f>+Scoresheet!BT334</f>
        <v>-</v>
      </c>
      <c r="CE657" s="80" t="str">
        <f>+Scoresheet!BU334</f>
        <v>-</v>
      </c>
      <c r="CF657" s="80">
        <f>+Scoresheet!BV334</f>
        <v>0</v>
      </c>
    </row>
    <row r="658" spans="23:84" hidden="1">
      <c r="W658" s="139">
        <v>15</v>
      </c>
      <c r="X658" s="295" t="str">
        <f>+Scoresheet!B335</f>
        <v>-</v>
      </c>
      <c r="Y658" s="296" t="str">
        <f>VLOOKUP(Scoresheet!C335,'Caps &amp; Points'!$DT$2:$DU$103,2,FALSE)</f>
        <v>-</v>
      </c>
      <c r="Z658" s="309" t="str">
        <f>VLOOKUP(Scoresheet!D335,'Caps &amp; Points'!$DT$2:$DU$103,2,FALSE)</f>
        <v>-</v>
      </c>
      <c r="AA658" s="309" t="str">
        <f>VLOOKUP(Scoresheet!E335,'Caps &amp; Points'!$DT$2:$DU$103,2,FALSE)</f>
        <v>-</v>
      </c>
      <c r="AB658" s="309" t="str">
        <f>VLOOKUP(Scoresheet!F335,'Caps &amp; Points'!$DT$2:$DU$103,2,FALSE)</f>
        <v>-</v>
      </c>
      <c r="AC658" s="309" t="str">
        <f>VLOOKUP(Scoresheet!G335,'Caps &amp; Points'!$DT$2:$DU$103,2,FALSE)</f>
        <v>-</v>
      </c>
      <c r="AD658" s="309" t="str">
        <f>VLOOKUP(Scoresheet!H335,'Caps &amp; Points'!$DT$2:$DU$103,2,FALSE)</f>
        <v>-</v>
      </c>
      <c r="AE658" s="310" t="str">
        <f>VLOOKUP(Scoresheet!I335,'Caps &amp; Points'!$DT$2:$DU$103,2,FALSE)</f>
        <v>-</v>
      </c>
      <c r="AF658" s="90">
        <f t="shared" si="132"/>
        <v>0</v>
      </c>
      <c r="AG658" s="87" t="str">
        <f>VLOOKUP(Scoresheet!AA335,'Caps &amp; Points'!$DW$2:$DX$11,2,FALSE)</f>
        <v>-</v>
      </c>
      <c r="AH658" s="88" t="str">
        <f>VLOOKUP(Scoresheet!AB335,'Caps &amp; Points'!$DW$2:$DX$11,2,FALSE)</f>
        <v>-</v>
      </c>
      <c r="AI658" s="88" t="str">
        <f>VLOOKUP(Scoresheet!AC335,'Caps &amp; Points'!$DW$2:$DX$11,2,FALSE)</f>
        <v>-</v>
      </c>
      <c r="AJ658" s="88" t="str">
        <f>VLOOKUP(Scoresheet!AD335,'Caps &amp; Points'!$DW$2:$DX$11,2,FALSE)</f>
        <v>-</v>
      </c>
      <c r="AK658" s="88" t="str">
        <f>VLOOKUP(Scoresheet!AE335,'Caps &amp; Points'!$DW$2:$DX$11,2,FALSE)</f>
        <v>-</v>
      </c>
      <c r="AL658" s="88" t="str">
        <f>VLOOKUP(Scoresheet!AF335,'Caps &amp; Points'!$DW$2:$DX$11,2,FALSE)</f>
        <v>-</v>
      </c>
      <c r="AM658" s="89" t="str">
        <f>VLOOKUP(Scoresheet!AG335,'Caps &amp; Points'!$DW$2:$DX$11,2,FALSE)</f>
        <v>-</v>
      </c>
      <c r="AN658" s="90">
        <f t="shared" si="133"/>
        <v>0</v>
      </c>
      <c r="AO658" s="87" t="str">
        <f>VLOOKUP(Scoresheet!AY335,'Caps &amp; Points'!$EF$2:$EG$13,2,FALSE)</f>
        <v>-</v>
      </c>
      <c r="AP658" s="88" t="str">
        <f>VLOOKUP(Scoresheet!AZ335,'Caps &amp; Points'!$EF$2:$EG$13,2,FALSE)</f>
        <v>-</v>
      </c>
      <c r="AQ658" s="88" t="str">
        <f>VLOOKUP(Scoresheet!BA335,'Caps &amp; Points'!$EF$2:$EG$13,2,FALSE)</f>
        <v>-</v>
      </c>
      <c r="AR658" s="88" t="str">
        <f>VLOOKUP(Scoresheet!BB335,'Caps &amp; Points'!$EF$2:$EG$13,2,FALSE)</f>
        <v>-</v>
      </c>
      <c r="AS658" s="88" t="str">
        <f>VLOOKUP(Scoresheet!BC335,'Caps &amp; Points'!$EF$2:$EG$13,2,FALSE)</f>
        <v>-</v>
      </c>
      <c r="AT658" s="88" t="str">
        <f>VLOOKUP(Scoresheet!BD335,'Caps &amp; Points'!$EF$2:$EG$13,2,FALSE)</f>
        <v>-</v>
      </c>
      <c r="AU658" s="89" t="str">
        <f>VLOOKUP(Scoresheet!BE335,'Caps &amp; Points'!$EF$2:$EG$13,2,FALSE)</f>
        <v>-</v>
      </c>
      <c r="AV658" s="90">
        <f t="shared" si="134"/>
        <v>0</v>
      </c>
      <c r="AX658" s="80" t="str">
        <f>VLOOKUP(Scoresheet!AQ335,'Caps &amp; Points'!$EC$2:$ED$21,2,FALSE)</f>
        <v>-</v>
      </c>
      <c r="AY658" s="80" t="str">
        <f>VLOOKUP(Scoresheet!AR335,'Caps &amp; Points'!$EC$2:$ED$21,2,FALSE)</f>
        <v>-</v>
      </c>
      <c r="AZ658" s="80" t="str">
        <f>VLOOKUP(Scoresheet!AS335,'Caps &amp; Points'!$EC$2:$ED$21,2,FALSE)</f>
        <v>-</v>
      </c>
      <c r="BA658" s="80" t="str">
        <f>VLOOKUP(Scoresheet!AT335,'Caps &amp; Points'!$EC$2:$ED$21,2,FALSE)</f>
        <v>-</v>
      </c>
      <c r="BB658" s="80" t="str">
        <f>VLOOKUP(Scoresheet!AU335,'Caps &amp; Points'!$EC$2:$ED$21,2,FALSE)</f>
        <v>-</v>
      </c>
      <c r="BC658" s="80" t="str">
        <f>VLOOKUP(Scoresheet!AV335,'Caps &amp; Points'!$EC$2:$ED$21,2,FALSE)</f>
        <v>-</v>
      </c>
      <c r="BD658" s="80" t="str">
        <f>VLOOKUP(Scoresheet!AW335,'Caps &amp; Points'!$EC$2:$ED$21,2,FALSE)</f>
        <v>-</v>
      </c>
      <c r="BE658" s="90">
        <f t="shared" si="135"/>
        <v>0</v>
      </c>
      <c r="BF658" s="87" t="str">
        <f>VLOOKUP(Scoresheet!AI335,'Caps &amp; Points'!$DZ$2:$EA$40,2,FALSE)</f>
        <v>-</v>
      </c>
      <c r="BG658" s="88" t="str">
        <f>VLOOKUP(Scoresheet!AJ335,'Caps &amp; Points'!$DZ$2:$EA$40,2,FALSE)</f>
        <v>-</v>
      </c>
      <c r="BH658" s="88" t="str">
        <f>VLOOKUP(Scoresheet!AK335,'Caps &amp; Points'!$DZ$2:$EA$40,2,FALSE)</f>
        <v>-</v>
      </c>
      <c r="BI658" s="88" t="str">
        <f>VLOOKUP(Scoresheet!AL335,'Caps &amp; Points'!$DZ$2:$EA$40,2,FALSE)</f>
        <v>-</v>
      </c>
      <c r="BJ658" s="88" t="str">
        <f>VLOOKUP(Scoresheet!AM335,'Caps &amp; Points'!$DZ$2:$EA$40,2,FALSE)</f>
        <v>-</v>
      </c>
      <c r="BK658" s="88" t="str">
        <f>VLOOKUP(Scoresheet!AN335,'Caps &amp; Points'!$DZ$2:$EA$40,2,FALSE)</f>
        <v>-</v>
      </c>
      <c r="BL658" s="89" t="str">
        <f>VLOOKUP(Scoresheet!AO335,'Caps &amp; Points'!$DZ$2:$EA$40,2,FALSE)</f>
        <v>-</v>
      </c>
      <c r="BM658" s="90">
        <f t="shared" si="136"/>
        <v>0</v>
      </c>
      <c r="BN658" s="90">
        <f t="shared" si="125"/>
        <v>0</v>
      </c>
      <c r="BO658" s="90">
        <f t="shared" si="126"/>
        <v>0</v>
      </c>
      <c r="BP658" s="90"/>
      <c r="BQ658" s="80" t="str">
        <f>+Scoresheet!BG335</f>
        <v>-</v>
      </c>
      <c r="BR658" s="80" t="str">
        <f>+Scoresheet!BH335</f>
        <v>-</v>
      </c>
      <c r="BS658" s="80" t="str">
        <f>+Scoresheet!BI335</f>
        <v>-</v>
      </c>
      <c r="BT658" s="80" t="str">
        <f>+Scoresheet!BJ335</f>
        <v>-</v>
      </c>
      <c r="BU658" s="80" t="str">
        <f>+Scoresheet!BK335</f>
        <v>-</v>
      </c>
      <c r="BV658" s="80" t="str">
        <f>+Scoresheet!BL335</f>
        <v>-</v>
      </c>
      <c r="BW658" s="80" t="str">
        <f>+Scoresheet!BM335</f>
        <v>-</v>
      </c>
      <c r="BX658" s="80">
        <f>+Scoresheet!BN335</f>
        <v>0</v>
      </c>
      <c r="BY658" s="80" t="str">
        <f>+Scoresheet!BO335</f>
        <v>-</v>
      </c>
      <c r="BZ658" s="80" t="str">
        <f>+Scoresheet!BP335</f>
        <v>-</v>
      </c>
      <c r="CA658" s="80" t="str">
        <f>+Scoresheet!BQ335</f>
        <v>-</v>
      </c>
      <c r="CB658" s="80" t="str">
        <f>+Scoresheet!BR335</f>
        <v>-</v>
      </c>
      <c r="CC658" s="80" t="str">
        <f>+Scoresheet!BS335</f>
        <v>-</v>
      </c>
      <c r="CD658" s="80" t="str">
        <f>+Scoresheet!BT335</f>
        <v>-</v>
      </c>
      <c r="CE658" s="80" t="str">
        <f>+Scoresheet!BU335</f>
        <v>-</v>
      </c>
      <c r="CF658" s="80">
        <f>+Scoresheet!BV335</f>
        <v>0</v>
      </c>
    </row>
    <row r="659" spans="23:84" hidden="1">
      <c r="W659" s="294">
        <v>16</v>
      </c>
      <c r="X659" s="295" t="str">
        <f>+Scoresheet!B336</f>
        <v>-</v>
      </c>
      <c r="Y659" s="296" t="str">
        <f>VLOOKUP(Scoresheet!C336,'Caps &amp; Points'!$DT$2:$DU$103,2,FALSE)</f>
        <v>-</v>
      </c>
      <c r="Z659" s="309" t="str">
        <f>VLOOKUP(Scoresheet!D336,'Caps &amp; Points'!$DT$2:$DU$103,2,FALSE)</f>
        <v>-</v>
      </c>
      <c r="AA659" s="309" t="str">
        <f>VLOOKUP(Scoresheet!E336,'Caps &amp; Points'!$DT$2:$DU$103,2,FALSE)</f>
        <v>-</v>
      </c>
      <c r="AB659" s="309" t="str">
        <f>VLOOKUP(Scoresheet!F336,'Caps &amp; Points'!$DT$2:$DU$103,2,FALSE)</f>
        <v>-</v>
      </c>
      <c r="AC659" s="309" t="str">
        <f>VLOOKUP(Scoresheet!G336,'Caps &amp; Points'!$DT$2:$DU$103,2,FALSE)</f>
        <v>-</v>
      </c>
      <c r="AD659" s="309" t="str">
        <f>VLOOKUP(Scoresheet!H336,'Caps &amp; Points'!$DT$2:$DU$103,2,FALSE)</f>
        <v>-</v>
      </c>
      <c r="AE659" s="310" t="str">
        <f>VLOOKUP(Scoresheet!I336,'Caps &amp; Points'!$DT$2:$DU$103,2,FALSE)</f>
        <v>-</v>
      </c>
      <c r="AF659" s="90">
        <f t="shared" si="132"/>
        <v>0</v>
      </c>
      <c r="AG659" s="87" t="str">
        <f>VLOOKUP(Scoresheet!AA336,'Caps &amp; Points'!$DW$2:$DX$11,2,FALSE)</f>
        <v>-</v>
      </c>
      <c r="AH659" s="88" t="str">
        <f>VLOOKUP(Scoresheet!AB336,'Caps &amp; Points'!$DW$2:$DX$11,2,FALSE)</f>
        <v>-</v>
      </c>
      <c r="AI659" s="88" t="str">
        <f>VLOOKUP(Scoresheet!AC336,'Caps &amp; Points'!$DW$2:$DX$11,2,FALSE)</f>
        <v>-</v>
      </c>
      <c r="AJ659" s="88" t="str">
        <f>VLOOKUP(Scoresheet!AD336,'Caps &amp; Points'!$DW$2:$DX$11,2,FALSE)</f>
        <v>-</v>
      </c>
      <c r="AK659" s="88" t="str">
        <f>VLOOKUP(Scoresheet!AE336,'Caps &amp; Points'!$DW$2:$DX$11,2,FALSE)</f>
        <v>-</v>
      </c>
      <c r="AL659" s="88" t="str">
        <f>VLOOKUP(Scoresheet!AF336,'Caps &amp; Points'!$DW$2:$DX$11,2,FALSE)</f>
        <v>-</v>
      </c>
      <c r="AM659" s="89" t="str">
        <f>VLOOKUP(Scoresheet!AG336,'Caps &amp; Points'!$DW$2:$DX$11,2,FALSE)</f>
        <v>-</v>
      </c>
      <c r="AN659" s="90">
        <f t="shared" si="133"/>
        <v>0</v>
      </c>
      <c r="AO659" s="87" t="str">
        <f>VLOOKUP(Scoresheet!AY336,'Caps &amp; Points'!$EF$2:$EG$13,2,FALSE)</f>
        <v>-</v>
      </c>
      <c r="AP659" s="88" t="str">
        <f>VLOOKUP(Scoresheet!AZ336,'Caps &amp; Points'!$EF$2:$EG$13,2,FALSE)</f>
        <v>-</v>
      </c>
      <c r="AQ659" s="88" t="str">
        <f>VLOOKUP(Scoresheet!BA336,'Caps &amp; Points'!$EF$2:$EG$13,2,FALSE)</f>
        <v>-</v>
      </c>
      <c r="AR659" s="88" t="str">
        <f>VLOOKUP(Scoresheet!BB336,'Caps &amp; Points'!$EF$2:$EG$13,2,FALSE)</f>
        <v>-</v>
      </c>
      <c r="AS659" s="88" t="str">
        <f>VLOOKUP(Scoresheet!BC336,'Caps &amp; Points'!$EF$2:$EG$13,2,FALSE)</f>
        <v>-</v>
      </c>
      <c r="AT659" s="88" t="str">
        <f>VLOOKUP(Scoresheet!BD336,'Caps &amp; Points'!$EF$2:$EG$13,2,FALSE)</f>
        <v>-</v>
      </c>
      <c r="AU659" s="89" t="str">
        <f>VLOOKUP(Scoresheet!BE336,'Caps &amp; Points'!$EF$2:$EG$13,2,FALSE)</f>
        <v>-</v>
      </c>
      <c r="AV659" s="90">
        <f t="shared" si="134"/>
        <v>0</v>
      </c>
      <c r="AX659" s="80" t="str">
        <f>VLOOKUP(Scoresheet!AQ336,'Caps &amp; Points'!$EC$2:$ED$21,2,FALSE)</f>
        <v>-</v>
      </c>
      <c r="AY659" s="80" t="str">
        <f>VLOOKUP(Scoresheet!AR336,'Caps &amp; Points'!$EC$2:$ED$21,2,FALSE)</f>
        <v>-</v>
      </c>
      <c r="AZ659" s="80" t="str">
        <f>VLOOKUP(Scoresheet!AS336,'Caps &amp; Points'!$EC$2:$ED$21,2,FALSE)</f>
        <v>-</v>
      </c>
      <c r="BA659" s="80" t="str">
        <f>VLOOKUP(Scoresheet!AT336,'Caps &amp; Points'!$EC$2:$ED$21,2,FALSE)</f>
        <v>-</v>
      </c>
      <c r="BB659" s="80" t="str">
        <f>VLOOKUP(Scoresheet!AU336,'Caps &amp; Points'!$EC$2:$ED$21,2,FALSE)</f>
        <v>-</v>
      </c>
      <c r="BC659" s="80" t="str">
        <f>VLOOKUP(Scoresheet!AV336,'Caps &amp; Points'!$EC$2:$ED$21,2,FALSE)</f>
        <v>-</v>
      </c>
      <c r="BD659" s="80" t="str">
        <f>VLOOKUP(Scoresheet!AW336,'Caps &amp; Points'!$EC$2:$ED$21,2,FALSE)</f>
        <v>-</v>
      </c>
      <c r="BE659" s="90">
        <f t="shared" si="135"/>
        <v>0</v>
      </c>
      <c r="BF659" s="87" t="str">
        <f>VLOOKUP(Scoresheet!AI336,'Caps &amp; Points'!$DZ$2:$EA$40,2,FALSE)</f>
        <v>-</v>
      </c>
      <c r="BG659" s="88" t="str">
        <f>VLOOKUP(Scoresheet!AJ336,'Caps &amp; Points'!$DZ$2:$EA$40,2,FALSE)</f>
        <v>-</v>
      </c>
      <c r="BH659" s="88" t="str">
        <f>VLOOKUP(Scoresheet!AK336,'Caps &amp; Points'!$DZ$2:$EA$40,2,FALSE)</f>
        <v>-</v>
      </c>
      <c r="BI659" s="88" t="str">
        <f>VLOOKUP(Scoresheet!AL336,'Caps &amp; Points'!$DZ$2:$EA$40,2,FALSE)</f>
        <v>-</v>
      </c>
      <c r="BJ659" s="88" t="str">
        <f>VLOOKUP(Scoresheet!AM336,'Caps &amp; Points'!$DZ$2:$EA$40,2,FALSE)</f>
        <v>-</v>
      </c>
      <c r="BK659" s="88" t="str">
        <f>VLOOKUP(Scoresheet!AN336,'Caps &amp; Points'!$DZ$2:$EA$40,2,FALSE)</f>
        <v>-</v>
      </c>
      <c r="BL659" s="89" t="str">
        <f>VLOOKUP(Scoresheet!AO336,'Caps &amp; Points'!$DZ$2:$EA$40,2,FALSE)</f>
        <v>-</v>
      </c>
      <c r="BM659" s="90">
        <f t="shared" si="136"/>
        <v>0</v>
      </c>
      <c r="BN659" s="90">
        <f t="shared" si="125"/>
        <v>0</v>
      </c>
      <c r="BO659" s="90">
        <f t="shared" si="126"/>
        <v>0</v>
      </c>
      <c r="BP659" s="90"/>
      <c r="BQ659" s="80" t="str">
        <f>+Scoresheet!BG336</f>
        <v>-</v>
      </c>
      <c r="BR659" s="80" t="str">
        <f>+Scoresheet!BH336</f>
        <v>-</v>
      </c>
      <c r="BS659" s="80" t="str">
        <f>+Scoresheet!BI336</f>
        <v>-</v>
      </c>
      <c r="BT659" s="80" t="str">
        <f>+Scoresheet!BJ336</f>
        <v>-</v>
      </c>
      <c r="BU659" s="80" t="str">
        <f>+Scoresheet!BK336</f>
        <v>-</v>
      </c>
      <c r="BV659" s="80" t="str">
        <f>+Scoresheet!BL336</f>
        <v>-</v>
      </c>
      <c r="BW659" s="80" t="str">
        <f>+Scoresheet!BM336</f>
        <v>-</v>
      </c>
      <c r="BX659" s="80">
        <f>+Scoresheet!BN336</f>
        <v>0</v>
      </c>
      <c r="BY659" s="80" t="str">
        <f>+Scoresheet!BO336</f>
        <v>-</v>
      </c>
      <c r="BZ659" s="80" t="str">
        <f>+Scoresheet!BP336</f>
        <v>-</v>
      </c>
      <c r="CA659" s="80" t="str">
        <f>+Scoresheet!BQ336</f>
        <v>-</v>
      </c>
      <c r="CB659" s="80" t="str">
        <f>+Scoresheet!BR336</f>
        <v>-</v>
      </c>
      <c r="CC659" s="80" t="str">
        <f>+Scoresheet!BS336</f>
        <v>-</v>
      </c>
      <c r="CD659" s="80" t="str">
        <f>+Scoresheet!BT336</f>
        <v>-</v>
      </c>
      <c r="CE659" s="80" t="str">
        <f>+Scoresheet!BU336</f>
        <v>-</v>
      </c>
      <c r="CF659" s="80">
        <f>+Scoresheet!BV336</f>
        <v>0</v>
      </c>
    </row>
    <row r="660" spans="23:84" hidden="1">
      <c r="W660" s="139">
        <v>17</v>
      </c>
      <c r="X660" s="295" t="str">
        <f>+Scoresheet!B337</f>
        <v>-</v>
      </c>
      <c r="Y660" s="296" t="str">
        <f>VLOOKUP(Scoresheet!C337,'Caps &amp; Points'!$DT$2:$DU$103,2,FALSE)</f>
        <v>-</v>
      </c>
      <c r="Z660" s="309" t="str">
        <f>VLOOKUP(Scoresheet!D337,'Caps &amp; Points'!$DT$2:$DU$103,2,FALSE)</f>
        <v>-</v>
      </c>
      <c r="AA660" s="309" t="str">
        <f>VLOOKUP(Scoresheet!E337,'Caps &amp; Points'!$DT$2:$DU$103,2,FALSE)</f>
        <v>-</v>
      </c>
      <c r="AB660" s="309" t="str">
        <f>VLOOKUP(Scoresheet!F337,'Caps &amp; Points'!$DT$2:$DU$103,2,FALSE)</f>
        <v>-</v>
      </c>
      <c r="AC660" s="309" t="str">
        <f>VLOOKUP(Scoresheet!G337,'Caps &amp; Points'!$DT$2:$DU$103,2,FALSE)</f>
        <v>-</v>
      </c>
      <c r="AD660" s="309" t="str">
        <f>VLOOKUP(Scoresheet!H337,'Caps &amp; Points'!$DT$2:$DU$103,2,FALSE)</f>
        <v>-</v>
      </c>
      <c r="AE660" s="310" t="str">
        <f>VLOOKUP(Scoresheet!I337,'Caps &amp; Points'!$DT$2:$DU$103,2,FALSE)</f>
        <v>-</v>
      </c>
      <c r="AF660" s="90">
        <f t="shared" si="132"/>
        <v>0</v>
      </c>
      <c r="AG660" s="87" t="str">
        <f>VLOOKUP(Scoresheet!AA337,'Caps &amp; Points'!$DW$2:$DX$11,2,FALSE)</f>
        <v>-</v>
      </c>
      <c r="AH660" s="88" t="str">
        <f>VLOOKUP(Scoresheet!AB337,'Caps &amp; Points'!$DW$2:$DX$11,2,FALSE)</f>
        <v>-</v>
      </c>
      <c r="AI660" s="88" t="str">
        <f>VLOOKUP(Scoresheet!AC337,'Caps &amp; Points'!$DW$2:$DX$11,2,FALSE)</f>
        <v>-</v>
      </c>
      <c r="AJ660" s="88" t="str">
        <f>VLOOKUP(Scoresheet!AD337,'Caps &amp; Points'!$DW$2:$DX$11,2,FALSE)</f>
        <v>-</v>
      </c>
      <c r="AK660" s="88" t="str">
        <f>VLOOKUP(Scoresheet!AE337,'Caps &amp; Points'!$DW$2:$DX$11,2,FALSE)</f>
        <v>-</v>
      </c>
      <c r="AL660" s="88" t="str">
        <f>VLOOKUP(Scoresheet!AF337,'Caps &amp; Points'!$DW$2:$DX$11,2,FALSE)</f>
        <v>-</v>
      </c>
      <c r="AM660" s="89" t="str">
        <f>VLOOKUP(Scoresheet!AG337,'Caps &amp; Points'!$DW$2:$DX$11,2,FALSE)</f>
        <v>-</v>
      </c>
      <c r="AN660" s="90">
        <f t="shared" si="133"/>
        <v>0</v>
      </c>
      <c r="AO660" s="87" t="str">
        <f>VLOOKUP(Scoresheet!AY337,'Caps &amp; Points'!$EF$2:$EG$13,2,FALSE)</f>
        <v>-</v>
      </c>
      <c r="AP660" s="88" t="str">
        <f>VLOOKUP(Scoresheet!AZ337,'Caps &amp; Points'!$EF$2:$EG$13,2,FALSE)</f>
        <v>-</v>
      </c>
      <c r="AQ660" s="88" t="str">
        <f>VLOOKUP(Scoresheet!BA337,'Caps &amp; Points'!$EF$2:$EG$13,2,FALSE)</f>
        <v>-</v>
      </c>
      <c r="AR660" s="88" t="str">
        <f>VLOOKUP(Scoresheet!BB337,'Caps &amp; Points'!$EF$2:$EG$13,2,FALSE)</f>
        <v>-</v>
      </c>
      <c r="AS660" s="88" t="str">
        <f>VLOOKUP(Scoresheet!BC337,'Caps &amp; Points'!$EF$2:$EG$13,2,FALSE)</f>
        <v>-</v>
      </c>
      <c r="AT660" s="88" t="str">
        <f>VLOOKUP(Scoresheet!BD337,'Caps &amp; Points'!$EF$2:$EG$13,2,FALSE)</f>
        <v>-</v>
      </c>
      <c r="AU660" s="89" t="str">
        <f>VLOOKUP(Scoresheet!BE337,'Caps &amp; Points'!$EF$2:$EG$13,2,FALSE)</f>
        <v>-</v>
      </c>
      <c r="AV660" s="90">
        <f t="shared" si="134"/>
        <v>0</v>
      </c>
      <c r="AX660" s="80" t="str">
        <f>VLOOKUP(Scoresheet!AQ337,'Caps &amp; Points'!$EC$2:$ED$21,2,FALSE)</f>
        <v>-</v>
      </c>
      <c r="AY660" s="80" t="str">
        <f>VLOOKUP(Scoresheet!AR337,'Caps &amp; Points'!$EC$2:$ED$21,2,FALSE)</f>
        <v>-</v>
      </c>
      <c r="AZ660" s="80" t="str">
        <f>VLOOKUP(Scoresheet!AS337,'Caps &amp; Points'!$EC$2:$ED$21,2,FALSE)</f>
        <v>-</v>
      </c>
      <c r="BA660" s="80" t="str">
        <f>VLOOKUP(Scoresheet!AT337,'Caps &amp; Points'!$EC$2:$ED$21,2,FALSE)</f>
        <v>-</v>
      </c>
      <c r="BB660" s="80" t="str">
        <f>VLOOKUP(Scoresheet!AU337,'Caps &amp; Points'!$EC$2:$ED$21,2,FALSE)</f>
        <v>-</v>
      </c>
      <c r="BC660" s="80" t="str">
        <f>VLOOKUP(Scoresheet!AV337,'Caps &amp; Points'!$EC$2:$ED$21,2,FALSE)</f>
        <v>-</v>
      </c>
      <c r="BD660" s="80" t="str">
        <f>VLOOKUP(Scoresheet!AW337,'Caps &amp; Points'!$EC$2:$ED$21,2,FALSE)</f>
        <v>-</v>
      </c>
      <c r="BE660" s="90">
        <f t="shared" si="135"/>
        <v>0</v>
      </c>
      <c r="BF660" s="87" t="str">
        <f>VLOOKUP(Scoresheet!AI337,'Caps &amp; Points'!$DZ$2:$EA$40,2,FALSE)</f>
        <v>-</v>
      </c>
      <c r="BG660" s="88" t="str">
        <f>VLOOKUP(Scoresheet!AJ337,'Caps &amp; Points'!$DZ$2:$EA$40,2,FALSE)</f>
        <v>-</v>
      </c>
      <c r="BH660" s="88" t="str">
        <f>VLOOKUP(Scoresheet!AK337,'Caps &amp; Points'!$DZ$2:$EA$40,2,FALSE)</f>
        <v>-</v>
      </c>
      <c r="BI660" s="88" t="str">
        <f>VLOOKUP(Scoresheet!AL337,'Caps &amp; Points'!$DZ$2:$EA$40,2,FALSE)</f>
        <v>-</v>
      </c>
      <c r="BJ660" s="88" t="str">
        <f>VLOOKUP(Scoresheet!AM337,'Caps &amp; Points'!$DZ$2:$EA$40,2,FALSE)</f>
        <v>-</v>
      </c>
      <c r="BK660" s="88" t="str">
        <f>VLOOKUP(Scoresheet!AN337,'Caps &amp; Points'!$DZ$2:$EA$40,2,FALSE)</f>
        <v>-</v>
      </c>
      <c r="BL660" s="89" t="str">
        <f>VLOOKUP(Scoresheet!AO337,'Caps &amp; Points'!$DZ$2:$EA$40,2,FALSE)</f>
        <v>-</v>
      </c>
      <c r="BM660" s="90">
        <f t="shared" si="136"/>
        <v>0</v>
      </c>
      <c r="BN660" s="90">
        <f t="shared" ref="BN660:BN723" si="137">COUNT(Y660:AE660)</f>
        <v>0</v>
      </c>
      <c r="BO660" s="90">
        <f t="shared" si="126"/>
        <v>0</v>
      </c>
      <c r="BP660" s="90"/>
      <c r="BQ660" s="80" t="str">
        <f>+Scoresheet!BG337</f>
        <v>-</v>
      </c>
      <c r="BR660" s="80" t="str">
        <f>+Scoresheet!BH337</f>
        <v>-</v>
      </c>
      <c r="BS660" s="80" t="str">
        <f>+Scoresheet!BI337</f>
        <v>-</v>
      </c>
      <c r="BT660" s="80" t="str">
        <f>+Scoresheet!BJ337</f>
        <v>-</v>
      </c>
      <c r="BU660" s="80" t="str">
        <f>+Scoresheet!BK337</f>
        <v>-</v>
      </c>
      <c r="BV660" s="80" t="str">
        <f>+Scoresheet!BL337</f>
        <v>-</v>
      </c>
      <c r="BW660" s="80" t="str">
        <f>+Scoresheet!BM337</f>
        <v>-</v>
      </c>
      <c r="BX660" s="80">
        <f>+Scoresheet!BN337</f>
        <v>0</v>
      </c>
      <c r="BY660" s="80" t="str">
        <f>+Scoresheet!BO337</f>
        <v>-</v>
      </c>
      <c r="BZ660" s="80" t="str">
        <f>+Scoresheet!BP337</f>
        <v>-</v>
      </c>
      <c r="CA660" s="80" t="str">
        <f>+Scoresheet!BQ337</f>
        <v>-</v>
      </c>
      <c r="CB660" s="80" t="str">
        <f>+Scoresheet!BR337</f>
        <v>-</v>
      </c>
      <c r="CC660" s="80" t="str">
        <f>+Scoresheet!BS337</f>
        <v>-</v>
      </c>
      <c r="CD660" s="80" t="str">
        <f>+Scoresheet!BT337</f>
        <v>-</v>
      </c>
      <c r="CE660" s="80" t="str">
        <f>+Scoresheet!BU337</f>
        <v>-</v>
      </c>
      <c r="CF660" s="80">
        <f>+Scoresheet!BV337</f>
        <v>0</v>
      </c>
    </row>
    <row r="661" spans="23:84" hidden="1">
      <c r="W661" s="294">
        <v>18</v>
      </c>
      <c r="X661" s="295" t="str">
        <f>+Scoresheet!B338</f>
        <v>-</v>
      </c>
      <c r="Y661" s="296" t="str">
        <f>VLOOKUP(Scoresheet!C338,'Caps &amp; Points'!$DT$2:$DU$103,2,FALSE)</f>
        <v>-</v>
      </c>
      <c r="Z661" s="309" t="str">
        <f>VLOOKUP(Scoresheet!D338,'Caps &amp; Points'!$DT$2:$DU$103,2,FALSE)</f>
        <v>-</v>
      </c>
      <c r="AA661" s="309" t="str">
        <f>VLOOKUP(Scoresheet!E338,'Caps &amp; Points'!$DT$2:$DU$103,2,FALSE)</f>
        <v>-</v>
      </c>
      <c r="AB661" s="309" t="str">
        <f>VLOOKUP(Scoresheet!F338,'Caps &amp; Points'!$DT$2:$DU$103,2,FALSE)</f>
        <v>-</v>
      </c>
      <c r="AC661" s="309" t="str">
        <f>VLOOKUP(Scoresheet!G338,'Caps &amp; Points'!$DT$2:$DU$103,2,FALSE)</f>
        <v>-</v>
      </c>
      <c r="AD661" s="309" t="str">
        <f>VLOOKUP(Scoresheet!H338,'Caps &amp; Points'!$DT$2:$DU$103,2,FALSE)</f>
        <v>-</v>
      </c>
      <c r="AE661" s="310" t="str">
        <f>VLOOKUP(Scoresheet!I338,'Caps &amp; Points'!$DT$2:$DU$103,2,FALSE)</f>
        <v>-</v>
      </c>
      <c r="AF661" s="90">
        <f t="shared" si="132"/>
        <v>0</v>
      </c>
      <c r="AG661" s="87" t="str">
        <f>VLOOKUP(Scoresheet!AA338,'Caps &amp; Points'!$DW$2:$DX$11,2,FALSE)</f>
        <v>-</v>
      </c>
      <c r="AH661" s="88" t="str">
        <f>VLOOKUP(Scoresheet!AB338,'Caps &amp; Points'!$DW$2:$DX$11,2,FALSE)</f>
        <v>-</v>
      </c>
      <c r="AI661" s="88" t="str">
        <f>VLOOKUP(Scoresheet!AC338,'Caps &amp; Points'!$DW$2:$DX$11,2,FALSE)</f>
        <v>-</v>
      </c>
      <c r="AJ661" s="88" t="str">
        <f>VLOOKUP(Scoresheet!AD338,'Caps &amp; Points'!$DW$2:$DX$11,2,FALSE)</f>
        <v>-</v>
      </c>
      <c r="AK661" s="88" t="str">
        <f>VLOOKUP(Scoresheet!AE338,'Caps &amp; Points'!$DW$2:$DX$11,2,FALSE)</f>
        <v>-</v>
      </c>
      <c r="AL661" s="88" t="str">
        <f>VLOOKUP(Scoresheet!AF338,'Caps &amp; Points'!$DW$2:$DX$11,2,FALSE)</f>
        <v>-</v>
      </c>
      <c r="AM661" s="89" t="str">
        <f>VLOOKUP(Scoresheet!AG338,'Caps &amp; Points'!$DW$2:$DX$11,2,FALSE)</f>
        <v>-</v>
      </c>
      <c r="AN661" s="90">
        <f t="shared" si="133"/>
        <v>0</v>
      </c>
      <c r="AO661" s="87" t="str">
        <f>VLOOKUP(Scoresheet!AY338,'Caps &amp; Points'!$EF$2:$EG$13,2,FALSE)</f>
        <v>-</v>
      </c>
      <c r="AP661" s="88" t="str">
        <f>VLOOKUP(Scoresheet!AZ338,'Caps &amp; Points'!$EF$2:$EG$13,2,FALSE)</f>
        <v>-</v>
      </c>
      <c r="AQ661" s="88" t="str">
        <f>VLOOKUP(Scoresheet!BA338,'Caps &amp; Points'!$EF$2:$EG$13,2,FALSE)</f>
        <v>-</v>
      </c>
      <c r="AR661" s="88" t="str">
        <f>VLOOKUP(Scoresheet!BB338,'Caps &amp; Points'!$EF$2:$EG$13,2,FALSE)</f>
        <v>-</v>
      </c>
      <c r="AS661" s="88" t="str">
        <f>VLOOKUP(Scoresheet!BC338,'Caps &amp; Points'!$EF$2:$EG$13,2,FALSE)</f>
        <v>-</v>
      </c>
      <c r="AT661" s="88" t="str">
        <f>VLOOKUP(Scoresheet!BD338,'Caps &amp; Points'!$EF$2:$EG$13,2,FALSE)</f>
        <v>-</v>
      </c>
      <c r="AU661" s="89" t="str">
        <f>VLOOKUP(Scoresheet!BE338,'Caps &amp; Points'!$EF$2:$EG$13,2,FALSE)</f>
        <v>-</v>
      </c>
      <c r="AV661" s="90">
        <f t="shared" si="134"/>
        <v>0</v>
      </c>
      <c r="AX661" s="80" t="str">
        <f>VLOOKUP(Scoresheet!AQ338,'Caps &amp; Points'!$EC$2:$ED$21,2,FALSE)</f>
        <v>-</v>
      </c>
      <c r="AY661" s="80" t="str">
        <f>VLOOKUP(Scoresheet!AR338,'Caps &amp; Points'!$EC$2:$ED$21,2,FALSE)</f>
        <v>-</v>
      </c>
      <c r="AZ661" s="80" t="str">
        <f>VLOOKUP(Scoresheet!AS338,'Caps &amp; Points'!$EC$2:$ED$21,2,FALSE)</f>
        <v>-</v>
      </c>
      <c r="BA661" s="80" t="str">
        <f>VLOOKUP(Scoresheet!AT338,'Caps &amp; Points'!$EC$2:$ED$21,2,FALSE)</f>
        <v>-</v>
      </c>
      <c r="BB661" s="80" t="str">
        <f>VLOOKUP(Scoresheet!AU338,'Caps &amp; Points'!$EC$2:$ED$21,2,FALSE)</f>
        <v>-</v>
      </c>
      <c r="BC661" s="80" t="str">
        <f>VLOOKUP(Scoresheet!AV338,'Caps &amp; Points'!$EC$2:$ED$21,2,FALSE)</f>
        <v>-</v>
      </c>
      <c r="BD661" s="80" t="str">
        <f>VLOOKUP(Scoresheet!AW338,'Caps &amp; Points'!$EC$2:$ED$21,2,FALSE)</f>
        <v>-</v>
      </c>
      <c r="BE661" s="90">
        <f t="shared" si="135"/>
        <v>0</v>
      </c>
      <c r="BF661" s="87" t="str">
        <f>VLOOKUP(Scoresheet!AI338,'Caps &amp; Points'!$DZ$2:$EA$40,2,FALSE)</f>
        <v>-</v>
      </c>
      <c r="BG661" s="88" t="str">
        <f>VLOOKUP(Scoresheet!AJ338,'Caps &amp; Points'!$DZ$2:$EA$40,2,FALSE)</f>
        <v>-</v>
      </c>
      <c r="BH661" s="88" t="str">
        <f>VLOOKUP(Scoresheet!AK338,'Caps &amp; Points'!$DZ$2:$EA$40,2,FALSE)</f>
        <v>-</v>
      </c>
      <c r="BI661" s="88" t="str">
        <f>VLOOKUP(Scoresheet!AL338,'Caps &amp; Points'!$DZ$2:$EA$40,2,FALSE)</f>
        <v>-</v>
      </c>
      <c r="BJ661" s="88" t="str">
        <f>VLOOKUP(Scoresheet!AM338,'Caps &amp; Points'!$DZ$2:$EA$40,2,FALSE)</f>
        <v>-</v>
      </c>
      <c r="BK661" s="88" t="str">
        <f>VLOOKUP(Scoresheet!AN338,'Caps &amp; Points'!$DZ$2:$EA$40,2,FALSE)</f>
        <v>-</v>
      </c>
      <c r="BL661" s="89" t="str">
        <f>VLOOKUP(Scoresheet!AO338,'Caps &amp; Points'!$DZ$2:$EA$40,2,FALSE)</f>
        <v>-</v>
      </c>
      <c r="BM661" s="90">
        <f t="shared" si="136"/>
        <v>0</v>
      </c>
      <c r="BN661" s="90">
        <f t="shared" si="137"/>
        <v>0</v>
      </c>
      <c r="BO661" s="90">
        <f t="shared" ref="BO661:BO724" si="138">COUNT(AG661:AM661)</f>
        <v>0</v>
      </c>
      <c r="BP661" s="90"/>
      <c r="BQ661" s="80" t="str">
        <f>+Scoresheet!BG338</f>
        <v>-</v>
      </c>
      <c r="BR661" s="80" t="str">
        <f>+Scoresheet!BH338</f>
        <v>-</v>
      </c>
      <c r="BS661" s="80" t="str">
        <f>+Scoresheet!BI338</f>
        <v>-</v>
      </c>
      <c r="BT661" s="80" t="str">
        <f>+Scoresheet!BJ338</f>
        <v>-</v>
      </c>
      <c r="BU661" s="80" t="str">
        <f>+Scoresheet!BK338</f>
        <v>-</v>
      </c>
      <c r="BV661" s="80" t="str">
        <f>+Scoresheet!BL338</f>
        <v>-</v>
      </c>
      <c r="BW661" s="80" t="str">
        <f>+Scoresheet!BM338</f>
        <v>-</v>
      </c>
      <c r="BX661" s="80">
        <f>+Scoresheet!BN338</f>
        <v>0</v>
      </c>
      <c r="BY661" s="80" t="str">
        <f>+Scoresheet!BO338</f>
        <v>-</v>
      </c>
      <c r="BZ661" s="80" t="str">
        <f>+Scoresheet!BP338</f>
        <v>-</v>
      </c>
      <c r="CA661" s="80" t="str">
        <f>+Scoresheet!BQ338</f>
        <v>-</v>
      </c>
      <c r="CB661" s="80" t="str">
        <f>+Scoresheet!BR338</f>
        <v>-</v>
      </c>
      <c r="CC661" s="80" t="str">
        <f>+Scoresheet!BS338</f>
        <v>-</v>
      </c>
      <c r="CD661" s="80" t="str">
        <f>+Scoresheet!BT338</f>
        <v>-</v>
      </c>
      <c r="CE661" s="80" t="str">
        <f>+Scoresheet!BU338</f>
        <v>-</v>
      </c>
      <c r="CF661" s="80">
        <f>+Scoresheet!BV338</f>
        <v>0</v>
      </c>
    </row>
    <row r="662" spans="23:84" hidden="1">
      <c r="W662" s="139">
        <v>19</v>
      </c>
      <c r="X662" s="295" t="str">
        <f>+Scoresheet!B339</f>
        <v>-</v>
      </c>
      <c r="Y662" s="296" t="str">
        <f>VLOOKUP(Scoresheet!C339,'Caps &amp; Points'!$DT$2:$DU$103,2,FALSE)</f>
        <v>-</v>
      </c>
      <c r="Z662" s="309" t="str">
        <f>VLOOKUP(Scoresheet!D339,'Caps &amp; Points'!$DT$2:$DU$103,2,FALSE)</f>
        <v>-</v>
      </c>
      <c r="AA662" s="309" t="str">
        <f>VLOOKUP(Scoresheet!E339,'Caps &amp; Points'!$DT$2:$DU$103,2,FALSE)</f>
        <v>-</v>
      </c>
      <c r="AB662" s="309" t="str">
        <f>VLOOKUP(Scoresheet!F339,'Caps &amp; Points'!$DT$2:$DU$103,2,FALSE)</f>
        <v>-</v>
      </c>
      <c r="AC662" s="309" t="str">
        <f>VLOOKUP(Scoresheet!G339,'Caps &amp; Points'!$DT$2:$DU$103,2,FALSE)</f>
        <v>-</v>
      </c>
      <c r="AD662" s="309" t="str">
        <f>VLOOKUP(Scoresheet!H339,'Caps &amp; Points'!$DT$2:$DU$103,2,FALSE)</f>
        <v>-</v>
      </c>
      <c r="AE662" s="310" t="str">
        <f>VLOOKUP(Scoresheet!I339,'Caps &amp; Points'!$DT$2:$DU$103,2,FALSE)</f>
        <v>-</v>
      </c>
      <c r="AF662" s="90">
        <f t="shared" si="132"/>
        <v>0</v>
      </c>
      <c r="AG662" s="87" t="str">
        <f>VLOOKUP(Scoresheet!AA339,'Caps &amp; Points'!$DW$2:$DX$11,2,FALSE)</f>
        <v>-</v>
      </c>
      <c r="AH662" s="88" t="str">
        <f>VLOOKUP(Scoresheet!AB339,'Caps &amp; Points'!$DW$2:$DX$11,2,FALSE)</f>
        <v>-</v>
      </c>
      <c r="AI662" s="88" t="str">
        <f>VLOOKUP(Scoresheet!AC339,'Caps &amp; Points'!$DW$2:$DX$11,2,FALSE)</f>
        <v>-</v>
      </c>
      <c r="AJ662" s="88" t="str">
        <f>VLOOKUP(Scoresheet!AD339,'Caps &amp; Points'!$DW$2:$DX$11,2,FALSE)</f>
        <v>-</v>
      </c>
      <c r="AK662" s="88" t="str">
        <f>VLOOKUP(Scoresheet!AE339,'Caps &amp; Points'!$DW$2:$DX$11,2,FALSE)</f>
        <v>-</v>
      </c>
      <c r="AL662" s="88" t="str">
        <f>VLOOKUP(Scoresheet!AF339,'Caps &amp; Points'!$DW$2:$DX$11,2,FALSE)</f>
        <v>-</v>
      </c>
      <c r="AM662" s="89" t="str">
        <f>VLOOKUP(Scoresheet!AG339,'Caps &amp; Points'!$DW$2:$DX$11,2,FALSE)</f>
        <v>-</v>
      </c>
      <c r="AN662" s="90">
        <f t="shared" si="133"/>
        <v>0</v>
      </c>
      <c r="AO662" s="87" t="str">
        <f>VLOOKUP(Scoresheet!AY339,'Caps &amp; Points'!$EF$2:$EG$13,2,FALSE)</f>
        <v>-</v>
      </c>
      <c r="AP662" s="88" t="str">
        <f>VLOOKUP(Scoresheet!AZ339,'Caps &amp; Points'!$EF$2:$EG$13,2,FALSE)</f>
        <v>-</v>
      </c>
      <c r="AQ662" s="88" t="str">
        <f>VLOOKUP(Scoresheet!BA339,'Caps &amp; Points'!$EF$2:$EG$13,2,FALSE)</f>
        <v>-</v>
      </c>
      <c r="AR662" s="88" t="str">
        <f>VLOOKUP(Scoresheet!BB339,'Caps &amp; Points'!$EF$2:$EG$13,2,FALSE)</f>
        <v>-</v>
      </c>
      <c r="AS662" s="88" t="str">
        <f>VLOOKUP(Scoresheet!BC339,'Caps &amp; Points'!$EF$2:$EG$13,2,FALSE)</f>
        <v>-</v>
      </c>
      <c r="AT662" s="88" t="str">
        <f>VLOOKUP(Scoresheet!BD339,'Caps &amp; Points'!$EF$2:$EG$13,2,FALSE)</f>
        <v>-</v>
      </c>
      <c r="AU662" s="89" t="str">
        <f>VLOOKUP(Scoresheet!BE339,'Caps &amp; Points'!$EF$2:$EG$13,2,FALSE)</f>
        <v>-</v>
      </c>
      <c r="AV662" s="90">
        <f t="shared" si="134"/>
        <v>0</v>
      </c>
      <c r="AX662" s="80" t="str">
        <f>VLOOKUP(Scoresheet!AQ339,'Caps &amp; Points'!$EC$2:$ED$21,2,FALSE)</f>
        <v>-</v>
      </c>
      <c r="AY662" s="80" t="str">
        <f>VLOOKUP(Scoresheet!AR339,'Caps &amp; Points'!$EC$2:$ED$21,2,FALSE)</f>
        <v>-</v>
      </c>
      <c r="AZ662" s="80" t="str">
        <f>VLOOKUP(Scoresheet!AS339,'Caps &amp; Points'!$EC$2:$ED$21,2,FALSE)</f>
        <v>-</v>
      </c>
      <c r="BA662" s="80" t="str">
        <f>VLOOKUP(Scoresheet!AT339,'Caps &amp; Points'!$EC$2:$ED$21,2,FALSE)</f>
        <v>-</v>
      </c>
      <c r="BB662" s="80" t="str">
        <f>VLOOKUP(Scoresheet!AU339,'Caps &amp; Points'!$EC$2:$ED$21,2,FALSE)</f>
        <v>-</v>
      </c>
      <c r="BC662" s="80" t="str">
        <f>VLOOKUP(Scoresheet!AV339,'Caps &amp; Points'!$EC$2:$ED$21,2,FALSE)</f>
        <v>-</v>
      </c>
      <c r="BD662" s="80" t="str">
        <f>VLOOKUP(Scoresheet!AW339,'Caps &amp; Points'!$EC$2:$ED$21,2,FALSE)</f>
        <v>-</v>
      </c>
      <c r="BE662" s="90">
        <f t="shared" si="135"/>
        <v>0</v>
      </c>
      <c r="BF662" s="87" t="str">
        <f>VLOOKUP(Scoresheet!AI339,'Caps &amp; Points'!$DZ$2:$EA$40,2,FALSE)</f>
        <v>-</v>
      </c>
      <c r="BG662" s="88" t="str">
        <f>VLOOKUP(Scoresheet!AJ339,'Caps &amp; Points'!$DZ$2:$EA$40,2,FALSE)</f>
        <v>-</v>
      </c>
      <c r="BH662" s="88" t="str">
        <f>VLOOKUP(Scoresheet!AK339,'Caps &amp; Points'!$DZ$2:$EA$40,2,FALSE)</f>
        <v>-</v>
      </c>
      <c r="BI662" s="88" t="str">
        <f>VLOOKUP(Scoresheet!AL339,'Caps &amp; Points'!$DZ$2:$EA$40,2,FALSE)</f>
        <v>-</v>
      </c>
      <c r="BJ662" s="88" t="str">
        <f>VLOOKUP(Scoresheet!AM339,'Caps &amp; Points'!$DZ$2:$EA$40,2,FALSE)</f>
        <v>-</v>
      </c>
      <c r="BK662" s="88" t="str">
        <f>VLOOKUP(Scoresheet!AN339,'Caps &amp; Points'!$DZ$2:$EA$40,2,FALSE)</f>
        <v>-</v>
      </c>
      <c r="BL662" s="89" t="str">
        <f>VLOOKUP(Scoresheet!AO339,'Caps &amp; Points'!$DZ$2:$EA$40,2,FALSE)</f>
        <v>-</v>
      </c>
      <c r="BM662" s="90">
        <f t="shared" si="136"/>
        <v>0</v>
      </c>
      <c r="BN662" s="90">
        <f t="shared" si="137"/>
        <v>0</v>
      </c>
      <c r="BO662" s="90">
        <f t="shared" si="138"/>
        <v>0</v>
      </c>
      <c r="BP662" s="90"/>
      <c r="BQ662" s="80" t="str">
        <f>+Scoresheet!BG339</f>
        <v>-</v>
      </c>
      <c r="BR662" s="80" t="str">
        <f>+Scoresheet!BH339</f>
        <v>-</v>
      </c>
      <c r="BS662" s="80" t="str">
        <f>+Scoresheet!BI339</f>
        <v>-</v>
      </c>
      <c r="BT662" s="80" t="str">
        <f>+Scoresheet!BJ339</f>
        <v>-</v>
      </c>
      <c r="BU662" s="80" t="str">
        <f>+Scoresheet!BK339</f>
        <v>-</v>
      </c>
      <c r="BV662" s="80" t="str">
        <f>+Scoresheet!BL339</f>
        <v>-</v>
      </c>
      <c r="BW662" s="80" t="str">
        <f>+Scoresheet!BM339</f>
        <v>-</v>
      </c>
      <c r="BX662" s="80">
        <f>+Scoresheet!BN339</f>
        <v>0</v>
      </c>
      <c r="BY662" s="80" t="str">
        <f>+Scoresheet!BO339</f>
        <v>-</v>
      </c>
      <c r="BZ662" s="80" t="str">
        <f>+Scoresheet!BP339</f>
        <v>-</v>
      </c>
      <c r="CA662" s="80" t="str">
        <f>+Scoresheet!BQ339</f>
        <v>-</v>
      </c>
      <c r="CB662" s="80" t="str">
        <f>+Scoresheet!BR339</f>
        <v>-</v>
      </c>
      <c r="CC662" s="80" t="str">
        <f>+Scoresheet!BS339</f>
        <v>-</v>
      </c>
      <c r="CD662" s="80" t="str">
        <f>+Scoresheet!BT339</f>
        <v>-</v>
      </c>
      <c r="CE662" s="80" t="str">
        <f>+Scoresheet!BU339</f>
        <v>-</v>
      </c>
      <c r="CF662" s="80">
        <f>+Scoresheet!BV339</f>
        <v>0</v>
      </c>
    </row>
    <row r="663" spans="23:84" hidden="1">
      <c r="W663" s="294">
        <v>20</v>
      </c>
      <c r="X663" s="295" t="str">
        <f>+Scoresheet!B340</f>
        <v>-</v>
      </c>
      <c r="Y663" s="296" t="str">
        <f>VLOOKUP(Scoresheet!C340,'Caps &amp; Points'!$DT$2:$DU$103,2,FALSE)</f>
        <v>-</v>
      </c>
      <c r="Z663" s="309" t="str">
        <f>VLOOKUP(Scoresheet!D340,'Caps &amp; Points'!$DT$2:$DU$103,2,FALSE)</f>
        <v>-</v>
      </c>
      <c r="AA663" s="309" t="str">
        <f>VLOOKUP(Scoresheet!E340,'Caps &amp; Points'!$DT$2:$DU$103,2,FALSE)</f>
        <v>-</v>
      </c>
      <c r="AB663" s="309" t="str">
        <f>VLOOKUP(Scoresheet!F340,'Caps &amp; Points'!$DT$2:$DU$103,2,FALSE)</f>
        <v>-</v>
      </c>
      <c r="AC663" s="309" t="str">
        <f>VLOOKUP(Scoresheet!G340,'Caps &amp; Points'!$DT$2:$DU$103,2,FALSE)</f>
        <v>-</v>
      </c>
      <c r="AD663" s="309" t="str">
        <f>VLOOKUP(Scoresheet!H340,'Caps &amp; Points'!$DT$2:$DU$103,2,FALSE)</f>
        <v>-</v>
      </c>
      <c r="AE663" s="310" t="str">
        <f>VLOOKUP(Scoresheet!I340,'Caps &amp; Points'!$DT$2:$DU$103,2,FALSE)</f>
        <v>-</v>
      </c>
      <c r="AF663" s="90">
        <f t="shared" si="132"/>
        <v>0</v>
      </c>
      <c r="AG663" s="87" t="str">
        <f>VLOOKUP(Scoresheet!AA340,'Caps &amp; Points'!$DW$2:$DX$11,2,FALSE)</f>
        <v>-</v>
      </c>
      <c r="AH663" s="88" t="str">
        <f>VLOOKUP(Scoresheet!AB340,'Caps &amp; Points'!$DW$2:$DX$11,2,FALSE)</f>
        <v>-</v>
      </c>
      <c r="AI663" s="88" t="str">
        <f>VLOOKUP(Scoresheet!AC340,'Caps &amp; Points'!$DW$2:$DX$11,2,FALSE)</f>
        <v>-</v>
      </c>
      <c r="AJ663" s="88" t="str">
        <f>VLOOKUP(Scoresheet!AD340,'Caps &amp; Points'!$DW$2:$DX$11,2,FALSE)</f>
        <v>-</v>
      </c>
      <c r="AK663" s="88" t="str">
        <f>VLOOKUP(Scoresheet!AE340,'Caps &amp; Points'!$DW$2:$DX$11,2,FALSE)</f>
        <v>-</v>
      </c>
      <c r="AL663" s="88" t="str">
        <f>VLOOKUP(Scoresheet!AF340,'Caps &amp; Points'!$DW$2:$DX$11,2,FALSE)</f>
        <v>-</v>
      </c>
      <c r="AM663" s="89" t="str">
        <f>VLOOKUP(Scoresheet!AG340,'Caps &amp; Points'!$DW$2:$DX$11,2,FALSE)</f>
        <v>-</v>
      </c>
      <c r="AN663" s="90">
        <f t="shared" si="133"/>
        <v>0</v>
      </c>
      <c r="AO663" s="87" t="str">
        <f>VLOOKUP(Scoresheet!AY340,'Caps &amp; Points'!$EF$2:$EG$13,2,FALSE)</f>
        <v>-</v>
      </c>
      <c r="AP663" s="88" t="str">
        <f>VLOOKUP(Scoresheet!AZ340,'Caps &amp; Points'!$EF$2:$EG$13,2,FALSE)</f>
        <v>-</v>
      </c>
      <c r="AQ663" s="88" t="str">
        <f>VLOOKUP(Scoresheet!BA340,'Caps &amp; Points'!$EF$2:$EG$13,2,FALSE)</f>
        <v>-</v>
      </c>
      <c r="AR663" s="88" t="str">
        <f>VLOOKUP(Scoresheet!BB340,'Caps &amp; Points'!$EF$2:$EG$13,2,FALSE)</f>
        <v>-</v>
      </c>
      <c r="AS663" s="88" t="str">
        <f>VLOOKUP(Scoresheet!BC340,'Caps &amp; Points'!$EF$2:$EG$13,2,FALSE)</f>
        <v>-</v>
      </c>
      <c r="AT663" s="88" t="str">
        <f>VLOOKUP(Scoresheet!BD340,'Caps &amp; Points'!$EF$2:$EG$13,2,FALSE)</f>
        <v>-</v>
      </c>
      <c r="AU663" s="89" t="str">
        <f>VLOOKUP(Scoresheet!BE340,'Caps &amp; Points'!$EF$2:$EG$13,2,FALSE)</f>
        <v>-</v>
      </c>
      <c r="AV663" s="90">
        <f t="shared" si="134"/>
        <v>0</v>
      </c>
      <c r="AX663" s="80" t="str">
        <f>VLOOKUP(Scoresheet!AQ340,'Caps &amp; Points'!$EC$2:$ED$21,2,FALSE)</f>
        <v>-</v>
      </c>
      <c r="AY663" s="80" t="str">
        <f>VLOOKUP(Scoresheet!AR340,'Caps &amp; Points'!$EC$2:$ED$21,2,FALSE)</f>
        <v>-</v>
      </c>
      <c r="AZ663" s="80" t="str">
        <f>VLOOKUP(Scoresheet!AS340,'Caps &amp; Points'!$EC$2:$ED$21,2,FALSE)</f>
        <v>-</v>
      </c>
      <c r="BA663" s="80" t="str">
        <f>VLOOKUP(Scoresheet!AT340,'Caps &amp; Points'!$EC$2:$ED$21,2,FALSE)</f>
        <v>-</v>
      </c>
      <c r="BB663" s="80" t="str">
        <f>VLOOKUP(Scoresheet!AU340,'Caps &amp; Points'!$EC$2:$ED$21,2,FALSE)</f>
        <v>-</v>
      </c>
      <c r="BC663" s="80" t="str">
        <f>VLOOKUP(Scoresheet!AV340,'Caps &amp; Points'!$EC$2:$ED$21,2,FALSE)</f>
        <v>-</v>
      </c>
      <c r="BD663" s="80" t="str">
        <f>VLOOKUP(Scoresheet!AW340,'Caps &amp; Points'!$EC$2:$ED$21,2,FALSE)</f>
        <v>-</v>
      </c>
      <c r="BE663" s="90">
        <f t="shared" si="135"/>
        <v>0</v>
      </c>
      <c r="BF663" s="87" t="str">
        <f>VLOOKUP(Scoresheet!AI340,'Caps &amp; Points'!$DZ$2:$EA$40,2,FALSE)</f>
        <v>-</v>
      </c>
      <c r="BG663" s="88" t="str">
        <f>VLOOKUP(Scoresheet!AJ340,'Caps &amp; Points'!$DZ$2:$EA$40,2,FALSE)</f>
        <v>-</v>
      </c>
      <c r="BH663" s="88" t="str">
        <f>VLOOKUP(Scoresheet!AK340,'Caps &amp; Points'!$DZ$2:$EA$40,2,FALSE)</f>
        <v>-</v>
      </c>
      <c r="BI663" s="88" t="str">
        <f>VLOOKUP(Scoresheet!AL340,'Caps &amp; Points'!$DZ$2:$EA$40,2,FALSE)</f>
        <v>-</v>
      </c>
      <c r="BJ663" s="88" t="str">
        <f>VLOOKUP(Scoresheet!AM340,'Caps &amp; Points'!$DZ$2:$EA$40,2,FALSE)</f>
        <v>-</v>
      </c>
      <c r="BK663" s="88" t="str">
        <f>VLOOKUP(Scoresheet!AN340,'Caps &amp; Points'!$DZ$2:$EA$40,2,FALSE)</f>
        <v>-</v>
      </c>
      <c r="BL663" s="89" t="str">
        <f>VLOOKUP(Scoresheet!AO340,'Caps &amp; Points'!$DZ$2:$EA$40,2,FALSE)</f>
        <v>-</v>
      </c>
      <c r="BM663" s="90">
        <f t="shared" si="136"/>
        <v>0</v>
      </c>
      <c r="BN663" s="90">
        <f t="shared" si="137"/>
        <v>0</v>
      </c>
      <c r="BO663" s="90">
        <f t="shared" si="138"/>
        <v>0</v>
      </c>
      <c r="BP663" s="90"/>
      <c r="BQ663" s="80" t="str">
        <f>+Scoresheet!BG340</f>
        <v>-</v>
      </c>
      <c r="BR663" s="80" t="str">
        <f>+Scoresheet!BH340</f>
        <v>-</v>
      </c>
      <c r="BS663" s="80" t="str">
        <f>+Scoresheet!BI340</f>
        <v>-</v>
      </c>
      <c r="BT663" s="80" t="str">
        <f>+Scoresheet!BJ340</f>
        <v>-</v>
      </c>
      <c r="BU663" s="80" t="str">
        <f>+Scoresheet!BK340</f>
        <v>-</v>
      </c>
      <c r="BV663" s="80" t="str">
        <f>+Scoresheet!BL340</f>
        <v>-</v>
      </c>
      <c r="BW663" s="80" t="str">
        <f>+Scoresheet!BM340</f>
        <v>-</v>
      </c>
      <c r="BX663" s="80">
        <f>+Scoresheet!BN340</f>
        <v>0</v>
      </c>
      <c r="BY663" s="80" t="str">
        <f>+Scoresheet!BO340</f>
        <v>-</v>
      </c>
      <c r="BZ663" s="80" t="str">
        <f>+Scoresheet!BP340</f>
        <v>-</v>
      </c>
      <c r="CA663" s="80" t="str">
        <f>+Scoresheet!BQ340</f>
        <v>-</v>
      </c>
      <c r="CB663" s="80" t="str">
        <f>+Scoresheet!BR340</f>
        <v>-</v>
      </c>
      <c r="CC663" s="80" t="str">
        <f>+Scoresheet!BS340</f>
        <v>-</v>
      </c>
      <c r="CD663" s="80" t="str">
        <f>+Scoresheet!BT340</f>
        <v>-</v>
      </c>
      <c r="CE663" s="80" t="str">
        <f>+Scoresheet!BU340</f>
        <v>-</v>
      </c>
      <c r="CF663" s="80">
        <f>+Scoresheet!BV340</f>
        <v>0</v>
      </c>
    </row>
    <row r="664" spans="23:84" hidden="1">
      <c r="W664" s="139">
        <v>21</v>
      </c>
      <c r="X664" s="295" t="str">
        <f>+Scoresheet!B341</f>
        <v>-</v>
      </c>
      <c r="Y664" s="296" t="str">
        <f>VLOOKUP(Scoresheet!C341,'Caps &amp; Points'!$DT$2:$DU$103,2,FALSE)</f>
        <v>-</v>
      </c>
      <c r="Z664" s="309" t="str">
        <f>VLOOKUP(Scoresheet!D341,'Caps &amp; Points'!$DT$2:$DU$103,2,FALSE)</f>
        <v>-</v>
      </c>
      <c r="AA664" s="309" t="str">
        <f>VLOOKUP(Scoresheet!E341,'Caps &amp; Points'!$DT$2:$DU$103,2,FALSE)</f>
        <v>-</v>
      </c>
      <c r="AB664" s="309" t="str">
        <f>VLOOKUP(Scoresheet!F341,'Caps &amp; Points'!$DT$2:$DU$103,2,FALSE)</f>
        <v>-</v>
      </c>
      <c r="AC664" s="309" t="str">
        <f>VLOOKUP(Scoresheet!G341,'Caps &amp; Points'!$DT$2:$DU$103,2,FALSE)</f>
        <v>-</v>
      </c>
      <c r="AD664" s="309" t="str">
        <f>VLOOKUP(Scoresheet!H341,'Caps &amp; Points'!$DT$2:$DU$103,2,FALSE)</f>
        <v>-</v>
      </c>
      <c r="AE664" s="310" t="str">
        <f>VLOOKUP(Scoresheet!I341,'Caps &amp; Points'!$DT$2:$DU$103,2,FALSE)</f>
        <v>-</v>
      </c>
      <c r="AF664" s="90">
        <f t="shared" si="132"/>
        <v>0</v>
      </c>
      <c r="AG664" s="87" t="str">
        <f>VLOOKUP(Scoresheet!AA341,'Caps &amp; Points'!$DW$2:$DX$11,2,FALSE)</f>
        <v>-</v>
      </c>
      <c r="AH664" s="88" t="str">
        <f>VLOOKUP(Scoresheet!AB341,'Caps &amp; Points'!$DW$2:$DX$11,2,FALSE)</f>
        <v>-</v>
      </c>
      <c r="AI664" s="88" t="str">
        <f>VLOOKUP(Scoresheet!AC341,'Caps &amp; Points'!$DW$2:$DX$11,2,FALSE)</f>
        <v>-</v>
      </c>
      <c r="AJ664" s="88" t="str">
        <f>VLOOKUP(Scoresheet!AD341,'Caps &amp; Points'!$DW$2:$DX$11,2,FALSE)</f>
        <v>-</v>
      </c>
      <c r="AK664" s="88" t="str">
        <f>VLOOKUP(Scoresheet!AE341,'Caps &amp; Points'!$DW$2:$DX$11,2,FALSE)</f>
        <v>-</v>
      </c>
      <c r="AL664" s="88" t="str">
        <f>VLOOKUP(Scoresheet!AF341,'Caps &amp; Points'!$DW$2:$DX$11,2,FALSE)</f>
        <v>-</v>
      </c>
      <c r="AM664" s="89" t="str">
        <f>VLOOKUP(Scoresheet!AG341,'Caps &amp; Points'!$DW$2:$DX$11,2,FALSE)</f>
        <v>-</v>
      </c>
      <c r="AN664" s="90">
        <f t="shared" si="133"/>
        <v>0</v>
      </c>
      <c r="AO664" s="87" t="str">
        <f>VLOOKUP(Scoresheet!AY341,'Caps &amp; Points'!$EF$2:$EG$13,2,FALSE)</f>
        <v>-</v>
      </c>
      <c r="AP664" s="88" t="str">
        <f>VLOOKUP(Scoresheet!AZ341,'Caps &amp; Points'!$EF$2:$EG$13,2,FALSE)</f>
        <v>-</v>
      </c>
      <c r="AQ664" s="88" t="str">
        <f>VLOOKUP(Scoresheet!BA341,'Caps &amp; Points'!$EF$2:$EG$13,2,FALSE)</f>
        <v>-</v>
      </c>
      <c r="AR664" s="88" t="str">
        <f>VLOOKUP(Scoresheet!BB341,'Caps &amp; Points'!$EF$2:$EG$13,2,FALSE)</f>
        <v>-</v>
      </c>
      <c r="AS664" s="88" t="str">
        <f>VLOOKUP(Scoresheet!BC341,'Caps &amp; Points'!$EF$2:$EG$13,2,FALSE)</f>
        <v>-</v>
      </c>
      <c r="AT664" s="88" t="str">
        <f>VLOOKUP(Scoresheet!BD341,'Caps &amp; Points'!$EF$2:$EG$13,2,FALSE)</f>
        <v>-</v>
      </c>
      <c r="AU664" s="89" t="str">
        <f>VLOOKUP(Scoresheet!BE341,'Caps &amp; Points'!$EF$2:$EG$13,2,FALSE)</f>
        <v>-</v>
      </c>
      <c r="AV664" s="90">
        <f t="shared" si="134"/>
        <v>0</v>
      </c>
      <c r="AX664" s="80" t="str">
        <f>VLOOKUP(Scoresheet!AQ341,'Caps &amp; Points'!$EC$2:$ED$21,2,FALSE)</f>
        <v>-</v>
      </c>
      <c r="AY664" s="80" t="str">
        <f>VLOOKUP(Scoresheet!AR341,'Caps &amp; Points'!$EC$2:$ED$21,2,FALSE)</f>
        <v>-</v>
      </c>
      <c r="AZ664" s="80" t="str">
        <f>VLOOKUP(Scoresheet!AS341,'Caps &amp; Points'!$EC$2:$ED$21,2,FALSE)</f>
        <v>-</v>
      </c>
      <c r="BA664" s="80" t="str">
        <f>VLOOKUP(Scoresheet!AT341,'Caps &amp; Points'!$EC$2:$ED$21,2,FALSE)</f>
        <v>-</v>
      </c>
      <c r="BB664" s="80" t="str">
        <f>VLOOKUP(Scoresheet!AU341,'Caps &amp; Points'!$EC$2:$ED$21,2,FALSE)</f>
        <v>-</v>
      </c>
      <c r="BC664" s="80" t="str">
        <f>VLOOKUP(Scoresheet!AV341,'Caps &amp; Points'!$EC$2:$ED$21,2,FALSE)</f>
        <v>-</v>
      </c>
      <c r="BD664" s="80" t="str">
        <f>VLOOKUP(Scoresheet!AW341,'Caps &amp; Points'!$EC$2:$ED$21,2,FALSE)</f>
        <v>-</v>
      </c>
      <c r="BE664" s="90">
        <f t="shared" si="135"/>
        <v>0</v>
      </c>
      <c r="BF664" s="87" t="str">
        <f>VLOOKUP(Scoresheet!AI341,'Caps &amp; Points'!$DZ$2:$EA$40,2,FALSE)</f>
        <v>-</v>
      </c>
      <c r="BG664" s="88" t="str">
        <f>VLOOKUP(Scoresheet!AJ341,'Caps &amp; Points'!$DZ$2:$EA$40,2,FALSE)</f>
        <v>-</v>
      </c>
      <c r="BH664" s="88" t="str">
        <f>VLOOKUP(Scoresheet!AK341,'Caps &amp; Points'!$DZ$2:$EA$40,2,FALSE)</f>
        <v>-</v>
      </c>
      <c r="BI664" s="88" t="str">
        <f>VLOOKUP(Scoresheet!AL341,'Caps &amp; Points'!$DZ$2:$EA$40,2,FALSE)</f>
        <v>-</v>
      </c>
      <c r="BJ664" s="88" t="str">
        <f>VLOOKUP(Scoresheet!AM341,'Caps &amp; Points'!$DZ$2:$EA$40,2,FALSE)</f>
        <v>-</v>
      </c>
      <c r="BK664" s="88" t="str">
        <f>VLOOKUP(Scoresheet!AN341,'Caps &amp; Points'!$DZ$2:$EA$40,2,FALSE)</f>
        <v>-</v>
      </c>
      <c r="BL664" s="89" t="str">
        <f>VLOOKUP(Scoresheet!AO341,'Caps &amp; Points'!$DZ$2:$EA$40,2,FALSE)</f>
        <v>-</v>
      </c>
      <c r="BM664" s="90">
        <f t="shared" si="136"/>
        <v>0</v>
      </c>
      <c r="BN664" s="90">
        <f t="shared" si="137"/>
        <v>0</v>
      </c>
      <c r="BO664" s="90">
        <f t="shared" si="138"/>
        <v>0</v>
      </c>
      <c r="BP664" s="90"/>
      <c r="BQ664" s="80" t="str">
        <f>+Scoresheet!BG341</f>
        <v>-</v>
      </c>
      <c r="BR664" s="80" t="str">
        <f>+Scoresheet!BH341</f>
        <v>-</v>
      </c>
      <c r="BS664" s="80" t="str">
        <f>+Scoresheet!BI341</f>
        <v>-</v>
      </c>
      <c r="BT664" s="80" t="str">
        <f>+Scoresheet!BJ341</f>
        <v>-</v>
      </c>
      <c r="BU664" s="80" t="str">
        <f>+Scoresheet!BK341</f>
        <v>-</v>
      </c>
      <c r="BV664" s="80" t="str">
        <f>+Scoresheet!BL341</f>
        <v>-</v>
      </c>
      <c r="BW664" s="80" t="str">
        <f>+Scoresheet!BM341</f>
        <v>-</v>
      </c>
      <c r="BX664" s="80">
        <f>+Scoresheet!BN341</f>
        <v>0</v>
      </c>
      <c r="BY664" s="80" t="str">
        <f>+Scoresheet!BO341</f>
        <v>-</v>
      </c>
      <c r="BZ664" s="80" t="str">
        <f>+Scoresheet!BP341</f>
        <v>-</v>
      </c>
      <c r="CA664" s="80" t="str">
        <f>+Scoresheet!BQ341</f>
        <v>-</v>
      </c>
      <c r="CB664" s="80" t="str">
        <f>+Scoresheet!BR341</f>
        <v>-</v>
      </c>
      <c r="CC664" s="80" t="str">
        <f>+Scoresheet!BS341</f>
        <v>-</v>
      </c>
      <c r="CD664" s="80" t="str">
        <f>+Scoresheet!BT341</f>
        <v>-</v>
      </c>
      <c r="CE664" s="80" t="str">
        <f>+Scoresheet!BU341</f>
        <v>-</v>
      </c>
      <c r="CF664" s="80">
        <f>+Scoresheet!BV341</f>
        <v>0</v>
      </c>
    </row>
    <row r="665" spans="23:84" hidden="1">
      <c r="W665" s="294">
        <v>22</v>
      </c>
      <c r="X665" s="295" t="str">
        <f>+Scoresheet!B342</f>
        <v>-</v>
      </c>
      <c r="Y665" s="296" t="str">
        <f>VLOOKUP(Scoresheet!C342,'Caps &amp; Points'!$DT$2:$DU$103,2,FALSE)</f>
        <v>-</v>
      </c>
      <c r="Z665" s="309" t="str">
        <f>VLOOKUP(Scoresheet!D342,'Caps &amp; Points'!$DT$2:$DU$103,2,FALSE)</f>
        <v>-</v>
      </c>
      <c r="AA665" s="309" t="str">
        <f>VLOOKUP(Scoresheet!E342,'Caps &amp; Points'!$DT$2:$DU$103,2,FALSE)</f>
        <v>-</v>
      </c>
      <c r="AB665" s="309" t="str">
        <f>VLOOKUP(Scoresheet!F342,'Caps &amp; Points'!$DT$2:$DU$103,2,FALSE)</f>
        <v>-</v>
      </c>
      <c r="AC665" s="309" t="str">
        <f>VLOOKUP(Scoresheet!G342,'Caps &amp; Points'!$DT$2:$DU$103,2,FALSE)</f>
        <v>-</v>
      </c>
      <c r="AD665" s="309" t="str">
        <f>VLOOKUP(Scoresheet!H342,'Caps &amp; Points'!$DT$2:$DU$103,2,FALSE)</f>
        <v>-</v>
      </c>
      <c r="AE665" s="310" t="str">
        <f>VLOOKUP(Scoresheet!I342,'Caps &amp; Points'!$DT$2:$DU$103,2,FALSE)</f>
        <v>-</v>
      </c>
      <c r="AF665" s="90">
        <f t="shared" si="132"/>
        <v>0</v>
      </c>
      <c r="AG665" s="87" t="str">
        <f>VLOOKUP(Scoresheet!AA342,'Caps &amp; Points'!$DW$2:$DX$11,2,FALSE)</f>
        <v>-</v>
      </c>
      <c r="AH665" s="88" t="str">
        <f>VLOOKUP(Scoresheet!AB342,'Caps &amp; Points'!$DW$2:$DX$11,2,FALSE)</f>
        <v>-</v>
      </c>
      <c r="AI665" s="88" t="str">
        <f>VLOOKUP(Scoresheet!AC342,'Caps &amp; Points'!$DW$2:$DX$11,2,FALSE)</f>
        <v>-</v>
      </c>
      <c r="AJ665" s="88" t="str">
        <f>VLOOKUP(Scoresheet!AD342,'Caps &amp; Points'!$DW$2:$DX$11,2,FALSE)</f>
        <v>-</v>
      </c>
      <c r="AK665" s="88" t="str">
        <f>VLOOKUP(Scoresheet!AE342,'Caps &amp; Points'!$DW$2:$DX$11,2,FALSE)</f>
        <v>-</v>
      </c>
      <c r="AL665" s="88" t="str">
        <f>VLOOKUP(Scoresheet!AF342,'Caps &amp; Points'!$DW$2:$DX$11,2,FALSE)</f>
        <v>-</v>
      </c>
      <c r="AM665" s="89" t="str">
        <f>VLOOKUP(Scoresheet!AG342,'Caps &amp; Points'!$DW$2:$DX$11,2,FALSE)</f>
        <v>-</v>
      </c>
      <c r="AN665" s="90">
        <f t="shared" si="133"/>
        <v>0</v>
      </c>
      <c r="AO665" s="87" t="str">
        <f>VLOOKUP(Scoresheet!AY342,'Caps &amp; Points'!$EF$2:$EG$13,2,FALSE)</f>
        <v>-</v>
      </c>
      <c r="AP665" s="88" t="str">
        <f>VLOOKUP(Scoresheet!AZ342,'Caps &amp; Points'!$EF$2:$EG$13,2,FALSE)</f>
        <v>-</v>
      </c>
      <c r="AQ665" s="88" t="str">
        <f>VLOOKUP(Scoresheet!BA342,'Caps &amp; Points'!$EF$2:$EG$13,2,FALSE)</f>
        <v>-</v>
      </c>
      <c r="AR665" s="88" t="str">
        <f>VLOOKUP(Scoresheet!BB342,'Caps &amp; Points'!$EF$2:$EG$13,2,FALSE)</f>
        <v>-</v>
      </c>
      <c r="AS665" s="88" t="str">
        <f>VLOOKUP(Scoresheet!BC342,'Caps &amp; Points'!$EF$2:$EG$13,2,FALSE)</f>
        <v>-</v>
      </c>
      <c r="AT665" s="88" t="str">
        <f>VLOOKUP(Scoresheet!BD342,'Caps &amp; Points'!$EF$2:$EG$13,2,FALSE)</f>
        <v>-</v>
      </c>
      <c r="AU665" s="89" t="str">
        <f>VLOOKUP(Scoresheet!BE342,'Caps &amp; Points'!$EF$2:$EG$13,2,FALSE)</f>
        <v>-</v>
      </c>
      <c r="AV665" s="90">
        <f t="shared" si="134"/>
        <v>0</v>
      </c>
      <c r="AX665" s="80" t="str">
        <f>VLOOKUP(Scoresheet!AQ342,'Caps &amp; Points'!$EC$2:$ED$21,2,FALSE)</f>
        <v>-</v>
      </c>
      <c r="AY665" s="80" t="str">
        <f>VLOOKUP(Scoresheet!AR342,'Caps &amp; Points'!$EC$2:$ED$21,2,FALSE)</f>
        <v>-</v>
      </c>
      <c r="AZ665" s="80" t="str">
        <f>VLOOKUP(Scoresheet!AS342,'Caps &amp; Points'!$EC$2:$ED$21,2,FALSE)</f>
        <v>-</v>
      </c>
      <c r="BA665" s="80" t="str">
        <f>VLOOKUP(Scoresheet!AT342,'Caps &amp; Points'!$EC$2:$ED$21,2,FALSE)</f>
        <v>-</v>
      </c>
      <c r="BB665" s="80" t="str">
        <f>VLOOKUP(Scoresheet!AU342,'Caps &amp; Points'!$EC$2:$ED$21,2,FALSE)</f>
        <v>-</v>
      </c>
      <c r="BC665" s="80" t="str">
        <f>VLOOKUP(Scoresheet!AV342,'Caps &amp; Points'!$EC$2:$ED$21,2,FALSE)</f>
        <v>-</v>
      </c>
      <c r="BD665" s="80" t="str">
        <f>VLOOKUP(Scoresheet!AW342,'Caps &amp; Points'!$EC$2:$ED$21,2,FALSE)</f>
        <v>-</v>
      </c>
      <c r="BE665" s="90">
        <f t="shared" si="135"/>
        <v>0</v>
      </c>
      <c r="BF665" s="87" t="str">
        <f>VLOOKUP(Scoresheet!AI342,'Caps &amp; Points'!$DZ$2:$EA$40,2,FALSE)</f>
        <v>-</v>
      </c>
      <c r="BG665" s="88" t="str">
        <f>VLOOKUP(Scoresheet!AJ342,'Caps &amp; Points'!$DZ$2:$EA$40,2,FALSE)</f>
        <v>-</v>
      </c>
      <c r="BH665" s="88" t="str">
        <f>VLOOKUP(Scoresheet!AK342,'Caps &amp; Points'!$DZ$2:$EA$40,2,FALSE)</f>
        <v>-</v>
      </c>
      <c r="BI665" s="88" t="str">
        <f>VLOOKUP(Scoresheet!AL342,'Caps &amp; Points'!$DZ$2:$EA$40,2,FALSE)</f>
        <v>-</v>
      </c>
      <c r="BJ665" s="88" t="str">
        <f>VLOOKUP(Scoresheet!AM342,'Caps &amp; Points'!$DZ$2:$EA$40,2,FALSE)</f>
        <v>-</v>
      </c>
      <c r="BK665" s="88" t="str">
        <f>VLOOKUP(Scoresheet!AN342,'Caps &amp; Points'!$DZ$2:$EA$40,2,FALSE)</f>
        <v>-</v>
      </c>
      <c r="BL665" s="89" t="str">
        <f>VLOOKUP(Scoresheet!AO342,'Caps &amp; Points'!$DZ$2:$EA$40,2,FALSE)</f>
        <v>-</v>
      </c>
      <c r="BM665" s="90">
        <f t="shared" si="136"/>
        <v>0</v>
      </c>
      <c r="BN665" s="90">
        <f t="shared" si="137"/>
        <v>0</v>
      </c>
      <c r="BO665" s="90">
        <f t="shared" si="138"/>
        <v>0</v>
      </c>
      <c r="BP665" s="90"/>
      <c r="BQ665" s="80" t="str">
        <f>+Scoresheet!BG342</f>
        <v>-</v>
      </c>
      <c r="BR665" s="80" t="str">
        <f>+Scoresheet!BH342</f>
        <v>-</v>
      </c>
      <c r="BS665" s="80" t="str">
        <f>+Scoresheet!BI342</f>
        <v>-</v>
      </c>
      <c r="BT665" s="80" t="str">
        <f>+Scoresheet!BJ342</f>
        <v>-</v>
      </c>
      <c r="BU665" s="80" t="str">
        <f>+Scoresheet!BK342</f>
        <v>-</v>
      </c>
      <c r="BV665" s="80" t="str">
        <f>+Scoresheet!BL342</f>
        <v>-</v>
      </c>
      <c r="BW665" s="80" t="str">
        <f>+Scoresheet!BM342</f>
        <v>-</v>
      </c>
      <c r="BX665" s="80">
        <f>+Scoresheet!BN342</f>
        <v>0</v>
      </c>
      <c r="BY665" s="80" t="str">
        <f>+Scoresheet!BO342</f>
        <v>-</v>
      </c>
      <c r="BZ665" s="80" t="str">
        <f>+Scoresheet!BP342</f>
        <v>-</v>
      </c>
      <c r="CA665" s="80" t="str">
        <f>+Scoresheet!BQ342</f>
        <v>-</v>
      </c>
      <c r="CB665" s="80" t="str">
        <f>+Scoresheet!BR342</f>
        <v>-</v>
      </c>
      <c r="CC665" s="80" t="str">
        <f>+Scoresheet!BS342</f>
        <v>-</v>
      </c>
      <c r="CD665" s="80" t="str">
        <f>+Scoresheet!BT342</f>
        <v>-</v>
      </c>
      <c r="CE665" s="80" t="str">
        <f>+Scoresheet!BU342</f>
        <v>-</v>
      </c>
      <c r="CF665" s="80">
        <f>+Scoresheet!BV342</f>
        <v>0</v>
      </c>
    </row>
    <row r="666" spans="23:84" hidden="1">
      <c r="W666" s="139">
        <v>23</v>
      </c>
      <c r="X666" s="295" t="str">
        <f>+Scoresheet!B343</f>
        <v>-</v>
      </c>
      <c r="Y666" s="296" t="str">
        <f>VLOOKUP(Scoresheet!C343,'Caps &amp; Points'!$DT$2:$DU$103,2,FALSE)</f>
        <v>-</v>
      </c>
      <c r="Z666" s="309" t="str">
        <f>VLOOKUP(Scoresheet!D343,'Caps &amp; Points'!$DT$2:$DU$103,2,FALSE)</f>
        <v>-</v>
      </c>
      <c r="AA666" s="309" t="str">
        <f>VLOOKUP(Scoresheet!E343,'Caps &amp; Points'!$DT$2:$DU$103,2,FALSE)</f>
        <v>-</v>
      </c>
      <c r="AB666" s="309" t="str">
        <f>VLOOKUP(Scoresheet!F343,'Caps &amp; Points'!$DT$2:$DU$103,2,FALSE)</f>
        <v>-</v>
      </c>
      <c r="AC666" s="309" t="str">
        <f>VLOOKUP(Scoresheet!G343,'Caps &amp; Points'!$DT$2:$DU$103,2,FALSE)</f>
        <v>-</v>
      </c>
      <c r="AD666" s="309" t="str">
        <f>VLOOKUP(Scoresheet!H343,'Caps &amp; Points'!$DT$2:$DU$103,2,FALSE)</f>
        <v>-</v>
      </c>
      <c r="AE666" s="310" t="str">
        <f>VLOOKUP(Scoresheet!I343,'Caps &amp; Points'!$DT$2:$DU$103,2,FALSE)</f>
        <v>-</v>
      </c>
      <c r="AF666" s="90">
        <f t="shared" si="132"/>
        <v>0</v>
      </c>
      <c r="AG666" s="87" t="str">
        <f>VLOOKUP(Scoresheet!AA343,'Caps &amp; Points'!$DW$2:$DX$11,2,FALSE)</f>
        <v>-</v>
      </c>
      <c r="AH666" s="88" t="str">
        <f>VLOOKUP(Scoresheet!AB343,'Caps &amp; Points'!$DW$2:$DX$11,2,FALSE)</f>
        <v>-</v>
      </c>
      <c r="AI666" s="88" t="str">
        <f>VLOOKUP(Scoresheet!AC343,'Caps &amp; Points'!$DW$2:$DX$11,2,FALSE)</f>
        <v>-</v>
      </c>
      <c r="AJ666" s="88" t="str">
        <f>VLOOKUP(Scoresheet!AD343,'Caps &amp; Points'!$DW$2:$DX$11,2,FALSE)</f>
        <v>-</v>
      </c>
      <c r="AK666" s="88" t="str">
        <f>VLOOKUP(Scoresheet!AE343,'Caps &amp; Points'!$DW$2:$DX$11,2,FALSE)</f>
        <v>-</v>
      </c>
      <c r="AL666" s="88" t="str">
        <f>VLOOKUP(Scoresheet!AF343,'Caps &amp; Points'!$DW$2:$DX$11,2,FALSE)</f>
        <v>-</v>
      </c>
      <c r="AM666" s="89" t="str">
        <f>VLOOKUP(Scoresheet!AG343,'Caps &amp; Points'!$DW$2:$DX$11,2,FALSE)</f>
        <v>-</v>
      </c>
      <c r="AN666" s="90">
        <f t="shared" si="133"/>
        <v>0</v>
      </c>
      <c r="AO666" s="87" t="str">
        <f>VLOOKUP(Scoresheet!AY343,'Caps &amp; Points'!$EF$2:$EG$13,2,FALSE)</f>
        <v>-</v>
      </c>
      <c r="AP666" s="88" t="str">
        <f>VLOOKUP(Scoresheet!AZ343,'Caps &amp; Points'!$EF$2:$EG$13,2,FALSE)</f>
        <v>-</v>
      </c>
      <c r="AQ666" s="88" t="str">
        <f>VLOOKUP(Scoresheet!BA343,'Caps &amp; Points'!$EF$2:$EG$13,2,FALSE)</f>
        <v>-</v>
      </c>
      <c r="AR666" s="88" t="str">
        <f>VLOOKUP(Scoresheet!BB343,'Caps &amp; Points'!$EF$2:$EG$13,2,FALSE)</f>
        <v>-</v>
      </c>
      <c r="AS666" s="88" t="str">
        <f>VLOOKUP(Scoresheet!BC343,'Caps &amp; Points'!$EF$2:$EG$13,2,FALSE)</f>
        <v>-</v>
      </c>
      <c r="AT666" s="88" t="str">
        <f>VLOOKUP(Scoresheet!BD343,'Caps &amp; Points'!$EF$2:$EG$13,2,FALSE)</f>
        <v>-</v>
      </c>
      <c r="AU666" s="89" t="str">
        <f>VLOOKUP(Scoresheet!BE343,'Caps &amp; Points'!$EF$2:$EG$13,2,FALSE)</f>
        <v>-</v>
      </c>
      <c r="AV666" s="90">
        <f t="shared" si="134"/>
        <v>0</v>
      </c>
      <c r="AX666" s="80" t="str">
        <f>VLOOKUP(Scoresheet!AQ343,'Caps &amp; Points'!$EC$2:$ED$21,2,FALSE)</f>
        <v>-</v>
      </c>
      <c r="AY666" s="80" t="str">
        <f>VLOOKUP(Scoresheet!AR343,'Caps &amp; Points'!$EC$2:$ED$21,2,FALSE)</f>
        <v>-</v>
      </c>
      <c r="AZ666" s="80" t="str">
        <f>VLOOKUP(Scoresheet!AS343,'Caps &amp; Points'!$EC$2:$ED$21,2,FALSE)</f>
        <v>-</v>
      </c>
      <c r="BA666" s="80" t="str">
        <f>VLOOKUP(Scoresheet!AT343,'Caps &amp; Points'!$EC$2:$ED$21,2,FALSE)</f>
        <v>-</v>
      </c>
      <c r="BB666" s="80" t="str">
        <f>VLOOKUP(Scoresheet!AU343,'Caps &amp; Points'!$EC$2:$ED$21,2,FALSE)</f>
        <v>-</v>
      </c>
      <c r="BC666" s="80" t="str">
        <f>VLOOKUP(Scoresheet!AV343,'Caps &amp; Points'!$EC$2:$ED$21,2,FALSE)</f>
        <v>-</v>
      </c>
      <c r="BD666" s="80" t="str">
        <f>VLOOKUP(Scoresheet!AW343,'Caps &amp; Points'!$EC$2:$ED$21,2,FALSE)</f>
        <v>-</v>
      </c>
      <c r="BE666" s="90">
        <f t="shared" si="135"/>
        <v>0</v>
      </c>
      <c r="BF666" s="87" t="str">
        <f>VLOOKUP(Scoresheet!AI343,'Caps &amp; Points'!$DZ$2:$EA$40,2,FALSE)</f>
        <v>-</v>
      </c>
      <c r="BG666" s="88" t="str">
        <f>VLOOKUP(Scoresheet!AJ343,'Caps &amp; Points'!$DZ$2:$EA$40,2,FALSE)</f>
        <v>-</v>
      </c>
      <c r="BH666" s="88" t="str">
        <f>VLOOKUP(Scoresheet!AK343,'Caps &amp; Points'!$DZ$2:$EA$40,2,FALSE)</f>
        <v>-</v>
      </c>
      <c r="BI666" s="88" t="str">
        <f>VLOOKUP(Scoresheet!AL343,'Caps &amp; Points'!$DZ$2:$EA$40,2,FALSE)</f>
        <v>-</v>
      </c>
      <c r="BJ666" s="88" t="str">
        <f>VLOOKUP(Scoresheet!AM343,'Caps &amp; Points'!$DZ$2:$EA$40,2,FALSE)</f>
        <v>-</v>
      </c>
      <c r="BK666" s="88" t="str">
        <f>VLOOKUP(Scoresheet!AN343,'Caps &amp; Points'!$DZ$2:$EA$40,2,FALSE)</f>
        <v>-</v>
      </c>
      <c r="BL666" s="89" t="str">
        <f>VLOOKUP(Scoresheet!AO343,'Caps &amp; Points'!$DZ$2:$EA$40,2,FALSE)</f>
        <v>-</v>
      </c>
      <c r="BM666" s="90">
        <f t="shared" si="136"/>
        <v>0</v>
      </c>
      <c r="BN666" s="90">
        <f t="shared" si="137"/>
        <v>0</v>
      </c>
      <c r="BO666" s="90">
        <f t="shared" si="138"/>
        <v>0</v>
      </c>
      <c r="BP666" s="90"/>
      <c r="BQ666" s="80" t="str">
        <f>+Scoresheet!BG343</f>
        <v>-</v>
      </c>
      <c r="BR666" s="80" t="str">
        <f>+Scoresheet!BH343</f>
        <v>-</v>
      </c>
      <c r="BS666" s="80" t="str">
        <f>+Scoresheet!BI343</f>
        <v>-</v>
      </c>
      <c r="BT666" s="80" t="str">
        <f>+Scoresheet!BJ343</f>
        <v>-</v>
      </c>
      <c r="BU666" s="80" t="str">
        <f>+Scoresheet!BK343</f>
        <v>-</v>
      </c>
      <c r="BV666" s="80" t="str">
        <f>+Scoresheet!BL343</f>
        <v>-</v>
      </c>
      <c r="BW666" s="80" t="str">
        <f>+Scoresheet!BM343</f>
        <v>-</v>
      </c>
      <c r="BX666" s="80">
        <f>+Scoresheet!BN343</f>
        <v>0</v>
      </c>
      <c r="BY666" s="80" t="str">
        <f>+Scoresheet!BO343</f>
        <v>-</v>
      </c>
      <c r="BZ666" s="80" t="str">
        <f>+Scoresheet!BP343</f>
        <v>-</v>
      </c>
      <c r="CA666" s="80" t="str">
        <f>+Scoresheet!BQ343</f>
        <v>-</v>
      </c>
      <c r="CB666" s="80" t="str">
        <f>+Scoresheet!BR343</f>
        <v>-</v>
      </c>
      <c r="CC666" s="80" t="str">
        <f>+Scoresheet!BS343</f>
        <v>-</v>
      </c>
      <c r="CD666" s="80" t="str">
        <f>+Scoresheet!BT343</f>
        <v>-</v>
      </c>
      <c r="CE666" s="80" t="str">
        <f>+Scoresheet!BU343</f>
        <v>-</v>
      </c>
      <c r="CF666" s="80">
        <f>+Scoresheet!BV343</f>
        <v>0</v>
      </c>
    </row>
    <row r="667" spans="23:84" hidden="1">
      <c r="W667" s="294">
        <v>24</v>
      </c>
      <c r="X667" s="295" t="str">
        <f>+Scoresheet!B344</f>
        <v>-</v>
      </c>
      <c r="Y667" s="296" t="str">
        <f>VLOOKUP(Scoresheet!C344,'Caps &amp; Points'!$DT$2:$DU$103,2,FALSE)</f>
        <v>-</v>
      </c>
      <c r="Z667" s="309" t="str">
        <f>VLOOKUP(Scoresheet!D344,'Caps &amp; Points'!$DT$2:$DU$103,2,FALSE)</f>
        <v>-</v>
      </c>
      <c r="AA667" s="309" t="str">
        <f>VLOOKUP(Scoresheet!E344,'Caps &amp; Points'!$DT$2:$DU$103,2,FALSE)</f>
        <v>-</v>
      </c>
      <c r="AB667" s="309" t="str">
        <f>VLOOKUP(Scoresheet!F344,'Caps &amp; Points'!$DT$2:$DU$103,2,FALSE)</f>
        <v>-</v>
      </c>
      <c r="AC667" s="309" t="str">
        <f>VLOOKUP(Scoresheet!G344,'Caps &amp; Points'!$DT$2:$DU$103,2,FALSE)</f>
        <v>-</v>
      </c>
      <c r="AD667" s="309" t="str">
        <f>VLOOKUP(Scoresheet!H344,'Caps &amp; Points'!$DT$2:$DU$103,2,FALSE)</f>
        <v>-</v>
      </c>
      <c r="AE667" s="310" t="str">
        <f>VLOOKUP(Scoresheet!I344,'Caps &amp; Points'!$DT$2:$DU$103,2,FALSE)</f>
        <v>-</v>
      </c>
      <c r="AF667" s="90">
        <f t="shared" si="132"/>
        <v>0</v>
      </c>
      <c r="AG667" s="87" t="str">
        <f>VLOOKUP(Scoresheet!AA344,'Caps &amp; Points'!$DW$2:$DX$11,2,FALSE)</f>
        <v>-</v>
      </c>
      <c r="AH667" s="88" t="str">
        <f>VLOOKUP(Scoresheet!AB344,'Caps &amp; Points'!$DW$2:$DX$11,2,FALSE)</f>
        <v>-</v>
      </c>
      <c r="AI667" s="88" t="str">
        <f>VLOOKUP(Scoresheet!AC344,'Caps &amp; Points'!$DW$2:$DX$11,2,FALSE)</f>
        <v>-</v>
      </c>
      <c r="AJ667" s="88" t="str">
        <f>VLOOKUP(Scoresheet!AD344,'Caps &amp; Points'!$DW$2:$DX$11,2,FALSE)</f>
        <v>-</v>
      </c>
      <c r="AK667" s="88" t="str">
        <f>VLOOKUP(Scoresheet!AE344,'Caps &amp; Points'!$DW$2:$DX$11,2,FALSE)</f>
        <v>-</v>
      </c>
      <c r="AL667" s="88" t="str">
        <f>VLOOKUP(Scoresheet!AF344,'Caps &amp; Points'!$DW$2:$DX$11,2,FALSE)</f>
        <v>-</v>
      </c>
      <c r="AM667" s="89" t="str">
        <f>VLOOKUP(Scoresheet!AG344,'Caps &amp; Points'!$DW$2:$DX$11,2,FALSE)</f>
        <v>-</v>
      </c>
      <c r="AN667" s="90">
        <f t="shared" si="133"/>
        <v>0</v>
      </c>
      <c r="AO667" s="87" t="str">
        <f>VLOOKUP(Scoresheet!AY344,'Caps &amp; Points'!$EF$2:$EG$13,2,FALSE)</f>
        <v>-</v>
      </c>
      <c r="AP667" s="88" t="str">
        <f>VLOOKUP(Scoresheet!AZ344,'Caps &amp; Points'!$EF$2:$EG$13,2,FALSE)</f>
        <v>-</v>
      </c>
      <c r="AQ667" s="88" t="str">
        <f>VLOOKUP(Scoresheet!BA344,'Caps &amp; Points'!$EF$2:$EG$13,2,FALSE)</f>
        <v>-</v>
      </c>
      <c r="AR667" s="88" t="str">
        <f>VLOOKUP(Scoresheet!BB344,'Caps &amp; Points'!$EF$2:$EG$13,2,FALSE)</f>
        <v>-</v>
      </c>
      <c r="AS667" s="88" t="str">
        <f>VLOOKUP(Scoresheet!BC344,'Caps &amp; Points'!$EF$2:$EG$13,2,FALSE)</f>
        <v>-</v>
      </c>
      <c r="AT667" s="88" t="str">
        <f>VLOOKUP(Scoresheet!BD344,'Caps &amp; Points'!$EF$2:$EG$13,2,FALSE)</f>
        <v>-</v>
      </c>
      <c r="AU667" s="89" t="str">
        <f>VLOOKUP(Scoresheet!BE344,'Caps &amp; Points'!$EF$2:$EG$13,2,FALSE)</f>
        <v>-</v>
      </c>
      <c r="AV667" s="90">
        <f t="shared" si="134"/>
        <v>0</v>
      </c>
      <c r="AX667" s="80" t="str">
        <f>VLOOKUP(Scoresheet!AQ344,'Caps &amp; Points'!$EC$2:$ED$21,2,FALSE)</f>
        <v>-</v>
      </c>
      <c r="AY667" s="80" t="str">
        <f>VLOOKUP(Scoresheet!AR344,'Caps &amp; Points'!$EC$2:$ED$21,2,FALSE)</f>
        <v>-</v>
      </c>
      <c r="AZ667" s="80" t="str">
        <f>VLOOKUP(Scoresheet!AS344,'Caps &amp; Points'!$EC$2:$ED$21,2,FALSE)</f>
        <v>-</v>
      </c>
      <c r="BA667" s="80" t="str">
        <f>VLOOKUP(Scoresheet!AT344,'Caps &amp; Points'!$EC$2:$ED$21,2,FALSE)</f>
        <v>-</v>
      </c>
      <c r="BB667" s="80" t="str">
        <f>VLOOKUP(Scoresheet!AU344,'Caps &amp; Points'!$EC$2:$ED$21,2,FALSE)</f>
        <v>-</v>
      </c>
      <c r="BC667" s="80" t="str">
        <f>VLOOKUP(Scoresheet!AV344,'Caps &amp; Points'!$EC$2:$ED$21,2,FALSE)</f>
        <v>-</v>
      </c>
      <c r="BD667" s="80" t="str">
        <f>VLOOKUP(Scoresheet!AW344,'Caps &amp; Points'!$EC$2:$ED$21,2,FALSE)</f>
        <v>-</v>
      </c>
      <c r="BE667" s="90">
        <f t="shared" si="135"/>
        <v>0</v>
      </c>
      <c r="BF667" s="87" t="str">
        <f>VLOOKUP(Scoresheet!AI344,'Caps &amp; Points'!$DZ$2:$EA$40,2,FALSE)</f>
        <v>-</v>
      </c>
      <c r="BG667" s="88" t="str">
        <f>VLOOKUP(Scoresheet!AJ344,'Caps &amp; Points'!$DZ$2:$EA$40,2,FALSE)</f>
        <v>-</v>
      </c>
      <c r="BH667" s="88" t="str">
        <f>VLOOKUP(Scoresheet!AK344,'Caps &amp; Points'!$DZ$2:$EA$40,2,FALSE)</f>
        <v>-</v>
      </c>
      <c r="BI667" s="88" t="str">
        <f>VLOOKUP(Scoresheet!AL344,'Caps &amp; Points'!$DZ$2:$EA$40,2,FALSE)</f>
        <v>-</v>
      </c>
      <c r="BJ667" s="88" t="str">
        <f>VLOOKUP(Scoresheet!AM344,'Caps &amp; Points'!$DZ$2:$EA$40,2,FALSE)</f>
        <v>-</v>
      </c>
      <c r="BK667" s="88" t="str">
        <f>VLOOKUP(Scoresheet!AN344,'Caps &amp; Points'!$DZ$2:$EA$40,2,FALSE)</f>
        <v>-</v>
      </c>
      <c r="BL667" s="89" t="str">
        <f>VLOOKUP(Scoresheet!AO344,'Caps &amp; Points'!$DZ$2:$EA$40,2,FALSE)</f>
        <v>-</v>
      </c>
      <c r="BM667" s="90">
        <f t="shared" si="136"/>
        <v>0</v>
      </c>
      <c r="BN667" s="90">
        <f t="shared" si="137"/>
        <v>0</v>
      </c>
      <c r="BO667" s="90">
        <f t="shared" si="138"/>
        <v>0</v>
      </c>
      <c r="BP667" s="90"/>
      <c r="BQ667" s="80" t="str">
        <f>+Scoresheet!BG344</f>
        <v>-</v>
      </c>
      <c r="BR667" s="80" t="str">
        <f>+Scoresheet!BH344</f>
        <v>-</v>
      </c>
      <c r="BS667" s="80" t="str">
        <f>+Scoresheet!BI344</f>
        <v>-</v>
      </c>
      <c r="BT667" s="80" t="str">
        <f>+Scoresheet!BJ344</f>
        <v>-</v>
      </c>
      <c r="BU667" s="80" t="str">
        <f>+Scoresheet!BK344</f>
        <v>-</v>
      </c>
      <c r="BV667" s="80" t="str">
        <f>+Scoresheet!BL344</f>
        <v>-</v>
      </c>
      <c r="BW667" s="80" t="str">
        <f>+Scoresheet!BM344</f>
        <v>-</v>
      </c>
      <c r="BX667" s="80">
        <f>+Scoresheet!BN344</f>
        <v>0</v>
      </c>
      <c r="BY667" s="80" t="str">
        <f>+Scoresheet!BO344</f>
        <v>-</v>
      </c>
      <c r="BZ667" s="80" t="str">
        <f>+Scoresheet!BP344</f>
        <v>-</v>
      </c>
      <c r="CA667" s="80" t="str">
        <f>+Scoresheet!BQ344</f>
        <v>-</v>
      </c>
      <c r="CB667" s="80" t="str">
        <f>+Scoresheet!BR344</f>
        <v>-</v>
      </c>
      <c r="CC667" s="80" t="str">
        <f>+Scoresheet!BS344</f>
        <v>-</v>
      </c>
      <c r="CD667" s="80" t="str">
        <f>+Scoresheet!BT344</f>
        <v>-</v>
      </c>
      <c r="CE667" s="80" t="str">
        <f>+Scoresheet!BU344</f>
        <v>-</v>
      </c>
      <c r="CF667" s="80">
        <f>+Scoresheet!BV344</f>
        <v>0</v>
      </c>
    </row>
    <row r="668" spans="23:84" hidden="1">
      <c r="W668" s="139">
        <v>25</v>
      </c>
      <c r="X668" s="295" t="str">
        <f>+Scoresheet!B345</f>
        <v>-</v>
      </c>
      <c r="Y668" s="296" t="str">
        <f>VLOOKUP(Scoresheet!C345,'Caps &amp; Points'!$DT$2:$DU$103,2,FALSE)</f>
        <v>-</v>
      </c>
      <c r="Z668" s="309" t="str">
        <f>VLOOKUP(Scoresheet!D345,'Caps &amp; Points'!$DT$2:$DU$103,2,FALSE)</f>
        <v>-</v>
      </c>
      <c r="AA668" s="309" t="str">
        <f>VLOOKUP(Scoresheet!E345,'Caps &amp; Points'!$DT$2:$DU$103,2,FALSE)</f>
        <v>-</v>
      </c>
      <c r="AB668" s="309" t="str">
        <f>VLOOKUP(Scoresheet!F345,'Caps &amp; Points'!$DT$2:$DU$103,2,FALSE)</f>
        <v>-</v>
      </c>
      <c r="AC668" s="309" t="str">
        <f>VLOOKUP(Scoresheet!G345,'Caps &amp; Points'!$DT$2:$DU$103,2,FALSE)</f>
        <v>-</v>
      </c>
      <c r="AD668" s="309" t="str">
        <f>VLOOKUP(Scoresheet!H345,'Caps &amp; Points'!$DT$2:$DU$103,2,FALSE)</f>
        <v>-</v>
      </c>
      <c r="AE668" s="310" t="str">
        <f>VLOOKUP(Scoresheet!I345,'Caps &amp; Points'!$DT$2:$DU$103,2,FALSE)</f>
        <v>-</v>
      </c>
      <c r="AF668" s="90">
        <f t="shared" si="132"/>
        <v>0</v>
      </c>
      <c r="AG668" s="87" t="str">
        <f>VLOOKUP(Scoresheet!AA345,'Caps &amp; Points'!$DW$2:$DX$11,2,FALSE)</f>
        <v>-</v>
      </c>
      <c r="AH668" s="88" t="str">
        <f>VLOOKUP(Scoresheet!AB345,'Caps &amp; Points'!$DW$2:$DX$11,2,FALSE)</f>
        <v>-</v>
      </c>
      <c r="AI668" s="88" t="str">
        <f>VLOOKUP(Scoresheet!AC345,'Caps &amp; Points'!$DW$2:$DX$11,2,FALSE)</f>
        <v>-</v>
      </c>
      <c r="AJ668" s="88" t="str">
        <f>VLOOKUP(Scoresheet!AD345,'Caps &amp; Points'!$DW$2:$DX$11,2,FALSE)</f>
        <v>-</v>
      </c>
      <c r="AK668" s="88" t="str">
        <f>VLOOKUP(Scoresheet!AE345,'Caps &amp; Points'!$DW$2:$DX$11,2,FALSE)</f>
        <v>-</v>
      </c>
      <c r="AL668" s="88" t="str">
        <f>VLOOKUP(Scoresheet!AF345,'Caps &amp; Points'!$DW$2:$DX$11,2,FALSE)</f>
        <v>-</v>
      </c>
      <c r="AM668" s="89" t="str">
        <f>VLOOKUP(Scoresheet!AG345,'Caps &amp; Points'!$DW$2:$DX$11,2,FALSE)</f>
        <v>-</v>
      </c>
      <c r="AN668" s="90">
        <f t="shared" si="133"/>
        <v>0</v>
      </c>
      <c r="AO668" s="87" t="str">
        <f>VLOOKUP(Scoresheet!AY345,'Caps &amp; Points'!$EF$2:$EG$13,2,FALSE)</f>
        <v>-</v>
      </c>
      <c r="AP668" s="88" t="str">
        <f>VLOOKUP(Scoresheet!AZ345,'Caps &amp; Points'!$EF$2:$EG$13,2,FALSE)</f>
        <v>-</v>
      </c>
      <c r="AQ668" s="88" t="str">
        <f>VLOOKUP(Scoresheet!BA345,'Caps &amp; Points'!$EF$2:$EG$13,2,FALSE)</f>
        <v>-</v>
      </c>
      <c r="AR668" s="88" t="str">
        <f>VLOOKUP(Scoresheet!BB345,'Caps &amp; Points'!$EF$2:$EG$13,2,FALSE)</f>
        <v>-</v>
      </c>
      <c r="AS668" s="88" t="str">
        <f>VLOOKUP(Scoresheet!BC345,'Caps &amp; Points'!$EF$2:$EG$13,2,FALSE)</f>
        <v>-</v>
      </c>
      <c r="AT668" s="88" t="str">
        <f>VLOOKUP(Scoresheet!BD345,'Caps &amp; Points'!$EF$2:$EG$13,2,FALSE)</f>
        <v>-</v>
      </c>
      <c r="AU668" s="89" t="str">
        <f>VLOOKUP(Scoresheet!BE345,'Caps &amp; Points'!$EF$2:$EG$13,2,FALSE)</f>
        <v>-</v>
      </c>
      <c r="AV668" s="90">
        <f t="shared" si="134"/>
        <v>0</v>
      </c>
      <c r="AX668" s="80" t="str">
        <f>VLOOKUP(Scoresheet!AQ345,'Caps &amp; Points'!$EC$2:$ED$21,2,FALSE)</f>
        <v>-</v>
      </c>
      <c r="AY668" s="80" t="str">
        <f>VLOOKUP(Scoresheet!AR345,'Caps &amp; Points'!$EC$2:$ED$21,2,FALSE)</f>
        <v>-</v>
      </c>
      <c r="AZ668" s="80" t="str">
        <f>VLOOKUP(Scoresheet!AS345,'Caps &amp; Points'!$EC$2:$ED$21,2,FALSE)</f>
        <v>-</v>
      </c>
      <c r="BA668" s="80" t="str">
        <f>VLOOKUP(Scoresheet!AT345,'Caps &amp; Points'!$EC$2:$ED$21,2,FALSE)</f>
        <v>-</v>
      </c>
      <c r="BB668" s="80" t="str">
        <f>VLOOKUP(Scoresheet!AU345,'Caps &amp; Points'!$EC$2:$ED$21,2,FALSE)</f>
        <v>-</v>
      </c>
      <c r="BC668" s="80" t="str">
        <f>VLOOKUP(Scoresheet!AV345,'Caps &amp; Points'!$EC$2:$ED$21,2,FALSE)</f>
        <v>-</v>
      </c>
      <c r="BD668" s="80" t="str">
        <f>VLOOKUP(Scoresheet!AW345,'Caps &amp; Points'!$EC$2:$ED$21,2,FALSE)</f>
        <v>-</v>
      </c>
      <c r="BE668" s="90">
        <f t="shared" si="135"/>
        <v>0</v>
      </c>
      <c r="BF668" s="87" t="str">
        <f>VLOOKUP(Scoresheet!AI345,'Caps &amp; Points'!$DZ$2:$EA$40,2,FALSE)</f>
        <v>-</v>
      </c>
      <c r="BG668" s="88" t="str">
        <f>VLOOKUP(Scoresheet!AJ345,'Caps &amp; Points'!$DZ$2:$EA$40,2,FALSE)</f>
        <v>-</v>
      </c>
      <c r="BH668" s="88" t="str">
        <f>VLOOKUP(Scoresheet!AK345,'Caps &amp; Points'!$DZ$2:$EA$40,2,FALSE)</f>
        <v>-</v>
      </c>
      <c r="BI668" s="88" t="str">
        <f>VLOOKUP(Scoresheet!AL345,'Caps &amp; Points'!$DZ$2:$EA$40,2,FALSE)</f>
        <v>-</v>
      </c>
      <c r="BJ668" s="88" t="str">
        <f>VLOOKUP(Scoresheet!AM345,'Caps &amp; Points'!$DZ$2:$EA$40,2,FALSE)</f>
        <v>-</v>
      </c>
      <c r="BK668" s="88" t="str">
        <f>VLOOKUP(Scoresheet!AN345,'Caps &amp; Points'!$DZ$2:$EA$40,2,FALSE)</f>
        <v>-</v>
      </c>
      <c r="BL668" s="89" t="str">
        <f>VLOOKUP(Scoresheet!AO345,'Caps &amp; Points'!$DZ$2:$EA$40,2,FALSE)</f>
        <v>-</v>
      </c>
      <c r="BM668" s="90">
        <f t="shared" si="136"/>
        <v>0</v>
      </c>
      <c r="BN668" s="90">
        <f t="shared" si="137"/>
        <v>0</v>
      </c>
      <c r="BO668" s="90">
        <f t="shared" si="138"/>
        <v>0</v>
      </c>
      <c r="BP668" s="90"/>
      <c r="BQ668" s="80" t="str">
        <f>+Scoresheet!BG345</f>
        <v>-</v>
      </c>
      <c r="BR668" s="80" t="str">
        <f>+Scoresheet!BH345</f>
        <v>-</v>
      </c>
      <c r="BS668" s="80" t="str">
        <f>+Scoresheet!BI345</f>
        <v>-</v>
      </c>
      <c r="BT668" s="80" t="str">
        <f>+Scoresheet!BJ345</f>
        <v>-</v>
      </c>
      <c r="BU668" s="80" t="str">
        <f>+Scoresheet!BK345</f>
        <v>-</v>
      </c>
      <c r="BV668" s="80" t="str">
        <f>+Scoresheet!BL345</f>
        <v>-</v>
      </c>
      <c r="BW668" s="80" t="str">
        <f>+Scoresheet!BM345</f>
        <v>-</v>
      </c>
      <c r="BX668" s="80">
        <f>+Scoresheet!BN345</f>
        <v>0</v>
      </c>
      <c r="BY668" s="80" t="str">
        <f>+Scoresheet!BO345</f>
        <v>-</v>
      </c>
      <c r="BZ668" s="80" t="str">
        <f>+Scoresheet!BP345</f>
        <v>-</v>
      </c>
      <c r="CA668" s="80" t="str">
        <f>+Scoresheet!BQ345</f>
        <v>-</v>
      </c>
      <c r="CB668" s="80" t="str">
        <f>+Scoresheet!BR345</f>
        <v>-</v>
      </c>
      <c r="CC668" s="80" t="str">
        <f>+Scoresheet!BS345</f>
        <v>-</v>
      </c>
      <c r="CD668" s="80" t="str">
        <f>+Scoresheet!BT345</f>
        <v>-</v>
      </c>
      <c r="CE668" s="80" t="str">
        <f>+Scoresheet!BU345</f>
        <v>-</v>
      </c>
      <c r="CF668" s="80">
        <f>+Scoresheet!BV345</f>
        <v>0</v>
      </c>
    </row>
    <row r="669" spans="23:84" hidden="1">
      <c r="W669" s="294">
        <v>26</v>
      </c>
      <c r="X669" s="295" t="str">
        <f>+Scoresheet!B346</f>
        <v>-</v>
      </c>
      <c r="Y669" s="296" t="str">
        <f>VLOOKUP(Scoresheet!C346,'Caps &amp; Points'!$DT$2:$DU$103,2,FALSE)</f>
        <v>-</v>
      </c>
      <c r="Z669" s="309" t="str">
        <f>VLOOKUP(Scoresheet!D346,'Caps &amp; Points'!$DT$2:$DU$103,2,FALSE)</f>
        <v>-</v>
      </c>
      <c r="AA669" s="309" t="str">
        <f>VLOOKUP(Scoresheet!E346,'Caps &amp; Points'!$DT$2:$DU$103,2,FALSE)</f>
        <v>-</v>
      </c>
      <c r="AB669" s="309" t="str">
        <f>VLOOKUP(Scoresheet!F346,'Caps &amp; Points'!$DT$2:$DU$103,2,FALSE)</f>
        <v>-</v>
      </c>
      <c r="AC669" s="309" t="str">
        <f>VLOOKUP(Scoresheet!G346,'Caps &amp; Points'!$DT$2:$DU$103,2,FALSE)</f>
        <v>-</v>
      </c>
      <c r="AD669" s="309" t="str">
        <f>VLOOKUP(Scoresheet!H346,'Caps &amp; Points'!$DT$2:$DU$103,2,FALSE)</f>
        <v>-</v>
      </c>
      <c r="AE669" s="310" t="str">
        <f>VLOOKUP(Scoresheet!I346,'Caps &amp; Points'!$DT$2:$DU$103,2,FALSE)</f>
        <v>-</v>
      </c>
      <c r="AF669" s="90">
        <f t="shared" si="132"/>
        <v>0</v>
      </c>
      <c r="AG669" s="87" t="str">
        <f>VLOOKUP(Scoresheet!AA346,'Caps &amp; Points'!$DW$2:$DX$11,2,FALSE)</f>
        <v>-</v>
      </c>
      <c r="AH669" s="88" t="str">
        <f>VLOOKUP(Scoresheet!AB346,'Caps &amp; Points'!$DW$2:$DX$11,2,FALSE)</f>
        <v>-</v>
      </c>
      <c r="AI669" s="88" t="str">
        <f>VLOOKUP(Scoresheet!AC346,'Caps &amp; Points'!$DW$2:$DX$11,2,FALSE)</f>
        <v>-</v>
      </c>
      <c r="AJ669" s="88" t="str">
        <f>VLOOKUP(Scoresheet!AD346,'Caps &amp; Points'!$DW$2:$DX$11,2,FALSE)</f>
        <v>-</v>
      </c>
      <c r="AK669" s="88" t="str">
        <f>VLOOKUP(Scoresheet!AE346,'Caps &amp; Points'!$DW$2:$DX$11,2,FALSE)</f>
        <v>-</v>
      </c>
      <c r="AL669" s="88" t="str">
        <f>VLOOKUP(Scoresheet!AF346,'Caps &amp; Points'!$DW$2:$DX$11,2,FALSE)</f>
        <v>-</v>
      </c>
      <c r="AM669" s="89" t="str">
        <f>VLOOKUP(Scoresheet!AG346,'Caps &amp; Points'!$DW$2:$DX$11,2,FALSE)</f>
        <v>-</v>
      </c>
      <c r="AN669" s="90">
        <f t="shared" si="133"/>
        <v>0</v>
      </c>
      <c r="AO669" s="87" t="str">
        <f>VLOOKUP(Scoresheet!AY346,'Caps &amp; Points'!$EF$2:$EG$13,2,FALSE)</f>
        <v>-</v>
      </c>
      <c r="AP669" s="88" t="str">
        <f>VLOOKUP(Scoresheet!AZ346,'Caps &amp; Points'!$EF$2:$EG$13,2,FALSE)</f>
        <v>-</v>
      </c>
      <c r="AQ669" s="88" t="str">
        <f>VLOOKUP(Scoresheet!BA346,'Caps &amp; Points'!$EF$2:$EG$13,2,FALSE)</f>
        <v>-</v>
      </c>
      <c r="AR669" s="88" t="str">
        <f>VLOOKUP(Scoresheet!BB346,'Caps &amp; Points'!$EF$2:$EG$13,2,FALSE)</f>
        <v>-</v>
      </c>
      <c r="AS669" s="88" t="str">
        <f>VLOOKUP(Scoresheet!BC346,'Caps &amp; Points'!$EF$2:$EG$13,2,FALSE)</f>
        <v>-</v>
      </c>
      <c r="AT669" s="88" t="str">
        <f>VLOOKUP(Scoresheet!BD346,'Caps &amp; Points'!$EF$2:$EG$13,2,FALSE)</f>
        <v>-</v>
      </c>
      <c r="AU669" s="89" t="str">
        <f>VLOOKUP(Scoresheet!BE346,'Caps &amp; Points'!$EF$2:$EG$13,2,FALSE)</f>
        <v>-</v>
      </c>
      <c r="AV669" s="90">
        <f t="shared" si="134"/>
        <v>0</v>
      </c>
      <c r="AX669" s="80" t="str">
        <f>VLOOKUP(Scoresheet!AQ346,'Caps &amp; Points'!$EC$2:$ED$21,2,FALSE)</f>
        <v>-</v>
      </c>
      <c r="AY669" s="80" t="str">
        <f>VLOOKUP(Scoresheet!AR346,'Caps &amp; Points'!$EC$2:$ED$21,2,FALSE)</f>
        <v>-</v>
      </c>
      <c r="AZ669" s="80" t="str">
        <f>VLOOKUP(Scoresheet!AS346,'Caps &amp; Points'!$EC$2:$ED$21,2,FALSE)</f>
        <v>-</v>
      </c>
      <c r="BA669" s="80" t="str">
        <f>VLOOKUP(Scoresheet!AT346,'Caps &amp; Points'!$EC$2:$ED$21,2,FALSE)</f>
        <v>-</v>
      </c>
      <c r="BB669" s="80" t="str">
        <f>VLOOKUP(Scoresheet!AU346,'Caps &amp; Points'!$EC$2:$ED$21,2,FALSE)</f>
        <v>-</v>
      </c>
      <c r="BC669" s="80" t="str">
        <f>VLOOKUP(Scoresheet!AV346,'Caps &amp; Points'!$EC$2:$ED$21,2,FALSE)</f>
        <v>-</v>
      </c>
      <c r="BD669" s="80" t="str">
        <f>VLOOKUP(Scoresheet!AW346,'Caps &amp; Points'!$EC$2:$ED$21,2,FALSE)</f>
        <v>-</v>
      </c>
      <c r="BE669" s="90">
        <f t="shared" si="135"/>
        <v>0</v>
      </c>
      <c r="BF669" s="87" t="str">
        <f>VLOOKUP(Scoresheet!AI346,'Caps &amp; Points'!$DZ$2:$EA$40,2,FALSE)</f>
        <v>-</v>
      </c>
      <c r="BG669" s="88" t="str">
        <f>VLOOKUP(Scoresheet!AJ346,'Caps &amp; Points'!$DZ$2:$EA$40,2,FALSE)</f>
        <v>-</v>
      </c>
      <c r="BH669" s="88" t="str">
        <f>VLOOKUP(Scoresheet!AK346,'Caps &amp; Points'!$DZ$2:$EA$40,2,FALSE)</f>
        <v>-</v>
      </c>
      <c r="BI669" s="88" t="str">
        <f>VLOOKUP(Scoresheet!AL346,'Caps &amp; Points'!$DZ$2:$EA$40,2,FALSE)</f>
        <v>-</v>
      </c>
      <c r="BJ669" s="88" t="str">
        <f>VLOOKUP(Scoresheet!AM346,'Caps &amp; Points'!$DZ$2:$EA$40,2,FALSE)</f>
        <v>-</v>
      </c>
      <c r="BK669" s="88" t="str">
        <f>VLOOKUP(Scoresheet!AN346,'Caps &amp; Points'!$DZ$2:$EA$40,2,FALSE)</f>
        <v>-</v>
      </c>
      <c r="BL669" s="89" t="str">
        <f>VLOOKUP(Scoresheet!AO346,'Caps &amp; Points'!$DZ$2:$EA$40,2,FALSE)</f>
        <v>-</v>
      </c>
      <c r="BM669" s="90">
        <f t="shared" si="136"/>
        <v>0</v>
      </c>
      <c r="BN669" s="90">
        <f t="shared" si="137"/>
        <v>0</v>
      </c>
      <c r="BO669" s="90">
        <f t="shared" si="138"/>
        <v>0</v>
      </c>
      <c r="BP669" s="90"/>
      <c r="BQ669" s="80" t="str">
        <f>+Scoresheet!BG346</f>
        <v>-</v>
      </c>
      <c r="BR669" s="80" t="str">
        <f>+Scoresheet!BH346</f>
        <v>-</v>
      </c>
      <c r="BS669" s="80" t="str">
        <f>+Scoresheet!BI346</f>
        <v>-</v>
      </c>
      <c r="BT669" s="80" t="str">
        <f>+Scoresheet!BJ346</f>
        <v>-</v>
      </c>
      <c r="BU669" s="80" t="str">
        <f>+Scoresheet!BK346</f>
        <v>-</v>
      </c>
      <c r="BV669" s="80" t="str">
        <f>+Scoresheet!BL346</f>
        <v>-</v>
      </c>
      <c r="BW669" s="80" t="str">
        <f>+Scoresheet!BM346</f>
        <v>-</v>
      </c>
      <c r="BX669" s="80">
        <f>+Scoresheet!BN346</f>
        <v>0</v>
      </c>
      <c r="BY669" s="80" t="str">
        <f>+Scoresheet!BO346</f>
        <v>-</v>
      </c>
      <c r="BZ669" s="80" t="str">
        <f>+Scoresheet!BP346</f>
        <v>-</v>
      </c>
      <c r="CA669" s="80" t="str">
        <f>+Scoresheet!BQ346</f>
        <v>-</v>
      </c>
      <c r="CB669" s="80" t="str">
        <f>+Scoresheet!BR346</f>
        <v>-</v>
      </c>
      <c r="CC669" s="80" t="str">
        <f>+Scoresheet!BS346</f>
        <v>-</v>
      </c>
      <c r="CD669" s="80" t="str">
        <f>+Scoresheet!BT346</f>
        <v>-</v>
      </c>
      <c r="CE669" s="80" t="str">
        <f>+Scoresheet!BU346</f>
        <v>-</v>
      </c>
      <c r="CF669" s="80">
        <f>+Scoresheet!BV346</f>
        <v>0</v>
      </c>
    </row>
    <row r="670" spans="23:84" hidden="1">
      <c r="W670" s="139">
        <v>27</v>
      </c>
      <c r="X670" s="295" t="str">
        <f>+Scoresheet!B347</f>
        <v>-</v>
      </c>
      <c r="Y670" s="296" t="str">
        <f>VLOOKUP(Scoresheet!C347,'Caps &amp; Points'!$DT$2:$DU$103,2,FALSE)</f>
        <v>-</v>
      </c>
      <c r="Z670" s="309" t="str">
        <f>VLOOKUP(Scoresheet!D347,'Caps &amp; Points'!$DT$2:$DU$103,2,FALSE)</f>
        <v>-</v>
      </c>
      <c r="AA670" s="309" t="str">
        <f>VLOOKUP(Scoresheet!E347,'Caps &amp; Points'!$DT$2:$DU$103,2,FALSE)</f>
        <v>-</v>
      </c>
      <c r="AB670" s="309" t="str">
        <f>VLOOKUP(Scoresheet!F347,'Caps &amp; Points'!$DT$2:$DU$103,2,FALSE)</f>
        <v>-</v>
      </c>
      <c r="AC670" s="309" t="str">
        <f>VLOOKUP(Scoresheet!G347,'Caps &amp; Points'!$DT$2:$DU$103,2,FALSE)</f>
        <v>-</v>
      </c>
      <c r="AD670" s="309" t="str">
        <f>VLOOKUP(Scoresheet!H347,'Caps &amp; Points'!$DT$2:$DU$103,2,FALSE)</f>
        <v>-</v>
      </c>
      <c r="AE670" s="310" t="str">
        <f>VLOOKUP(Scoresheet!I347,'Caps &amp; Points'!$DT$2:$DU$103,2,FALSE)</f>
        <v>-</v>
      </c>
      <c r="AF670" s="90">
        <f t="shared" si="132"/>
        <v>0</v>
      </c>
      <c r="AG670" s="87" t="str">
        <f>VLOOKUP(Scoresheet!AA347,'Caps &amp; Points'!$DW$2:$DX$11,2,FALSE)</f>
        <v>-</v>
      </c>
      <c r="AH670" s="88" t="str">
        <f>VLOOKUP(Scoresheet!AB347,'Caps &amp; Points'!$DW$2:$DX$11,2,FALSE)</f>
        <v>-</v>
      </c>
      <c r="AI670" s="88" t="str">
        <f>VLOOKUP(Scoresheet!AC347,'Caps &amp; Points'!$DW$2:$DX$11,2,FALSE)</f>
        <v>-</v>
      </c>
      <c r="AJ670" s="88" t="str">
        <f>VLOOKUP(Scoresheet!AD347,'Caps &amp; Points'!$DW$2:$DX$11,2,FALSE)</f>
        <v>-</v>
      </c>
      <c r="AK670" s="88" t="str">
        <f>VLOOKUP(Scoresheet!AE347,'Caps &amp; Points'!$DW$2:$DX$11,2,FALSE)</f>
        <v>-</v>
      </c>
      <c r="AL670" s="88" t="str">
        <f>VLOOKUP(Scoresheet!AF347,'Caps &amp; Points'!$DW$2:$DX$11,2,FALSE)</f>
        <v>-</v>
      </c>
      <c r="AM670" s="89" t="str">
        <f>VLOOKUP(Scoresheet!AG347,'Caps &amp; Points'!$DW$2:$DX$11,2,FALSE)</f>
        <v>-</v>
      </c>
      <c r="AN670" s="90">
        <f t="shared" si="133"/>
        <v>0</v>
      </c>
      <c r="AO670" s="87" t="str">
        <f>VLOOKUP(Scoresheet!AY347,'Caps &amp; Points'!$EF$2:$EG$13,2,FALSE)</f>
        <v>-</v>
      </c>
      <c r="AP670" s="88" t="str">
        <f>VLOOKUP(Scoresheet!AZ347,'Caps &amp; Points'!$EF$2:$EG$13,2,FALSE)</f>
        <v>-</v>
      </c>
      <c r="AQ670" s="88" t="str">
        <f>VLOOKUP(Scoresheet!BA347,'Caps &amp; Points'!$EF$2:$EG$13,2,FALSE)</f>
        <v>-</v>
      </c>
      <c r="AR670" s="88" t="str">
        <f>VLOOKUP(Scoresheet!BB347,'Caps &amp; Points'!$EF$2:$EG$13,2,FALSE)</f>
        <v>-</v>
      </c>
      <c r="AS670" s="88" t="str">
        <f>VLOOKUP(Scoresheet!BC347,'Caps &amp; Points'!$EF$2:$EG$13,2,FALSE)</f>
        <v>-</v>
      </c>
      <c r="AT670" s="88" t="str">
        <f>VLOOKUP(Scoresheet!BD347,'Caps &amp; Points'!$EF$2:$EG$13,2,FALSE)</f>
        <v>-</v>
      </c>
      <c r="AU670" s="89" t="str">
        <f>VLOOKUP(Scoresheet!BE347,'Caps &amp; Points'!$EF$2:$EG$13,2,FALSE)</f>
        <v>-</v>
      </c>
      <c r="AV670" s="90">
        <f t="shared" si="134"/>
        <v>0</v>
      </c>
      <c r="AX670" s="80" t="str">
        <f>VLOOKUP(Scoresheet!AQ347,'Caps &amp; Points'!$EC$2:$ED$21,2,FALSE)</f>
        <v>-</v>
      </c>
      <c r="AY670" s="80" t="str">
        <f>VLOOKUP(Scoresheet!AR347,'Caps &amp; Points'!$EC$2:$ED$21,2,FALSE)</f>
        <v>-</v>
      </c>
      <c r="AZ670" s="80" t="str">
        <f>VLOOKUP(Scoresheet!AS347,'Caps &amp; Points'!$EC$2:$ED$21,2,FALSE)</f>
        <v>-</v>
      </c>
      <c r="BA670" s="80" t="str">
        <f>VLOOKUP(Scoresheet!AT347,'Caps &amp; Points'!$EC$2:$ED$21,2,FALSE)</f>
        <v>-</v>
      </c>
      <c r="BB670" s="80" t="str">
        <f>VLOOKUP(Scoresheet!AU347,'Caps &amp; Points'!$EC$2:$ED$21,2,FALSE)</f>
        <v>-</v>
      </c>
      <c r="BC670" s="80" t="str">
        <f>VLOOKUP(Scoresheet!AV347,'Caps &amp; Points'!$EC$2:$ED$21,2,FALSE)</f>
        <v>-</v>
      </c>
      <c r="BD670" s="80" t="str">
        <f>VLOOKUP(Scoresheet!AW347,'Caps &amp; Points'!$EC$2:$ED$21,2,FALSE)</f>
        <v>-</v>
      </c>
      <c r="BE670" s="90">
        <f t="shared" si="135"/>
        <v>0</v>
      </c>
      <c r="BF670" s="87" t="str">
        <f>VLOOKUP(Scoresheet!AI347,'Caps &amp; Points'!$DZ$2:$EA$40,2,FALSE)</f>
        <v>-</v>
      </c>
      <c r="BG670" s="88" t="str">
        <f>VLOOKUP(Scoresheet!AJ347,'Caps &amp; Points'!$DZ$2:$EA$40,2,FALSE)</f>
        <v>-</v>
      </c>
      <c r="BH670" s="88" t="str">
        <f>VLOOKUP(Scoresheet!AK347,'Caps &amp; Points'!$DZ$2:$EA$40,2,FALSE)</f>
        <v>-</v>
      </c>
      <c r="BI670" s="88" t="str">
        <f>VLOOKUP(Scoresheet!AL347,'Caps &amp; Points'!$DZ$2:$EA$40,2,FALSE)</f>
        <v>-</v>
      </c>
      <c r="BJ670" s="88" t="str">
        <f>VLOOKUP(Scoresheet!AM347,'Caps &amp; Points'!$DZ$2:$EA$40,2,FALSE)</f>
        <v>-</v>
      </c>
      <c r="BK670" s="88" t="str">
        <f>VLOOKUP(Scoresheet!AN347,'Caps &amp; Points'!$DZ$2:$EA$40,2,FALSE)</f>
        <v>-</v>
      </c>
      <c r="BL670" s="89" t="str">
        <f>VLOOKUP(Scoresheet!AO347,'Caps &amp; Points'!$DZ$2:$EA$40,2,FALSE)</f>
        <v>-</v>
      </c>
      <c r="BM670" s="90">
        <f t="shared" si="136"/>
        <v>0</v>
      </c>
      <c r="BN670" s="90">
        <f t="shared" si="137"/>
        <v>0</v>
      </c>
      <c r="BO670" s="90">
        <f t="shared" si="138"/>
        <v>0</v>
      </c>
      <c r="BP670" s="90"/>
      <c r="BQ670" s="80" t="str">
        <f>+Scoresheet!BG347</f>
        <v>-</v>
      </c>
      <c r="BR670" s="80" t="str">
        <f>+Scoresheet!BH347</f>
        <v>-</v>
      </c>
      <c r="BS670" s="80" t="str">
        <f>+Scoresheet!BI347</f>
        <v>-</v>
      </c>
      <c r="BT670" s="80" t="str">
        <f>+Scoresheet!BJ347</f>
        <v>-</v>
      </c>
      <c r="BU670" s="80" t="str">
        <f>+Scoresheet!BK347</f>
        <v>-</v>
      </c>
      <c r="BV670" s="80" t="str">
        <f>+Scoresheet!BL347</f>
        <v>-</v>
      </c>
      <c r="BW670" s="80" t="str">
        <f>+Scoresheet!BM347</f>
        <v>-</v>
      </c>
      <c r="BX670" s="80">
        <f>+Scoresheet!BN347</f>
        <v>0</v>
      </c>
      <c r="BY670" s="80" t="str">
        <f>+Scoresheet!BO347</f>
        <v>-</v>
      </c>
      <c r="BZ670" s="80" t="str">
        <f>+Scoresheet!BP347</f>
        <v>-</v>
      </c>
      <c r="CA670" s="80" t="str">
        <f>+Scoresheet!BQ347</f>
        <v>-</v>
      </c>
      <c r="CB670" s="80" t="str">
        <f>+Scoresheet!BR347</f>
        <v>-</v>
      </c>
      <c r="CC670" s="80" t="str">
        <f>+Scoresheet!BS347</f>
        <v>-</v>
      </c>
      <c r="CD670" s="80" t="str">
        <f>+Scoresheet!BT347</f>
        <v>-</v>
      </c>
      <c r="CE670" s="80" t="str">
        <f>+Scoresheet!BU347</f>
        <v>-</v>
      </c>
      <c r="CF670" s="80">
        <f>+Scoresheet!BV347</f>
        <v>0</v>
      </c>
    </row>
    <row r="671" spans="23:84" hidden="1">
      <c r="W671" s="294">
        <v>28</v>
      </c>
      <c r="X671" s="295" t="str">
        <f>+Scoresheet!B348</f>
        <v>-</v>
      </c>
      <c r="Y671" s="296" t="str">
        <f>VLOOKUP(Scoresheet!C348,'Caps &amp; Points'!$DT$2:$DU$103,2,FALSE)</f>
        <v>-</v>
      </c>
      <c r="Z671" s="309" t="str">
        <f>VLOOKUP(Scoresheet!D348,'Caps &amp; Points'!$DT$2:$DU$103,2,FALSE)</f>
        <v>-</v>
      </c>
      <c r="AA671" s="309" t="str">
        <f>VLOOKUP(Scoresheet!E348,'Caps &amp; Points'!$DT$2:$DU$103,2,FALSE)</f>
        <v>-</v>
      </c>
      <c r="AB671" s="309" t="str">
        <f>VLOOKUP(Scoresheet!F348,'Caps &amp; Points'!$DT$2:$DU$103,2,FALSE)</f>
        <v>-</v>
      </c>
      <c r="AC671" s="309" t="str">
        <f>VLOOKUP(Scoresheet!G348,'Caps &amp; Points'!$DT$2:$DU$103,2,FALSE)</f>
        <v>-</v>
      </c>
      <c r="AD671" s="309" t="str">
        <f>VLOOKUP(Scoresheet!H348,'Caps &amp; Points'!$DT$2:$DU$103,2,FALSE)</f>
        <v>-</v>
      </c>
      <c r="AE671" s="310" t="str">
        <f>VLOOKUP(Scoresheet!I348,'Caps &amp; Points'!$DT$2:$DU$103,2,FALSE)</f>
        <v>-</v>
      </c>
      <c r="AF671" s="90">
        <f t="shared" si="132"/>
        <v>0</v>
      </c>
      <c r="AG671" s="87" t="str">
        <f>VLOOKUP(Scoresheet!AA348,'Caps &amp; Points'!$DW$2:$DX$11,2,FALSE)</f>
        <v>-</v>
      </c>
      <c r="AH671" s="88" t="str">
        <f>VLOOKUP(Scoresheet!AB348,'Caps &amp; Points'!$DW$2:$DX$11,2,FALSE)</f>
        <v>-</v>
      </c>
      <c r="AI671" s="88" t="str">
        <f>VLOOKUP(Scoresheet!AC348,'Caps &amp; Points'!$DW$2:$DX$11,2,FALSE)</f>
        <v>-</v>
      </c>
      <c r="AJ671" s="88" t="str">
        <f>VLOOKUP(Scoresheet!AD348,'Caps &amp; Points'!$DW$2:$DX$11,2,FALSE)</f>
        <v>-</v>
      </c>
      <c r="AK671" s="88" t="str">
        <f>VLOOKUP(Scoresheet!AE348,'Caps &amp; Points'!$DW$2:$DX$11,2,FALSE)</f>
        <v>-</v>
      </c>
      <c r="AL671" s="88" t="str">
        <f>VLOOKUP(Scoresheet!AF348,'Caps &amp; Points'!$DW$2:$DX$11,2,FALSE)</f>
        <v>-</v>
      </c>
      <c r="AM671" s="89" t="str">
        <f>VLOOKUP(Scoresheet!AG348,'Caps &amp; Points'!$DW$2:$DX$11,2,FALSE)</f>
        <v>-</v>
      </c>
      <c r="AN671" s="90">
        <f t="shared" si="133"/>
        <v>0</v>
      </c>
      <c r="AO671" s="87" t="str">
        <f>VLOOKUP(Scoresheet!AY348,'Caps &amp; Points'!$EF$2:$EG$13,2,FALSE)</f>
        <v>-</v>
      </c>
      <c r="AP671" s="88" t="str">
        <f>VLOOKUP(Scoresheet!AZ348,'Caps &amp; Points'!$EF$2:$EG$13,2,FALSE)</f>
        <v>-</v>
      </c>
      <c r="AQ671" s="88" t="str">
        <f>VLOOKUP(Scoresheet!BA348,'Caps &amp; Points'!$EF$2:$EG$13,2,FALSE)</f>
        <v>-</v>
      </c>
      <c r="AR671" s="88" t="str">
        <f>VLOOKUP(Scoresheet!BB348,'Caps &amp; Points'!$EF$2:$EG$13,2,FALSE)</f>
        <v>-</v>
      </c>
      <c r="AS671" s="88" t="str">
        <f>VLOOKUP(Scoresheet!BC348,'Caps &amp; Points'!$EF$2:$EG$13,2,FALSE)</f>
        <v>-</v>
      </c>
      <c r="AT671" s="88" t="str">
        <f>VLOOKUP(Scoresheet!BD348,'Caps &amp; Points'!$EF$2:$EG$13,2,FALSE)</f>
        <v>-</v>
      </c>
      <c r="AU671" s="89" t="str">
        <f>VLOOKUP(Scoresheet!BE348,'Caps &amp; Points'!$EF$2:$EG$13,2,FALSE)</f>
        <v>-</v>
      </c>
      <c r="AV671" s="90">
        <f t="shared" si="134"/>
        <v>0</v>
      </c>
      <c r="AX671" s="80" t="str">
        <f>VLOOKUP(Scoresheet!AQ348,'Caps &amp; Points'!$EC$2:$ED$21,2,FALSE)</f>
        <v>-</v>
      </c>
      <c r="AY671" s="80" t="str">
        <f>VLOOKUP(Scoresheet!AR348,'Caps &amp; Points'!$EC$2:$ED$21,2,FALSE)</f>
        <v>-</v>
      </c>
      <c r="AZ671" s="80" t="str">
        <f>VLOOKUP(Scoresheet!AS348,'Caps &amp; Points'!$EC$2:$ED$21,2,FALSE)</f>
        <v>-</v>
      </c>
      <c r="BA671" s="80" t="str">
        <f>VLOOKUP(Scoresheet!AT348,'Caps &amp; Points'!$EC$2:$ED$21,2,FALSE)</f>
        <v>-</v>
      </c>
      <c r="BB671" s="80" t="str">
        <f>VLOOKUP(Scoresheet!AU348,'Caps &amp; Points'!$EC$2:$ED$21,2,FALSE)</f>
        <v>-</v>
      </c>
      <c r="BC671" s="80" t="str">
        <f>VLOOKUP(Scoresheet!AV348,'Caps &amp; Points'!$EC$2:$ED$21,2,FALSE)</f>
        <v>-</v>
      </c>
      <c r="BD671" s="80" t="str">
        <f>VLOOKUP(Scoresheet!AW348,'Caps &amp; Points'!$EC$2:$ED$21,2,FALSE)</f>
        <v>-</v>
      </c>
      <c r="BE671" s="90">
        <f t="shared" si="135"/>
        <v>0</v>
      </c>
      <c r="BF671" s="87" t="str">
        <f>VLOOKUP(Scoresheet!AI348,'Caps &amp; Points'!$DZ$2:$EA$40,2,FALSE)</f>
        <v>-</v>
      </c>
      <c r="BG671" s="88" t="str">
        <f>VLOOKUP(Scoresheet!AJ348,'Caps &amp; Points'!$DZ$2:$EA$40,2,FALSE)</f>
        <v>-</v>
      </c>
      <c r="BH671" s="88" t="str">
        <f>VLOOKUP(Scoresheet!AK348,'Caps &amp; Points'!$DZ$2:$EA$40,2,FALSE)</f>
        <v>-</v>
      </c>
      <c r="BI671" s="88" t="str">
        <f>VLOOKUP(Scoresheet!AL348,'Caps &amp; Points'!$DZ$2:$EA$40,2,FALSE)</f>
        <v>-</v>
      </c>
      <c r="BJ671" s="88" t="str">
        <f>VLOOKUP(Scoresheet!AM348,'Caps &amp; Points'!$DZ$2:$EA$40,2,FALSE)</f>
        <v>-</v>
      </c>
      <c r="BK671" s="88" t="str">
        <f>VLOOKUP(Scoresheet!AN348,'Caps &amp; Points'!$DZ$2:$EA$40,2,FALSE)</f>
        <v>-</v>
      </c>
      <c r="BL671" s="89" t="str">
        <f>VLOOKUP(Scoresheet!AO348,'Caps &amp; Points'!$DZ$2:$EA$40,2,FALSE)</f>
        <v>-</v>
      </c>
      <c r="BM671" s="90">
        <f t="shared" si="136"/>
        <v>0</v>
      </c>
      <c r="BN671" s="90">
        <f t="shared" si="137"/>
        <v>0</v>
      </c>
      <c r="BO671" s="90">
        <f t="shared" si="138"/>
        <v>0</v>
      </c>
      <c r="BP671" s="90"/>
      <c r="BQ671" s="80" t="str">
        <f>+Scoresheet!BG348</f>
        <v>-</v>
      </c>
      <c r="BR671" s="80" t="str">
        <f>+Scoresheet!BH348</f>
        <v>-</v>
      </c>
      <c r="BS671" s="80" t="str">
        <f>+Scoresheet!BI348</f>
        <v>-</v>
      </c>
      <c r="BT671" s="80" t="str">
        <f>+Scoresheet!BJ348</f>
        <v>-</v>
      </c>
      <c r="BU671" s="80" t="str">
        <f>+Scoresheet!BK348</f>
        <v>-</v>
      </c>
      <c r="BV671" s="80" t="str">
        <f>+Scoresheet!BL348</f>
        <v>-</v>
      </c>
      <c r="BW671" s="80" t="str">
        <f>+Scoresheet!BM348</f>
        <v>-</v>
      </c>
      <c r="BX671" s="80">
        <f>+Scoresheet!BN348</f>
        <v>0</v>
      </c>
      <c r="BY671" s="80" t="str">
        <f>+Scoresheet!BO348</f>
        <v>-</v>
      </c>
      <c r="BZ671" s="80" t="str">
        <f>+Scoresheet!BP348</f>
        <v>-</v>
      </c>
      <c r="CA671" s="80" t="str">
        <f>+Scoresheet!BQ348</f>
        <v>-</v>
      </c>
      <c r="CB671" s="80" t="str">
        <f>+Scoresheet!BR348</f>
        <v>-</v>
      </c>
      <c r="CC671" s="80" t="str">
        <f>+Scoresheet!BS348</f>
        <v>-</v>
      </c>
      <c r="CD671" s="80" t="str">
        <f>+Scoresheet!BT348</f>
        <v>-</v>
      </c>
      <c r="CE671" s="80" t="str">
        <f>+Scoresheet!BU348</f>
        <v>-</v>
      </c>
      <c r="CF671" s="80">
        <f>+Scoresheet!BV348</f>
        <v>0</v>
      </c>
    </row>
    <row r="672" spans="23:84" hidden="1">
      <c r="W672" s="139">
        <v>29</v>
      </c>
      <c r="X672" s="295" t="str">
        <f>+Scoresheet!B349</f>
        <v>-</v>
      </c>
      <c r="Y672" s="296" t="str">
        <f>VLOOKUP(Scoresheet!C349,'Caps &amp; Points'!$DT$2:$DU$103,2,FALSE)</f>
        <v>-</v>
      </c>
      <c r="Z672" s="309" t="str">
        <f>VLOOKUP(Scoresheet!D349,'Caps &amp; Points'!$DT$2:$DU$103,2,FALSE)</f>
        <v>-</v>
      </c>
      <c r="AA672" s="309" t="str">
        <f>VLOOKUP(Scoresheet!E349,'Caps &amp; Points'!$DT$2:$DU$103,2,FALSE)</f>
        <v>-</v>
      </c>
      <c r="AB672" s="309" t="str">
        <f>VLOOKUP(Scoresheet!F349,'Caps &amp; Points'!$DT$2:$DU$103,2,FALSE)</f>
        <v>-</v>
      </c>
      <c r="AC672" s="309" t="str">
        <f>VLOOKUP(Scoresheet!G349,'Caps &amp; Points'!$DT$2:$DU$103,2,FALSE)</f>
        <v>-</v>
      </c>
      <c r="AD672" s="309" t="str">
        <f>VLOOKUP(Scoresheet!H349,'Caps &amp; Points'!$DT$2:$DU$103,2,FALSE)</f>
        <v>-</v>
      </c>
      <c r="AE672" s="310" t="str">
        <f>VLOOKUP(Scoresheet!I349,'Caps &amp; Points'!$DT$2:$DU$103,2,FALSE)</f>
        <v>-</v>
      </c>
      <c r="AF672" s="90">
        <f t="shared" si="132"/>
        <v>0</v>
      </c>
      <c r="AG672" s="87" t="str">
        <f>VLOOKUP(Scoresheet!AA349,'Caps &amp; Points'!$DW$2:$DX$11,2,FALSE)</f>
        <v>-</v>
      </c>
      <c r="AH672" s="88" t="str">
        <f>VLOOKUP(Scoresheet!AB349,'Caps &amp; Points'!$DW$2:$DX$11,2,FALSE)</f>
        <v>-</v>
      </c>
      <c r="AI672" s="88" t="str">
        <f>VLOOKUP(Scoresheet!AC349,'Caps &amp; Points'!$DW$2:$DX$11,2,FALSE)</f>
        <v>-</v>
      </c>
      <c r="AJ672" s="88" t="str">
        <f>VLOOKUP(Scoresheet!AD349,'Caps &amp; Points'!$DW$2:$DX$11,2,FALSE)</f>
        <v>-</v>
      </c>
      <c r="AK672" s="88" t="str">
        <f>VLOOKUP(Scoresheet!AE349,'Caps &amp; Points'!$DW$2:$DX$11,2,FALSE)</f>
        <v>-</v>
      </c>
      <c r="AL672" s="88" t="str">
        <f>VLOOKUP(Scoresheet!AF349,'Caps &amp; Points'!$DW$2:$DX$11,2,FALSE)</f>
        <v>-</v>
      </c>
      <c r="AM672" s="89" t="str">
        <f>VLOOKUP(Scoresheet!AG349,'Caps &amp; Points'!$DW$2:$DX$11,2,FALSE)</f>
        <v>-</v>
      </c>
      <c r="AN672" s="90">
        <f t="shared" si="133"/>
        <v>0</v>
      </c>
      <c r="AO672" s="87" t="str">
        <f>VLOOKUP(Scoresheet!AY349,'Caps &amp; Points'!$EF$2:$EG$13,2,FALSE)</f>
        <v>-</v>
      </c>
      <c r="AP672" s="88" t="str">
        <f>VLOOKUP(Scoresheet!AZ349,'Caps &amp; Points'!$EF$2:$EG$13,2,FALSE)</f>
        <v>-</v>
      </c>
      <c r="AQ672" s="88" t="str">
        <f>VLOOKUP(Scoresheet!BA349,'Caps &amp; Points'!$EF$2:$EG$13,2,FALSE)</f>
        <v>-</v>
      </c>
      <c r="AR672" s="88" t="str">
        <f>VLOOKUP(Scoresheet!BB349,'Caps &amp; Points'!$EF$2:$EG$13,2,FALSE)</f>
        <v>-</v>
      </c>
      <c r="AS672" s="88" t="str">
        <f>VLOOKUP(Scoresheet!BC349,'Caps &amp; Points'!$EF$2:$EG$13,2,FALSE)</f>
        <v>-</v>
      </c>
      <c r="AT672" s="88" t="str">
        <f>VLOOKUP(Scoresheet!BD349,'Caps &amp; Points'!$EF$2:$EG$13,2,FALSE)</f>
        <v>-</v>
      </c>
      <c r="AU672" s="89" t="str">
        <f>VLOOKUP(Scoresheet!BE349,'Caps &amp; Points'!$EF$2:$EG$13,2,FALSE)</f>
        <v>-</v>
      </c>
      <c r="AV672" s="90">
        <f t="shared" si="134"/>
        <v>0</v>
      </c>
      <c r="AX672" s="80" t="str">
        <f>VLOOKUP(Scoresheet!AQ349,'Caps &amp; Points'!$EC$2:$ED$21,2,FALSE)</f>
        <v>-</v>
      </c>
      <c r="AY672" s="80" t="str">
        <f>VLOOKUP(Scoresheet!AR349,'Caps &amp; Points'!$EC$2:$ED$21,2,FALSE)</f>
        <v>-</v>
      </c>
      <c r="AZ672" s="80" t="str">
        <f>VLOOKUP(Scoresheet!AS349,'Caps &amp; Points'!$EC$2:$ED$21,2,FALSE)</f>
        <v>-</v>
      </c>
      <c r="BA672" s="80" t="str">
        <f>VLOOKUP(Scoresheet!AT349,'Caps &amp; Points'!$EC$2:$ED$21,2,FALSE)</f>
        <v>-</v>
      </c>
      <c r="BB672" s="80" t="str">
        <f>VLOOKUP(Scoresheet!AU349,'Caps &amp; Points'!$EC$2:$ED$21,2,FALSE)</f>
        <v>-</v>
      </c>
      <c r="BC672" s="80" t="str">
        <f>VLOOKUP(Scoresheet!AV349,'Caps &amp; Points'!$EC$2:$ED$21,2,FALSE)</f>
        <v>-</v>
      </c>
      <c r="BD672" s="80" t="str">
        <f>VLOOKUP(Scoresheet!AW349,'Caps &amp; Points'!$EC$2:$ED$21,2,FALSE)</f>
        <v>-</v>
      </c>
      <c r="BE672" s="90">
        <f t="shared" si="135"/>
        <v>0</v>
      </c>
      <c r="BF672" s="87" t="str">
        <f>VLOOKUP(Scoresheet!AI349,'Caps &amp; Points'!$DZ$2:$EA$40,2,FALSE)</f>
        <v>-</v>
      </c>
      <c r="BG672" s="88" t="str">
        <f>VLOOKUP(Scoresheet!AJ349,'Caps &amp; Points'!$DZ$2:$EA$40,2,FALSE)</f>
        <v>-</v>
      </c>
      <c r="BH672" s="88" t="str">
        <f>VLOOKUP(Scoresheet!AK349,'Caps &amp; Points'!$DZ$2:$EA$40,2,FALSE)</f>
        <v>-</v>
      </c>
      <c r="BI672" s="88" t="str">
        <f>VLOOKUP(Scoresheet!AL349,'Caps &amp; Points'!$DZ$2:$EA$40,2,FALSE)</f>
        <v>-</v>
      </c>
      <c r="BJ672" s="88" t="str">
        <f>VLOOKUP(Scoresheet!AM349,'Caps &amp; Points'!$DZ$2:$EA$40,2,FALSE)</f>
        <v>-</v>
      </c>
      <c r="BK672" s="88" t="str">
        <f>VLOOKUP(Scoresheet!AN349,'Caps &amp; Points'!$DZ$2:$EA$40,2,FALSE)</f>
        <v>-</v>
      </c>
      <c r="BL672" s="89" t="str">
        <f>VLOOKUP(Scoresheet!AO349,'Caps &amp; Points'!$DZ$2:$EA$40,2,FALSE)</f>
        <v>-</v>
      </c>
      <c r="BM672" s="90">
        <f t="shared" si="136"/>
        <v>0</v>
      </c>
      <c r="BN672" s="90">
        <f t="shared" si="137"/>
        <v>0</v>
      </c>
      <c r="BO672" s="90">
        <f t="shared" si="138"/>
        <v>0</v>
      </c>
      <c r="BP672" s="90"/>
      <c r="BQ672" s="80" t="str">
        <f>+Scoresheet!BG349</f>
        <v>-</v>
      </c>
      <c r="BR672" s="80" t="str">
        <f>+Scoresheet!BH349</f>
        <v>-</v>
      </c>
      <c r="BS672" s="80" t="str">
        <f>+Scoresheet!BI349</f>
        <v>-</v>
      </c>
      <c r="BT672" s="80" t="str">
        <f>+Scoresheet!BJ349</f>
        <v>-</v>
      </c>
      <c r="BU672" s="80" t="str">
        <f>+Scoresheet!BK349</f>
        <v>-</v>
      </c>
      <c r="BV672" s="80" t="str">
        <f>+Scoresheet!BL349</f>
        <v>-</v>
      </c>
      <c r="BW672" s="80" t="str">
        <f>+Scoresheet!BM349</f>
        <v>-</v>
      </c>
      <c r="BX672" s="80">
        <f>+Scoresheet!BN349</f>
        <v>0</v>
      </c>
      <c r="BY672" s="80" t="str">
        <f>+Scoresheet!BO349</f>
        <v>-</v>
      </c>
      <c r="BZ672" s="80" t="str">
        <f>+Scoresheet!BP349</f>
        <v>-</v>
      </c>
      <c r="CA672" s="80" t="str">
        <f>+Scoresheet!BQ349</f>
        <v>-</v>
      </c>
      <c r="CB672" s="80" t="str">
        <f>+Scoresheet!BR349</f>
        <v>-</v>
      </c>
      <c r="CC672" s="80" t="str">
        <f>+Scoresheet!BS349</f>
        <v>-</v>
      </c>
      <c r="CD672" s="80" t="str">
        <f>+Scoresheet!BT349</f>
        <v>-</v>
      </c>
      <c r="CE672" s="80" t="str">
        <f>+Scoresheet!BU349</f>
        <v>-</v>
      </c>
      <c r="CF672" s="80">
        <f>+Scoresheet!BV349</f>
        <v>0</v>
      </c>
    </row>
    <row r="673" spans="23:84" ht="15.75" hidden="1" thickBot="1">
      <c r="W673" s="294">
        <v>30</v>
      </c>
      <c r="X673" s="297" t="str">
        <f>+Scoresheet!B350</f>
        <v>-</v>
      </c>
      <c r="Y673" s="298" t="str">
        <f>VLOOKUP(Scoresheet!C350,'Caps &amp; Points'!$DT$2:$DU$103,2,FALSE)</f>
        <v>-</v>
      </c>
      <c r="Z673" s="311" t="str">
        <f>VLOOKUP(Scoresheet!D350,'Caps &amp; Points'!$DT$2:$DU$103,2,FALSE)</f>
        <v>-</v>
      </c>
      <c r="AA673" s="311" t="str">
        <f>VLOOKUP(Scoresheet!E350,'Caps &amp; Points'!$DT$2:$DU$103,2,FALSE)</f>
        <v>-</v>
      </c>
      <c r="AB673" s="311" t="str">
        <f>VLOOKUP(Scoresheet!F350,'Caps &amp; Points'!$DT$2:$DU$103,2,FALSE)</f>
        <v>-</v>
      </c>
      <c r="AC673" s="311" t="str">
        <f>VLOOKUP(Scoresheet!G350,'Caps &amp; Points'!$DT$2:$DU$103,2,FALSE)</f>
        <v>-</v>
      </c>
      <c r="AD673" s="311" t="str">
        <f>VLOOKUP(Scoresheet!H350,'Caps &amp; Points'!$DT$2:$DU$103,2,FALSE)</f>
        <v>-</v>
      </c>
      <c r="AE673" s="312" t="str">
        <f>VLOOKUP(Scoresheet!I350,'Caps &amp; Points'!$DT$2:$DU$103,2,FALSE)</f>
        <v>-</v>
      </c>
      <c r="AF673" s="94">
        <f t="shared" si="132"/>
        <v>0</v>
      </c>
      <c r="AG673" s="95" t="str">
        <f>VLOOKUP(Scoresheet!AA350,'Caps &amp; Points'!$DW$2:$DX$11,2,FALSE)</f>
        <v>-</v>
      </c>
      <c r="AH673" s="92" t="str">
        <f>VLOOKUP(Scoresheet!AB350,'Caps &amp; Points'!$DW$2:$DX$11,2,FALSE)</f>
        <v>-</v>
      </c>
      <c r="AI673" s="92" t="str">
        <f>VLOOKUP(Scoresheet!AC350,'Caps &amp; Points'!$DW$2:$DX$11,2,FALSE)</f>
        <v>-</v>
      </c>
      <c r="AJ673" s="92" t="str">
        <f>VLOOKUP(Scoresheet!AD350,'Caps &amp; Points'!$DW$2:$DX$11,2,FALSE)</f>
        <v>-</v>
      </c>
      <c r="AK673" s="92" t="str">
        <f>VLOOKUP(Scoresheet!AE350,'Caps &amp; Points'!$DW$2:$DX$11,2,FALSE)</f>
        <v>-</v>
      </c>
      <c r="AL673" s="92" t="str">
        <f>VLOOKUP(Scoresheet!AF350,'Caps &amp; Points'!$DW$2:$DX$11,2,FALSE)</f>
        <v>-</v>
      </c>
      <c r="AM673" s="93" t="str">
        <f>VLOOKUP(Scoresheet!AG350,'Caps &amp; Points'!$DW$2:$DX$11,2,FALSE)</f>
        <v>-</v>
      </c>
      <c r="AN673" s="94">
        <f t="shared" si="133"/>
        <v>0</v>
      </c>
      <c r="AO673" s="95" t="str">
        <f>VLOOKUP(Scoresheet!AY350,'Caps &amp; Points'!$EF$2:$EG$13,2,FALSE)</f>
        <v>-</v>
      </c>
      <c r="AP673" s="92" t="str">
        <f>VLOOKUP(Scoresheet!AZ350,'Caps &amp; Points'!$EF$2:$EG$13,2,FALSE)</f>
        <v>-</v>
      </c>
      <c r="AQ673" s="92" t="str">
        <f>VLOOKUP(Scoresheet!BA350,'Caps &amp; Points'!$EF$2:$EG$13,2,FALSE)</f>
        <v>-</v>
      </c>
      <c r="AR673" s="92" t="str">
        <f>VLOOKUP(Scoresheet!BB350,'Caps &amp; Points'!$EF$2:$EG$13,2,FALSE)</f>
        <v>-</v>
      </c>
      <c r="AS673" s="92" t="str">
        <f>VLOOKUP(Scoresheet!BC350,'Caps &amp; Points'!$EF$2:$EG$13,2,FALSE)</f>
        <v>-</v>
      </c>
      <c r="AT673" s="92" t="str">
        <f>VLOOKUP(Scoresheet!BD350,'Caps &amp; Points'!$EF$2:$EG$13,2,FALSE)</f>
        <v>-</v>
      </c>
      <c r="AU673" s="93" t="str">
        <f>VLOOKUP(Scoresheet!BE350,'Caps &amp; Points'!$EF$2:$EG$13,2,FALSE)</f>
        <v>-</v>
      </c>
      <c r="AV673" s="94">
        <f t="shared" si="134"/>
        <v>0</v>
      </c>
      <c r="AX673" s="80" t="str">
        <f>VLOOKUP(Scoresheet!AQ350,'Caps &amp; Points'!$EC$2:$ED$21,2,FALSE)</f>
        <v>-</v>
      </c>
      <c r="AY673" s="80" t="str">
        <f>VLOOKUP(Scoresheet!AR350,'Caps &amp; Points'!$EC$2:$ED$21,2,FALSE)</f>
        <v>-</v>
      </c>
      <c r="AZ673" s="80" t="str">
        <f>VLOOKUP(Scoresheet!AS350,'Caps &amp; Points'!$EC$2:$ED$21,2,FALSE)</f>
        <v>-</v>
      </c>
      <c r="BA673" s="80" t="str">
        <f>VLOOKUP(Scoresheet!AT350,'Caps &amp; Points'!$EC$2:$ED$21,2,FALSE)</f>
        <v>-</v>
      </c>
      <c r="BB673" s="80" t="str">
        <f>VLOOKUP(Scoresheet!AU350,'Caps &amp; Points'!$EC$2:$ED$21,2,FALSE)</f>
        <v>-</v>
      </c>
      <c r="BC673" s="80" t="str">
        <f>VLOOKUP(Scoresheet!AV350,'Caps &amp; Points'!$EC$2:$ED$21,2,FALSE)</f>
        <v>-</v>
      </c>
      <c r="BD673" s="80" t="str">
        <f>VLOOKUP(Scoresheet!AW350,'Caps &amp; Points'!$EC$2:$ED$21,2,FALSE)</f>
        <v>-</v>
      </c>
      <c r="BE673" s="94">
        <f t="shared" si="135"/>
        <v>0</v>
      </c>
      <c r="BF673" s="95" t="str">
        <f>VLOOKUP(Scoresheet!AI350,'Caps &amp; Points'!$DZ$2:$EA$40,2,FALSE)</f>
        <v>-</v>
      </c>
      <c r="BG673" s="92" t="str">
        <f>VLOOKUP(Scoresheet!AJ350,'Caps &amp; Points'!$DZ$2:$EA$40,2,FALSE)</f>
        <v>-</v>
      </c>
      <c r="BH673" s="92" t="str">
        <f>VLOOKUP(Scoresheet!AK350,'Caps &amp; Points'!$DZ$2:$EA$40,2,FALSE)</f>
        <v>-</v>
      </c>
      <c r="BI673" s="92" t="str">
        <f>VLOOKUP(Scoresheet!AL350,'Caps &amp; Points'!$DZ$2:$EA$40,2,FALSE)</f>
        <v>-</v>
      </c>
      <c r="BJ673" s="92" t="str">
        <f>VLOOKUP(Scoresheet!AM350,'Caps &amp; Points'!$DZ$2:$EA$40,2,FALSE)</f>
        <v>-</v>
      </c>
      <c r="BK673" s="92" t="str">
        <f>VLOOKUP(Scoresheet!AN350,'Caps &amp; Points'!$DZ$2:$EA$40,2,FALSE)</f>
        <v>-</v>
      </c>
      <c r="BL673" s="93" t="str">
        <f>VLOOKUP(Scoresheet!AO350,'Caps &amp; Points'!$DZ$2:$EA$40,2,FALSE)</f>
        <v>-</v>
      </c>
      <c r="BM673" s="94">
        <f t="shared" si="136"/>
        <v>0</v>
      </c>
      <c r="BN673" s="94">
        <f t="shared" si="137"/>
        <v>0</v>
      </c>
      <c r="BO673" s="94">
        <f t="shared" si="138"/>
        <v>0</v>
      </c>
      <c r="BP673" s="94"/>
      <c r="BQ673" s="80" t="str">
        <f>+Scoresheet!BG350</f>
        <v>-</v>
      </c>
      <c r="BR673" s="80" t="str">
        <f>+Scoresheet!BH350</f>
        <v>-</v>
      </c>
      <c r="BS673" s="80" t="str">
        <f>+Scoresheet!BI350</f>
        <v>-</v>
      </c>
      <c r="BT673" s="80" t="str">
        <f>+Scoresheet!BJ350</f>
        <v>-</v>
      </c>
      <c r="BU673" s="80" t="str">
        <f>+Scoresheet!BK350</f>
        <v>-</v>
      </c>
      <c r="BV673" s="80" t="str">
        <f>+Scoresheet!BL350</f>
        <v>-</v>
      </c>
      <c r="BW673" s="80" t="str">
        <f>+Scoresheet!BM350</f>
        <v>-</v>
      </c>
      <c r="BX673" s="80">
        <f>+Scoresheet!BN350</f>
        <v>0</v>
      </c>
      <c r="BY673" s="80" t="str">
        <f>+Scoresheet!BO350</f>
        <v>-</v>
      </c>
      <c r="BZ673" s="80" t="str">
        <f>+Scoresheet!BP350</f>
        <v>-</v>
      </c>
      <c r="CA673" s="80" t="str">
        <f>+Scoresheet!BQ350</f>
        <v>-</v>
      </c>
      <c r="CB673" s="80" t="str">
        <f>+Scoresheet!BR350</f>
        <v>-</v>
      </c>
      <c r="CC673" s="80" t="str">
        <f>+Scoresheet!BS350</f>
        <v>-</v>
      </c>
      <c r="CD673" s="80" t="str">
        <f>+Scoresheet!BT350</f>
        <v>-</v>
      </c>
      <c r="CE673" s="80" t="str">
        <f>+Scoresheet!BU350</f>
        <v>-</v>
      </c>
      <c r="CF673" s="80">
        <f>+Scoresheet!BV350</f>
        <v>0</v>
      </c>
    </row>
    <row r="674" spans="23:84" hidden="1">
      <c r="W674" s="139">
        <v>1</v>
      </c>
      <c r="X674" s="292" t="str">
        <f>+Scoresheet!B360</f>
        <v>SAGAR RAVAL [D]</v>
      </c>
      <c r="Y674" s="293">
        <f>VLOOKUP(Scoresheet!C360,'Caps &amp; Points'!$DT$2:$DU$103,2,FALSE)</f>
        <v>3.3</v>
      </c>
      <c r="Z674" s="307">
        <f>VLOOKUP(Scoresheet!D360,'Caps &amp; Points'!$DT$2:$DU$103,2,FALSE)</f>
        <v>1.7</v>
      </c>
      <c r="AA674" s="307">
        <f>VLOOKUP(Scoresheet!E360,'Caps &amp; Points'!$DT$2:$DU$103,2,FALSE)</f>
        <v>4.9000000000000004</v>
      </c>
      <c r="AB674" s="307">
        <f>VLOOKUP(Scoresheet!F360,'Caps &amp; Points'!$DT$2:$DU$103,2,FALSE)</f>
        <v>0</v>
      </c>
      <c r="AC674" s="307" t="str">
        <f>VLOOKUP(Scoresheet!G360,'Caps &amp; Points'!$DT$2:$DU$103,2,FALSE)</f>
        <v>-</v>
      </c>
      <c r="AD674" s="307" t="str">
        <f>VLOOKUP(Scoresheet!H360,'Caps &amp; Points'!$DT$2:$DU$103,2,FALSE)</f>
        <v>-</v>
      </c>
      <c r="AE674" s="308" t="str">
        <f>VLOOKUP(Scoresheet!I360,'Caps &amp; Points'!$DT$2:$DU$103,2,FALSE)</f>
        <v>-</v>
      </c>
      <c r="AF674" s="82">
        <f>SUM(Y674:AE674)</f>
        <v>9.9</v>
      </c>
      <c r="AG674" s="80">
        <f>VLOOKUP(Scoresheet!AA360,'Caps &amp; Points'!$DW$2:$DX$11,2,FALSE)</f>
        <v>3</v>
      </c>
      <c r="AH674" s="81">
        <f>VLOOKUP(Scoresheet!AB360,'Caps &amp; Points'!$DW$2:$DX$11,2,FALSE)</f>
        <v>5</v>
      </c>
      <c r="AI674" s="81">
        <f>VLOOKUP(Scoresheet!AC360,'Caps &amp; Points'!$DW$2:$DX$11,2,FALSE)</f>
        <v>3</v>
      </c>
      <c r="AJ674" s="81">
        <f>VLOOKUP(Scoresheet!AD360,'Caps &amp; Points'!$DW$2:$DX$11,2,FALSE)</f>
        <v>0</v>
      </c>
      <c r="AK674" s="81" t="str">
        <f>VLOOKUP(Scoresheet!AE360,'Caps &amp; Points'!$DW$2:$DX$11,2,FALSE)</f>
        <v>-</v>
      </c>
      <c r="AL674" s="81" t="str">
        <f>VLOOKUP(Scoresheet!AF360,'Caps &amp; Points'!$DW$2:$DX$11,2,FALSE)</f>
        <v>-</v>
      </c>
      <c r="AM674" s="222" t="str">
        <f>VLOOKUP(Scoresheet!AG360,'Caps &amp; Points'!$DW$2:$DX$11,2,FALSE)</f>
        <v>-</v>
      </c>
      <c r="AN674" s="82">
        <f>SUM(AG674:AM674)</f>
        <v>11</v>
      </c>
      <c r="AO674" s="80">
        <f>VLOOKUP(Scoresheet!AY360,'Caps &amp; Points'!$EF$2:$EG$13,2,FALSE)</f>
        <v>0.5</v>
      </c>
      <c r="AP674" s="81">
        <f>VLOOKUP(Scoresheet!AZ360,'Caps &amp; Points'!$EF$2:$EG$13,2,FALSE)</f>
        <v>0.5</v>
      </c>
      <c r="AQ674" s="81" t="str">
        <f>VLOOKUP(Scoresheet!BA360,'Caps &amp; Points'!$EF$2:$EG$13,2,FALSE)</f>
        <v>-</v>
      </c>
      <c r="AR674" s="81" t="str">
        <f>VLOOKUP(Scoresheet!BB360,'Caps &amp; Points'!$EF$2:$EG$13,2,FALSE)</f>
        <v>-</v>
      </c>
      <c r="AS674" s="81" t="str">
        <f>VLOOKUP(Scoresheet!BC360,'Caps &amp; Points'!$EF$2:$EG$13,2,FALSE)</f>
        <v>-</v>
      </c>
      <c r="AT674" s="81" t="str">
        <f>VLOOKUP(Scoresheet!BD360,'Caps &amp; Points'!$EF$2:$EG$13,2,FALSE)</f>
        <v>-</v>
      </c>
      <c r="AU674" s="222" t="str">
        <f>VLOOKUP(Scoresheet!BE360,'Caps &amp; Points'!$EF$2:$EG$13,2,FALSE)</f>
        <v>-</v>
      </c>
      <c r="AV674" s="82">
        <f>SUM(AO674:AU674)</f>
        <v>1</v>
      </c>
      <c r="AX674" s="80" t="str">
        <f>VLOOKUP(Scoresheet!AQ360,'Caps &amp; Points'!$EC$2:$ED$21,2,FALSE)</f>
        <v>-</v>
      </c>
      <c r="AY674" s="80" t="str">
        <f>VLOOKUP(Scoresheet!AR360,'Caps &amp; Points'!$EC$2:$ED$21,2,FALSE)</f>
        <v>-</v>
      </c>
      <c r="AZ674" s="80">
        <f>VLOOKUP(Scoresheet!AS360,'Caps &amp; Points'!$EC$2:$ED$21,2,FALSE)</f>
        <v>0.5</v>
      </c>
      <c r="BA674" s="80" t="str">
        <f>VLOOKUP(Scoresheet!AT360,'Caps &amp; Points'!$EC$2:$ED$21,2,FALSE)</f>
        <v>-</v>
      </c>
      <c r="BB674" s="80" t="str">
        <f>VLOOKUP(Scoresheet!AU360,'Caps &amp; Points'!$EC$2:$ED$21,2,FALSE)</f>
        <v>-</v>
      </c>
      <c r="BC674" s="80" t="str">
        <f>VLOOKUP(Scoresheet!AV360,'Caps &amp; Points'!$EC$2:$ED$21,2,FALSE)</f>
        <v>-</v>
      </c>
      <c r="BD674" s="80" t="str">
        <f>VLOOKUP(Scoresheet!AW360,'Caps &amp; Points'!$EC$2:$ED$21,2,FALSE)</f>
        <v>-</v>
      </c>
      <c r="BE674" s="82">
        <f>SUM(AX674:BD674)</f>
        <v>0.5</v>
      </c>
      <c r="BF674" s="80">
        <f>VLOOKUP(Scoresheet!AI360,'Caps &amp; Points'!$DZ$2:$EA$40,2,FALSE)</f>
        <v>0.5</v>
      </c>
      <c r="BG674" s="81">
        <f>VLOOKUP(Scoresheet!AJ360,'Caps &amp; Points'!$DZ$2:$EA$40,2,FALSE)</f>
        <v>0.5</v>
      </c>
      <c r="BH674" s="81">
        <f>VLOOKUP(Scoresheet!AK360,'Caps &amp; Points'!$DZ$2:$EA$40,2,FALSE)</f>
        <v>0.5</v>
      </c>
      <c r="BI674" s="81" t="str">
        <f>VLOOKUP(Scoresheet!AL360,'Caps &amp; Points'!$DZ$2:$EA$40,2,FALSE)</f>
        <v>-</v>
      </c>
      <c r="BJ674" s="81" t="str">
        <f>VLOOKUP(Scoresheet!AM360,'Caps &amp; Points'!$DZ$2:$EA$40,2,FALSE)</f>
        <v>-</v>
      </c>
      <c r="BK674" s="81" t="str">
        <f>VLOOKUP(Scoresheet!AN360,'Caps &amp; Points'!$DZ$2:$EA$40,2,FALSE)</f>
        <v>-</v>
      </c>
      <c r="BL674" s="222" t="str">
        <f>VLOOKUP(Scoresheet!AO360,'Caps &amp; Points'!$DZ$2:$EA$40,2,FALSE)</f>
        <v>-</v>
      </c>
      <c r="BM674" s="82">
        <f>SUM(BF674:BL674)</f>
        <v>1.5</v>
      </c>
      <c r="BN674" s="82">
        <f t="shared" si="137"/>
        <v>4</v>
      </c>
      <c r="BO674" s="82">
        <f t="shared" si="138"/>
        <v>4</v>
      </c>
      <c r="BP674" s="82"/>
      <c r="BQ674" s="80">
        <f>+Scoresheet!BG360</f>
        <v>4</v>
      </c>
      <c r="BR674" s="80">
        <f>+Scoresheet!BH360</f>
        <v>4</v>
      </c>
      <c r="BS674" s="80">
        <f>+Scoresheet!BI360</f>
        <v>4</v>
      </c>
      <c r="BT674" s="80">
        <f>+Scoresheet!BJ360</f>
        <v>3</v>
      </c>
      <c r="BU674" s="80" t="str">
        <f>+Scoresheet!BK360</f>
        <v>-</v>
      </c>
      <c r="BV674" s="80" t="str">
        <f>+Scoresheet!BL360</f>
        <v>-</v>
      </c>
      <c r="BW674" s="80" t="str">
        <f>+Scoresheet!BM360</f>
        <v>-</v>
      </c>
      <c r="BX674" s="80">
        <f>+Scoresheet!BN360</f>
        <v>15</v>
      </c>
      <c r="BY674" s="80">
        <f>+Scoresheet!BO360</f>
        <v>19</v>
      </c>
      <c r="BZ674" s="80">
        <f>+Scoresheet!BP360</f>
        <v>22</v>
      </c>
      <c r="CA674" s="80">
        <f>+Scoresheet!BQ360</f>
        <v>22</v>
      </c>
      <c r="CB674" s="80">
        <f>+Scoresheet!BR360</f>
        <v>16</v>
      </c>
      <c r="CC674" s="80" t="str">
        <f>+Scoresheet!BS360</f>
        <v>-</v>
      </c>
      <c r="CD674" s="80" t="str">
        <f>+Scoresheet!BT360</f>
        <v>-</v>
      </c>
      <c r="CE674" s="80" t="str">
        <f>+Scoresheet!BU360</f>
        <v>-</v>
      </c>
      <c r="CF674" s="80">
        <f>+Scoresheet!BV360</f>
        <v>79</v>
      </c>
    </row>
    <row r="675" spans="23:84" hidden="1">
      <c r="W675" s="294">
        <v>2</v>
      </c>
      <c r="X675" s="295" t="str">
        <f>+Scoresheet!B361</f>
        <v>MUKESH DAVE [D]</v>
      </c>
      <c r="Y675" s="296">
        <f>VLOOKUP(Scoresheet!C361,'Caps &amp; Points'!$DT$2:$DU$103,2,FALSE)</f>
        <v>0</v>
      </c>
      <c r="Z675" s="309" t="str">
        <f>VLOOKUP(Scoresheet!D361,'Caps &amp; Points'!$DT$2:$DU$103,2,FALSE)</f>
        <v>-</v>
      </c>
      <c r="AA675" s="309">
        <f>VLOOKUP(Scoresheet!E361,'Caps &amp; Points'!$DT$2:$DU$103,2,FALSE)</f>
        <v>0</v>
      </c>
      <c r="AB675" s="309">
        <f>VLOOKUP(Scoresheet!F361,'Caps &amp; Points'!$DT$2:$DU$103,2,FALSE)</f>
        <v>0</v>
      </c>
      <c r="AC675" s="309" t="str">
        <f>VLOOKUP(Scoresheet!G361,'Caps &amp; Points'!$DT$2:$DU$103,2,FALSE)</f>
        <v>-</v>
      </c>
      <c r="AD675" s="309" t="str">
        <f>VLOOKUP(Scoresheet!H361,'Caps &amp; Points'!$DT$2:$DU$103,2,FALSE)</f>
        <v>-</v>
      </c>
      <c r="AE675" s="310" t="str">
        <f>VLOOKUP(Scoresheet!I361,'Caps &amp; Points'!$DT$2:$DU$103,2,FALSE)</f>
        <v>-</v>
      </c>
      <c r="AF675" s="90">
        <f t="shared" ref="AF675:AF703" si="139">SUM(Y675:AE675)</f>
        <v>0</v>
      </c>
      <c r="AG675" s="87">
        <f>VLOOKUP(Scoresheet!AA361,'Caps &amp; Points'!$DW$2:$DX$11,2,FALSE)</f>
        <v>3</v>
      </c>
      <c r="AH675" s="88" t="str">
        <f>VLOOKUP(Scoresheet!AB361,'Caps &amp; Points'!$DW$2:$DX$11,2,FALSE)</f>
        <v>-</v>
      </c>
      <c r="AI675" s="88">
        <f>VLOOKUP(Scoresheet!AC361,'Caps &amp; Points'!$DW$2:$DX$11,2,FALSE)</f>
        <v>5</v>
      </c>
      <c r="AJ675" s="88">
        <f>VLOOKUP(Scoresheet!AD361,'Caps &amp; Points'!$DW$2:$DX$11,2,FALSE)</f>
        <v>0</v>
      </c>
      <c r="AK675" s="88" t="str">
        <f>VLOOKUP(Scoresheet!AE361,'Caps &amp; Points'!$DW$2:$DX$11,2,FALSE)</f>
        <v>-</v>
      </c>
      <c r="AL675" s="88" t="str">
        <f>VLOOKUP(Scoresheet!AF361,'Caps &amp; Points'!$DW$2:$DX$11,2,FALSE)</f>
        <v>-</v>
      </c>
      <c r="AM675" s="89" t="str">
        <f>VLOOKUP(Scoresheet!AG361,'Caps &amp; Points'!$DW$2:$DX$11,2,FALSE)</f>
        <v>-</v>
      </c>
      <c r="AN675" s="90">
        <f t="shared" ref="AN675:AN703" si="140">SUM(AG675:AM675)</f>
        <v>8</v>
      </c>
      <c r="AO675" s="87" t="str">
        <f>VLOOKUP(Scoresheet!AY361,'Caps &amp; Points'!$EF$2:$EG$13,2,FALSE)</f>
        <v>-</v>
      </c>
      <c r="AP675" s="88" t="str">
        <f>VLOOKUP(Scoresheet!AZ361,'Caps &amp; Points'!$EF$2:$EG$13,2,FALSE)</f>
        <v>-</v>
      </c>
      <c r="AQ675" s="88" t="str">
        <f>VLOOKUP(Scoresheet!BA361,'Caps &amp; Points'!$EF$2:$EG$13,2,FALSE)</f>
        <v>-</v>
      </c>
      <c r="AR675" s="88" t="str">
        <f>VLOOKUP(Scoresheet!BB361,'Caps &amp; Points'!$EF$2:$EG$13,2,FALSE)</f>
        <v>-</v>
      </c>
      <c r="AS675" s="88" t="str">
        <f>VLOOKUP(Scoresheet!BC361,'Caps &amp; Points'!$EF$2:$EG$13,2,FALSE)</f>
        <v>-</v>
      </c>
      <c r="AT675" s="88" t="str">
        <f>VLOOKUP(Scoresheet!BD361,'Caps &amp; Points'!$EF$2:$EG$13,2,FALSE)</f>
        <v>-</v>
      </c>
      <c r="AU675" s="89" t="str">
        <f>VLOOKUP(Scoresheet!BE361,'Caps &amp; Points'!$EF$2:$EG$13,2,FALSE)</f>
        <v>-</v>
      </c>
      <c r="AV675" s="90">
        <f t="shared" ref="AV675:AV703" si="141">SUM(AO675:AU675)</f>
        <v>0</v>
      </c>
      <c r="AX675" s="80" t="str">
        <f>VLOOKUP(Scoresheet!AQ361,'Caps &amp; Points'!$EC$2:$ED$21,2,FALSE)</f>
        <v>-</v>
      </c>
      <c r="AY675" s="80" t="str">
        <f>VLOOKUP(Scoresheet!AR361,'Caps &amp; Points'!$EC$2:$ED$21,2,FALSE)</f>
        <v>-</v>
      </c>
      <c r="AZ675" s="80" t="str">
        <f>VLOOKUP(Scoresheet!AS361,'Caps &amp; Points'!$EC$2:$ED$21,2,FALSE)</f>
        <v>-</v>
      </c>
      <c r="BA675" s="80" t="str">
        <f>VLOOKUP(Scoresheet!AT361,'Caps &amp; Points'!$EC$2:$ED$21,2,FALSE)</f>
        <v>-</v>
      </c>
      <c r="BB675" s="80" t="str">
        <f>VLOOKUP(Scoresheet!AU361,'Caps &amp; Points'!$EC$2:$ED$21,2,FALSE)</f>
        <v>-</v>
      </c>
      <c r="BC675" s="80" t="str">
        <f>VLOOKUP(Scoresheet!AV361,'Caps &amp; Points'!$EC$2:$ED$21,2,FALSE)</f>
        <v>-</v>
      </c>
      <c r="BD675" s="80" t="str">
        <f>VLOOKUP(Scoresheet!AW361,'Caps &amp; Points'!$EC$2:$ED$21,2,FALSE)</f>
        <v>-</v>
      </c>
      <c r="BE675" s="90">
        <f t="shared" ref="BE675:BE703" si="142">SUM(AX675:BD675)</f>
        <v>0</v>
      </c>
      <c r="BF675" s="87" t="str">
        <f>VLOOKUP(Scoresheet!AI361,'Caps &amp; Points'!$DZ$2:$EA$40,2,FALSE)</f>
        <v>-</v>
      </c>
      <c r="BG675" s="88" t="str">
        <f>VLOOKUP(Scoresheet!AJ361,'Caps &amp; Points'!$DZ$2:$EA$40,2,FALSE)</f>
        <v>-</v>
      </c>
      <c r="BH675" s="88" t="str">
        <f>VLOOKUP(Scoresheet!AK361,'Caps &amp; Points'!$DZ$2:$EA$40,2,FALSE)</f>
        <v>-</v>
      </c>
      <c r="BI675" s="88" t="str">
        <f>VLOOKUP(Scoresheet!AL361,'Caps &amp; Points'!$DZ$2:$EA$40,2,FALSE)</f>
        <v>-</v>
      </c>
      <c r="BJ675" s="88" t="str">
        <f>VLOOKUP(Scoresheet!AM361,'Caps &amp; Points'!$DZ$2:$EA$40,2,FALSE)</f>
        <v>-</v>
      </c>
      <c r="BK675" s="88" t="str">
        <f>VLOOKUP(Scoresheet!AN361,'Caps &amp; Points'!$DZ$2:$EA$40,2,FALSE)</f>
        <v>-</v>
      </c>
      <c r="BL675" s="89" t="str">
        <f>VLOOKUP(Scoresheet!AO361,'Caps &amp; Points'!$DZ$2:$EA$40,2,FALSE)</f>
        <v>-</v>
      </c>
      <c r="BM675" s="90">
        <f t="shared" ref="BM675:BM703" si="143">SUM(BF675:BL675)</f>
        <v>0</v>
      </c>
      <c r="BN675" s="90">
        <f t="shared" si="137"/>
        <v>3</v>
      </c>
      <c r="BO675" s="90">
        <f t="shared" si="138"/>
        <v>3</v>
      </c>
      <c r="BP675" s="90"/>
      <c r="BQ675" s="80">
        <f>+Scoresheet!BG361</f>
        <v>4</v>
      </c>
      <c r="BR675" s="80">
        <f>+Scoresheet!BH361</f>
        <v>3</v>
      </c>
      <c r="BS675" s="80">
        <f>+Scoresheet!BI361</f>
        <v>1.5</v>
      </c>
      <c r="BT675" s="80">
        <f>+Scoresheet!BJ361</f>
        <v>2</v>
      </c>
      <c r="BU675" s="80" t="str">
        <f>+Scoresheet!BK361</f>
        <v>-</v>
      </c>
      <c r="BV675" s="80" t="str">
        <f>+Scoresheet!BL361</f>
        <v>-</v>
      </c>
      <c r="BW675" s="80" t="str">
        <f>+Scoresheet!BM361</f>
        <v>-</v>
      </c>
      <c r="BX675" s="80">
        <f>+Scoresheet!BN361</f>
        <v>10.5</v>
      </c>
      <c r="BY675" s="80">
        <f>+Scoresheet!BO361</f>
        <v>23</v>
      </c>
      <c r="BZ675" s="80">
        <f>+Scoresheet!BP361</f>
        <v>21</v>
      </c>
      <c r="CA675" s="80">
        <f>+Scoresheet!BQ361</f>
        <v>10</v>
      </c>
      <c r="CB675" s="80">
        <f>+Scoresheet!BR361</f>
        <v>17</v>
      </c>
      <c r="CC675" s="80" t="str">
        <f>+Scoresheet!BS361</f>
        <v>-</v>
      </c>
      <c r="CD675" s="80" t="str">
        <f>+Scoresheet!BT361</f>
        <v>-</v>
      </c>
      <c r="CE675" s="80" t="str">
        <f>+Scoresheet!BU361</f>
        <v>-</v>
      </c>
      <c r="CF675" s="80">
        <f>+Scoresheet!BV361</f>
        <v>71</v>
      </c>
    </row>
    <row r="676" spans="23:84" hidden="1">
      <c r="W676" s="139">
        <v>3</v>
      </c>
      <c r="X676" s="295" t="str">
        <f>+Scoresheet!B362</f>
        <v>HIMALAYA PANDYA [D]</v>
      </c>
      <c r="Y676" s="296">
        <f>VLOOKUP(Scoresheet!C362,'Caps &amp; Points'!$DT$2:$DU$103,2,FALSE)</f>
        <v>0</v>
      </c>
      <c r="Z676" s="309">
        <f>VLOOKUP(Scoresheet!D362,'Caps &amp; Points'!$DT$2:$DU$103,2,FALSE)</f>
        <v>7.2</v>
      </c>
      <c r="AA676" s="309">
        <f>VLOOKUP(Scoresheet!E362,'Caps &amp; Points'!$DT$2:$DU$103,2,FALSE)</f>
        <v>2.1</v>
      </c>
      <c r="AB676" s="309">
        <f>VLOOKUP(Scoresheet!F362,'Caps &amp; Points'!$DT$2:$DU$103,2,FALSE)</f>
        <v>3.3</v>
      </c>
      <c r="AC676" s="309" t="str">
        <f>VLOOKUP(Scoresheet!G362,'Caps &amp; Points'!$DT$2:$DU$103,2,FALSE)</f>
        <v>-</v>
      </c>
      <c r="AD676" s="309" t="str">
        <f>VLOOKUP(Scoresheet!H362,'Caps &amp; Points'!$DT$2:$DU$103,2,FALSE)</f>
        <v>-</v>
      </c>
      <c r="AE676" s="310" t="str">
        <f>VLOOKUP(Scoresheet!I362,'Caps &amp; Points'!$DT$2:$DU$103,2,FALSE)</f>
        <v>-</v>
      </c>
      <c r="AF676" s="90">
        <f t="shared" si="139"/>
        <v>12.600000000000001</v>
      </c>
      <c r="AG676" s="87">
        <f>VLOOKUP(Scoresheet!AA362,'Caps &amp; Points'!$DW$2:$DX$11,2,FALSE)</f>
        <v>3</v>
      </c>
      <c r="AH676" s="88">
        <f>VLOOKUP(Scoresheet!AB362,'Caps &amp; Points'!$DW$2:$DX$11,2,FALSE)</f>
        <v>3</v>
      </c>
      <c r="AI676" s="88">
        <f>VLOOKUP(Scoresheet!AC362,'Caps &amp; Points'!$DW$2:$DX$11,2,FALSE)</f>
        <v>0</v>
      </c>
      <c r="AJ676" s="88">
        <f>VLOOKUP(Scoresheet!AD362,'Caps &amp; Points'!$DW$2:$DX$11,2,FALSE)</f>
        <v>0</v>
      </c>
      <c r="AK676" s="88" t="str">
        <f>VLOOKUP(Scoresheet!AE362,'Caps &amp; Points'!$DW$2:$DX$11,2,FALSE)</f>
        <v>-</v>
      </c>
      <c r="AL676" s="88" t="str">
        <f>VLOOKUP(Scoresheet!AF362,'Caps &amp; Points'!$DW$2:$DX$11,2,FALSE)</f>
        <v>-</v>
      </c>
      <c r="AM676" s="89" t="str">
        <f>VLOOKUP(Scoresheet!AG362,'Caps &amp; Points'!$DW$2:$DX$11,2,FALSE)</f>
        <v>-</v>
      </c>
      <c r="AN676" s="90">
        <f t="shared" si="140"/>
        <v>6</v>
      </c>
      <c r="AO676" s="87" t="str">
        <f>VLOOKUP(Scoresheet!AY362,'Caps &amp; Points'!$EF$2:$EG$13,2,FALSE)</f>
        <v>-</v>
      </c>
      <c r="AP676" s="88" t="str">
        <f>VLOOKUP(Scoresheet!AZ362,'Caps &amp; Points'!$EF$2:$EG$13,2,FALSE)</f>
        <v>-</v>
      </c>
      <c r="AQ676" s="88" t="str">
        <f>VLOOKUP(Scoresheet!BA362,'Caps &amp; Points'!$EF$2:$EG$13,2,FALSE)</f>
        <v>-</v>
      </c>
      <c r="AR676" s="88" t="str">
        <f>VLOOKUP(Scoresheet!BB362,'Caps &amp; Points'!$EF$2:$EG$13,2,FALSE)</f>
        <v>-</v>
      </c>
      <c r="AS676" s="88" t="str">
        <f>VLOOKUP(Scoresheet!BC362,'Caps &amp; Points'!$EF$2:$EG$13,2,FALSE)</f>
        <v>-</v>
      </c>
      <c r="AT676" s="88" t="str">
        <f>VLOOKUP(Scoresheet!BD362,'Caps &amp; Points'!$EF$2:$EG$13,2,FALSE)</f>
        <v>-</v>
      </c>
      <c r="AU676" s="89" t="str">
        <f>VLOOKUP(Scoresheet!BE362,'Caps &amp; Points'!$EF$2:$EG$13,2,FALSE)</f>
        <v>-</v>
      </c>
      <c r="AV676" s="90">
        <f t="shared" si="141"/>
        <v>0</v>
      </c>
      <c r="AX676" s="80">
        <f>VLOOKUP(Scoresheet!AQ362,'Caps &amp; Points'!$EC$2:$ED$21,2,FALSE)</f>
        <v>0.5</v>
      </c>
      <c r="AY676" s="80" t="str">
        <f>VLOOKUP(Scoresheet!AR362,'Caps &amp; Points'!$EC$2:$ED$21,2,FALSE)</f>
        <v>-</v>
      </c>
      <c r="AZ676" s="80">
        <f>VLOOKUP(Scoresheet!AS362,'Caps &amp; Points'!$EC$2:$ED$21,2,FALSE)</f>
        <v>0.5</v>
      </c>
      <c r="BA676" s="80" t="str">
        <f>VLOOKUP(Scoresheet!AT362,'Caps &amp; Points'!$EC$2:$ED$21,2,FALSE)</f>
        <v>-</v>
      </c>
      <c r="BB676" s="80" t="str">
        <f>VLOOKUP(Scoresheet!AU362,'Caps &amp; Points'!$EC$2:$ED$21,2,FALSE)</f>
        <v>-</v>
      </c>
      <c r="BC676" s="80" t="str">
        <f>VLOOKUP(Scoresheet!AV362,'Caps &amp; Points'!$EC$2:$ED$21,2,FALSE)</f>
        <v>-</v>
      </c>
      <c r="BD676" s="80" t="str">
        <f>VLOOKUP(Scoresheet!AW362,'Caps &amp; Points'!$EC$2:$ED$21,2,FALSE)</f>
        <v>-</v>
      </c>
      <c r="BE676" s="90">
        <f t="shared" si="142"/>
        <v>1</v>
      </c>
      <c r="BF676" s="87" t="str">
        <f>VLOOKUP(Scoresheet!AI362,'Caps &amp; Points'!$DZ$2:$EA$40,2,FALSE)</f>
        <v>-</v>
      </c>
      <c r="BG676" s="88">
        <f>VLOOKUP(Scoresheet!AJ362,'Caps &amp; Points'!$DZ$2:$EA$40,2,FALSE)</f>
        <v>0.5</v>
      </c>
      <c r="BH676" s="88">
        <f>VLOOKUP(Scoresheet!AK362,'Caps &amp; Points'!$DZ$2:$EA$40,2,FALSE)</f>
        <v>1</v>
      </c>
      <c r="BI676" s="88" t="str">
        <f>VLOOKUP(Scoresheet!AL362,'Caps &amp; Points'!$DZ$2:$EA$40,2,FALSE)</f>
        <v>-</v>
      </c>
      <c r="BJ676" s="88" t="str">
        <f>VLOOKUP(Scoresheet!AM362,'Caps &amp; Points'!$DZ$2:$EA$40,2,FALSE)</f>
        <v>-</v>
      </c>
      <c r="BK676" s="88" t="str">
        <f>VLOOKUP(Scoresheet!AN362,'Caps &amp; Points'!$DZ$2:$EA$40,2,FALSE)</f>
        <v>-</v>
      </c>
      <c r="BL676" s="89" t="str">
        <f>VLOOKUP(Scoresheet!AO362,'Caps &amp; Points'!$DZ$2:$EA$40,2,FALSE)</f>
        <v>-</v>
      </c>
      <c r="BM676" s="90">
        <f t="shared" si="143"/>
        <v>1.5</v>
      </c>
      <c r="BN676" s="90">
        <f t="shared" si="137"/>
        <v>4</v>
      </c>
      <c r="BO676" s="90">
        <f t="shared" si="138"/>
        <v>4</v>
      </c>
      <c r="BP676" s="90"/>
      <c r="BQ676" s="80">
        <f>+Scoresheet!BG362</f>
        <v>3</v>
      </c>
      <c r="BR676" s="80">
        <f>+Scoresheet!BH362</f>
        <v>4</v>
      </c>
      <c r="BS676" s="80">
        <f>+Scoresheet!BI362</f>
        <v>4</v>
      </c>
      <c r="BT676" s="80">
        <f>+Scoresheet!BJ362</f>
        <v>3</v>
      </c>
      <c r="BU676" s="80" t="str">
        <f>+Scoresheet!BK362</f>
        <v>-</v>
      </c>
      <c r="BV676" s="80" t="str">
        <f>+Scoresheet!BL362</f>
        <v>-</v>
      </c>
      <c r="BW676" s="80" t="str">
        <f>+Scoresheet!BM362</f>
        <v>-</v>
      </c>
      <c r="BX676" s="80">
        <f>+Scoresheet!BN362</f>
        <v>14</v>
      </c>
      <c r="BY676" s="80">
        <f>+Scoresheet!BO362</f>
        <v>27</v>
      </c>
      <c r="BZ676" s="80">
        <f>+Scoresheet!BP362</f>
        <v>28</v>
      </c>
      <c r="CA676" s="80">
        <f>+Scoresheet!BQ362</f>
        <v>29</v>
      </c>
      <c r="CB676" s="80">
        <f>+Scoresheet!BR362</f>
        <v>17</v>
      </c>
      <c r="CC676" s="80" t="str">
        <f>+Scoresheet!BS362</f>
        <v>-</v>
      </c>
      <c r="CD676" s="80" t="str">
        <f>+Scoresheet!BT362</f>
        <v>-</v>
      </c>
      <c r="CE676" s="80" t="str">
        <f>+Scoresheet!BU362</f>
        <v>-</v>
      </c>
      <c r="CF676" s="80">
        <f>+Scoresheet!BV362</f>
        <v>101</v>
      </c>
    </row>
    <row r="677" spans="23:84" hidden="1">
      <c r="W677" s="294">
        <v>4</v>
      </c>
      <c r="X677" s="295" t="str">
        <f>+Scoresheet!B363</f>
        <v>AMIT DAVE [D]</v>
      </c>
      <c r="Y677" s="296">
        <f>VLOOKUP(Scoresheet!C363,'Caps &amp; Points'!$DT$2:$DU$103,2,FALSE)</f>
        <v>0</v>
      </c>
      <c r="Z677" s="309">
        <f>VLOOKUP(Scoresheet!D363,'Caps &amp; Points'!$DT$2:$DU$103,2,FALSE)</f>
        <v>2.7</v>
      </c>
      <c r="AA677" s="309">
        <f>VLOOKUP(Scoresheet!E363,'Caps &amp; Points'!$DT$2:$DU$103,2,FALSE)</f>
        <v>0</v>
      </c>
      <c r="AB677" s="309">
        <f>VLOOKUP(Scoresheet!F363,'Caps &amp; Points'!$DT$2:$DU$103,2,FALSE)</f>
        <v>1.2</v>
      </c>
      <c r="AC677" s="309" t="str">
        <f>VLOOKUP(Scoresheet!G363,'Caps &amp; Points'!$DT$2:$DU$103,2,FALSE)</f>
        <v>-</v>
      </c>
      <c r="AD677" s="309" t="str">
        <f>VLOOKUP(Scoresheet!H363,'Caps &amp; Points'!$DT$2:$DU$103,2,FALSE)</f>
        <v>-</v>
      </c>
      <c r="AE677" s="310" t="str">
        <f>VLOOKUP(Scoresheet!I363,'Caps &amp; Points'!$DT$2:$DU$103,2,FALSE)</f>
        <v>-</v>
      </c>
      <c r="AF677" s="90">
        <f t="shared" si="139"/>
        <v>3.9000000000000004</v>
      </c>
      <c r="AG677" s="87" t="str">
        <f>VLOOKUP(Scoresheet!AA363,'Caps &amp; Points'!$DW$2:$DX$11,2,FALSE)</f>
        <v>-</v>
      </c>
      <c r="AH677" s="88">
        <f>VLOOKUP(Scoresheet!AB363,'Caps &amp; Points'!$DW$2:$DX$11,2,FALSE)</f>
        <v>0</v>
      </c>
      <c r="AI677" s="88">
        <f>VLOOKUP(Scoresheet!AC363,'Caps &amp; Points'!$DW$2:$DX$11,2,FALSE)</f>
        <v>1</v>
      </c>
      <c r="AJ677" s="88">
        <f>VLOOKUP(Scoresheet!AD363,'Caps &amp; Points'!$DW$2:$DX$11,2,FALSE)</f>
        <v>0</v>
      </c>
      <c r="AK677" s="88" t="str">
        <f>VLOOKUP(Scoresheet!AE363,'Caps &amp; Points'!$DW$2:$DX$11,2,FALSE)</f>
        <v>-</v>
      </c>
      <c r="AL677" s="88" t="str">
        <f>VLOOKUP(Scoresheet!AF363,'Caps &amp; Points'!$DW$2:$DX$11,2,FALSE)</f>
        <v>-</v>
      </c>
      <c r="AM677" s="89" t="str">
        <f>VLOOKUP(Scoresheet!AG363,'Caps &amp; Points'!$DW$2:$DX$11,2,FALSE)</f>
        <v>-</v>
      </c>
      <c r="AN677" s="90">
        <f t="shared" si="140"/>
        <v>1</v>
      </c>
      <c r="AO677" s="87" t="str">
        <f>VLOOKUP(Scoresheet!AY363,'Caps &amp; Points'!$EF$2:$EG$13,2,FALSE)</f>
        <v>-</v>
      </c>
      <c r="AP677" s="88" t="str">
        <f>VLOOKUP(Scoresheet!AZ363,'Caps &amp; Points'!$EF$2:$EG$13,2,FALSE)</f>
        <v>-</v>
      </c>
      <c r="AQ677" s="88" t="str">
        <f>VLOOKUP(Scoresheet!BA363,'Caps &amp; Points'!$EF$2:$EG$13,2,FALSE)</f>
        <v>-</v>
      </c>
      <c r="AR677" s="88" t="str">
        <f>VLOOKUP(Scoresheet!BB363,'Caps &amp; Points'!$EF$2:$EG$13,2,FALSE)</f>
        <v>-</v>
      </c>
      <c r="AS677" s="88" t="str">
        <f>VLOOKUP(Scoresheet!BC363,'Caps &amp; Points'!$EF$2:$EG$13,2,FALSE)</f>
        <v>-</v>
      </c>
      <c r="AT677" s="88" t="str">
        <f>VLOOKUP(Scoresheet!BD363,'Caps &amp; Points'!$EF$2:$EG$13,2,FALSE)</f>
        <v>-</v>
      </c>
      <c r="AU677" s="89" t="str">
        <f>VLOOKUP(Scoresheet!BE363,'Caps &amp; Points'!$EF$2:$EG$13,2,FALSE)</f>
        <v>-</v>
      </c>
      <c r="AV677" s="90">
        <f t="shared" si="141"/>
        <v>0</v>
      </c>
      <c r="AX677" s="80" t="str">
        <f>VLOOKUP(Scoresheet!AQ363,'Caps &amp; Points'!$EC$2:$ED$21,2,FALSE)</f>
        <v>-</v>
      </c>
      <c r="AY677" s="80">
        <f>VLOOKUP(Scoresheet!AR363,'Caps &amp; Points'!$EC$2:$ED$21,2,FALSE)</f>
        <v>0.5</v>
      </c>
      <c r="AZ677" s="80" t="str">
        <f>VLOOKUP(Scoresheet!AS363,'Caps &amp; Points'!$EC$2:$ED$21,2,FALSE)</f>
        <v>-</v>
      </c>
      <c r="BA677" s="80">
        <f>VLOOKUP(Scoresheet!AT363,'Caps &amp; Points'!$EC$2:$ED$21,2,FALSE)</f>
        <v>0.5</v>
      </c>
      <c r="BB677" s="80" t="str">
        <f>VLOOKUP(Scoresheet!AU363,'Caps &amp; Points'!$EC$2:$ED$21,2,FALSE)</f>
        <v>-</v>
      </c>
      <c r="BC677" s="80" t="str">
        <f>VLOOKUP(Scoresheet!AV363,'Caps &amp; Points'!$EC$2:$ED$21,2,FALSE)</f>
        <v>-</v>
      </c>
      <c r="BD677" s="80" t="str">
        <f>VLOOKUP(Scoresheet!AW363,'Caps &amp; Points'!$EC$2:$ED$21,2,FALSE)</f>
        <v>-</v>
      </c>
      <c r="BE677" s="90">
        <f t="shared" si="142"/>
        <v>1</v>
      </c>
      <c r="BF677" s="87" t="str">
        <f>VLOOKUP(Scoresheet!AI363,'Caps &amp; Points'!$DZ$2:$EA$40,2,FALSE)</f>
        <v>-</v>
      </c>
      <c r="BG677" s="88" t="str">
        <f>VLOOKUP(Scoresheet!AJ363,'Caps &amp; Points'!$DZ$2:$EA$40,2,FALSE)</f>
        <v>-</v>
      </c>
      <c r="BH677" s="88">
        <f>VLOOKUP(Scoresheet!AK363,'Caps &amp; Points'!$DZ$2:$EA$40,2,FALSE)</f>
        <v>0</v>
      </c>
      <c r="BI677" s="88" t="str">
        <f>VLOOKUP(Scoresheet!AL363,'Caps &amp; Points'!$DZ$2:$EA$40,2,FALSE)</f>
        <v>-</v>
      </c>
      <c r="BJ677" s="88" t="str">
        <f>VLOOKUP(Scoresheet!AM363,'Caps &amp; Points'!$DZ$2:$EA$40,2,FALSE)</f>
        <v>-</v>
      </c>
      <c r="BK677" s="88" t="str">
        <f>VLOOKUP(Scoresheet!AN363,'Caps &amp; Points'!$DZ$2:$EA$40,2,FALSE)</f>
        <v>-</v>
      </c>
      <c r="BL677" s="89" t="str">
        <f>VLOOKUP(Scoresheet!AO363,'Caps &amp; Points'!$DZ$2:$EA$40,2,FALSE)</f>
        <v>-</v>
      </c>
      <c r="BM677" s="90">
        <f t="shared" si="143"/>
        <v>0</v>
      </c>
      <c r="BN677" s="90">
        <f t="shared" si="137"/>
        <v>4</v>
      </c>
      <c r="BO677" s="90">
        <f t="shared" si="138"/>
        <v>3</v>
      </c>
      <c r="BP677" s="90"/>
      <c r="BQ677" s="80">
        <f>+Scoresheet!BG363</f>
        <v>1</v>
      </c>
      <c r="BR677" s="80">
        <f>+Scoresheet!BH363</f>
        <v>4</v>
      </c>
      <c r="BS677" s="80">
        <f>+Scoresheet!BI363</f>
        <v>3</v>
      </c>
      <c r="BT677" s="80">
        <f>+Scoresheet!BJ363</f>
        <v>1</v>
      </c>
      <c r="BU677" s="80" t="str">
        <f>+Scoresheet!BK363</f>
        <v>-</v>
      </c>
      <c r="BV677" s="80" t="str">
        <f>+Scoresheet!BL363</f>
        <v>-</v>
      </c>
      <c r="BW677" s="80" t="str">
        <f>+Scoresheet!BM363</f>
        <v>-</v>
      </c>
      <c r="BX677" s="80">
        <f>+Scoresheet!BN363</f>
        <v>9</v>
      </c>
      <c r="BY677" s="80">
        <f>+Scoresheet!BO363</f>
        <v>5</v>
      </c>
      <c r="BZ677" s="80">
        <f>+Scoresheet!BP363</f>
        <v>26</v>
      </c>
      <c r="CA677" s="80">
        <f>+Scoresheet!BQ363</f>
        <v>20</v>
      </c>
      <c r="CB677" s="80">
        <f>+Scoresheet!BR363</f>
        <v>7</v>
      </c>
      <c r="CC677" s="80" t="str">
        <f>+Scoresheet!BS363</f>
        <v>-</v>
      </c>
      <c r="CD677" s="80" t="str">
        <f>+Scoresheet!BT363</f>
        <v>-</v>
      </c>
      <c r="CE677" s="80" t="str">
        <f>+Scoresheet!BU363</f>
        <v>-</v>
      </c>
      <c r="CF677" s="80">
        <f>+Scoresheet!BV363</f>
        <v>58</v>
      </c>
    </row>
    <row r="678" spans="23:84" hidden="1">
      <c r="W678" s="139">
        <v>5</v>
      </c>
      <c r="X678" s="295" t="str">
        <f>+Scoresheet!B364</f>
        <v>RAKESH DAVE [D]</v>
      </c>
      <c r="Y678" s="296">
        <f>VLOOKUP(Scoresheet!C364,'Caps &amp; Points'!$DT$2:$DU$103,2,FALSE)</f>
        <v>1.2</v>
      </c>
      <c r="Z678" s="309">
        <f>VLOOKUP(Scoresheet!D364,'Caps &amp; Points'!$DT$2:$DU$103,2,FALSE)</f>
        <v>0</v>
      </c>
      <c r="AA678" s="309">
        <f>VLOOKUP(Scoresheet!E364,'Caps &amp; Points'!$DT$2:$DU$103,2,FALSE)</f>
        <v>0</v>
      </c>
      <c r="AB678" s="309">
        <f>VLOOKUP(Scoresheet!F364,'Caps &amp; Points'!$DT$2:$DU$103,2,FALSE)</f>
        <v>1.8</v>
      </c>
      <c r="AC678" s="309" t="str">
        <f>VLOOKUP(Scoresheet!G364,'Caps &amp; Points'!$DT$2:$DU$103,2,FALSE)</f>
        <v>-</v>
      </c>
      <c r="AD678" s="309" t="str">
        <f>VLOOKUP(Scoresheet!H364,'Caps &amp; Points'!$DT$2:$DU$103,2,FALSE)</f>
        <v>-</v>
      </c>
      <c r="AE678" s="310" t="str">
        <f>VLOOKUP(Scoresheet!I364,'Caps &amp; Points'!$DT$2:$DU$103,2,FALSE)</f>
        <v>-</v>
      </c>
      <c r="AF678" s="90">
        <f t="shared" si="139"/>
        <v>3</v>
      </c>
      <c r="AG678" s="87" t="str">
        <f>VLOOKUP(Scoresheet!AA364,'Caps &amp; Points'!$DW$2:$DX$11,2,FALSE)</f>
        <v>-</v>
      </c>
      <c r="AH678" s="88">
        <f>VLOOKUP(Scoresheet!AB364,'Caps &amp; Points'!$DW$2:$DX$11,2,FALSE)</f>
        <v>3</v>
      </c>
      <c r="AI678" s="88">
        <f>VLOOKUP(Scoresheet!AC364,'Caps &amp; Points'!$DW$2:$DX$11,2,FALSE)</f>
        <v>0</v>
      </c>
      <c r="AJ678" s="88">
        <f>VLOOKUP(Scoresheet!AD364,'Caps &amp; Points'!$DW$2:$DX$11,2,FALSE)</f>
        <v>0</v>
      </c>
      <c r="AK678" s="88" t="str">
        <f>VLOOKUP(Scoresheet!AE364,'Caps &amp; Points'!$DW$2:$DX$11,2,FALSE)</f>
        <v>-</v>
      </c>
      <c r="AL678" s="88" t="str">
        <f>VLOOKUP(Scoresheet!AF364,'Caps &amp; Points'!$DW$2:$DX$11,2,FALSE)</f>
        <v>-</v>
      </c>
      <c r="AM678" s="89" t="str">
        <f>VLOOKUP(Scoresheet!AG364,'Caps &amp; Points'!$DW$2:$DX$11,2,FALSE)</f>
        <v>-</v>
      </c>
      <c r="AN678" s="90">
        <f t="shared" si="140"/>
        <v>3</v>
      </c>
      <c r="AO678" s="87" t="str">
        <f>VLOOKUP(Scoresheet!AY364,'Caps &amp; Points'!$EF$2:$EG$13,2,FALSE)</f>
        <v>-</v>
      </c>
      <c r="AP678" s="88" t="str">
        <f>VLOOKUP(Scoresheet!AZ364,'Caps &amp; Points'!$EF$2:$EG$13,2,FALSE)</f>
        <v>-</v>
      </c>
      <c r="AQ678" s="88" t="str">
        <f>VLOOKUP(Scoresheet!BA364,'Caps &amp; Points'!$EF$2:$EG$13,2,FALSE)</f>
        <v>-</v>
      </c>
      <c r="AR678" s="88" t="str">
        <f>VLOOKUP(Scoresheet!BB364,'Caps &amp; Points'!$EF$2:$EG$13,2,FALSE)</f>
        <v>-</v>
      </c>
      <c r="AS678" s="88" t="str">
        <f>VLOOKUP(Scoresheet!BC364,'Caps &amp; Points'!$EF$2:$EG$13,2,FALSE)</f>
        <v>-</v>
      </c>
      <c r="AT678" s="88" t="str">
        <f>VLOOKUP(Scoresheet!BD364,'Caps &amp; Points'!$EF$2:$EG$13,2,FALSE)</f>
        <v>-</v>
      </c>
      <c r="AU678" s="89" t="str">
        <f>VLOOKUP(Scoresheet!BE364,'Caps &amp; Points'!$EF$2:$EG$13,2,FALSE)</f>
        <v>-</v>
      </c>
      <c r="AV678" s="90">
        <f t="shared" si="141"/>
        <v>0</v>
      </c>
      <c r="AX678" s="80" t="str">
        <f>VLOOKUP(Scoresheet!AQ364,'Caps &amp; Points'!$EC$2:$ED$21,2,FALSE)</f>
        <v>-</v>
      </c>
      <c r="AY678" s="80" t="str">
        <f>VLOOKUP(Scoresheet!AR364,'Caps &amp; Points'!$EC$2:$ED$21,2,FALSE)</f>
        <v>-</v>
      </c>
      <c r="AZ678" s="80" t="str">
        <f>VLOOKUP(Scoresheet!AS364,'Caps &amp; Points'!$EC$2:$ED$21,2,FALSE)</f>
        <v>-</v>
      </c>
      <c r="BA678" s="80" t="str">
        <f>VLOOKUP(Scoresheet!AT364,'Caps &amp; Points'!$EC$2:$ED$21,2,FALSE)</f>
        <v>-</v>
      </c>
      <c r="BB678" s="80" t="str">
        <f>VLOOKUP(Scoresheet!AU364,'Caps &amp; Points'!$EC$2:$ED$21,2,FALSE)</f>
        <v>-</v>
      </c>
      <c r="BC678" s="80" t="str">
        <f>VLOOKUP(Scoresheet!AV364,'Caps &amp; Points'!$EC$2:$ED$21,2,FALSE)</f>
        <v>-</v>
      </c>
      <c r="BD678" s="80" t="str">
        <f>VLOOKUP(Scoresheet!AW364,'Caps &amp; Points'!$EC$2:$ED$21,2,FALSE)</f>
        <v>-</v>
      </c>
      <c r="BE678" s="90">
        <f t="shared" si="142"/>
        <v>0</v>
      </c>
      <c r="BF678" s="87">
        <f>VLOOKUP(Scoresheet!AI364,'Caps &amp; Points'!$DZ$2:$EA$40,2,FALSE)</f>
        <v>0.5</v>
      </c>
      <c r="BG678" s="88" t="str">
        <f>VLOOKUP(Scoresheet!AJ364,'Caps &amp; Points'!$DZ$2:$EA$40,2,FALSE)</f>
        <v>-</v>
      </c>
      <c r="BH678" s="88" t="str">
        <f>VLOOKUP(Scoresheet!AK364,'Caps &amp; Points'!$DZ$2:$EA$40,2,FALSE)</f>
        <v>-</v>
      </c>
      <c r="BI678" s="88" t="str">
        <f>VLOOKUP(Scoresheet!AL364,'Caps &amp; Points'!$DZ$2:$EA$40,2,FALSE)</f>
        <v>-</v>
      </c>
      <c r="BJ678" s="88" t="str">
        <f>VLOOKUP(Scoresheet!AM364,'Caps &amp; Points'!$DZ$2:$EA$40,2,FALSE)</f>
        <v>-</v>
      </c>
      <c r="BK678" s="88" t="str">
        <f>VLOOKUP(Scoresheet!AN364,'Caps &amp; Points'!$DZ$2:$EA$40,2,FALSE)</f>
        <v>-</v>
      </c>
      <c r="BL678" s="89" t="str">
        <f>VLOOKUP(Scoresheet!AO364,'Caps &amp; Points'!$DZ$2:$EA$40,2,FALSE)</f>
        <v>-</v>
      </c>
      <c r="BM678" s="90">
        <f t="shared" si="143"/>
        <v>0.5</v>
      </c>
      <c r="BN678" s="90">
        <f t="shared" si="137"/>
        <v>4</v>
      </c>
      <c r="BO678" s="90">
        <f t="shared" si="138"/>
        <v>3</v>
      </c>
      <c r="BP678" s="90"/>
      <c r="BQ678" s="80">
        <f>+Scoresheet!BG364</f>
        <v>3</v>
      </c>
      <c r="BR678" s="80">
        <f>+Scoresheet!BH364</f>
        <v>2</v>
      </c>
      <c r="BS678" s="80">
        <f>+Scoresheet!BI364</f>
        <v>2</v>
      </c>
      <c r="BT678" s="80">
        <f>+Scoresheet!BJ364</f>
        <v>1</v>
      </c>
      <c r="BU678" s="80" t="str">
        <f>+Scoresheet!BK364</f>
        <v>-</v>
      </c>
      <c r="BV678" s="80" t="str">
        <f>+Scoresheet!BL364</f>
        <v>-</v>
      </c>
      <c r="BW678" s="80" t="str">
        <f>+Scoresheet!BM364</f>
        <v>-</v>
      </c>
      <c r="BX678" s="80">
        <f>+Scoresheet!BN364</f>
        <v>8</v>
      </c>
      <c r="BY678" s="80">
        <f>+Scoresheet!BO364</f>
        <v>22</v>
      </c>
      <c r="BZ678" s="80">
        <f>+Scoresheet!BP364</f>
        <v>12</v>
      </c>
      <c r="CA678" s="80">
        <f>+Scoresheet!BQ364</f>
        <v>12</v>
      </c>
      <c r="CB678" s="80">
        <f>+Scoresheet!BR364</f>
        <v>7</v>
      </c>
      <c r="CC678" s="80" t="str">
        <f>+Scoresheet!BS364</f>
        <v>-</v>
      </c>
      <c r="CD678" s="80" t="str">
        <f>+Scoresheet!BT364</f>
        <v>-</v>
      </c>
      <c r="CE678" s="80" t="str">
        <f>+Scoresheet!BU364</f>
        <v>-</v>
      </c>
      <c r="CF678" s="80">
        <f>+Scoresheet!BV364</f>
        <v>53</v>
      </c>
    </row>
    <row r="679" spans="23:84" hidden="1">
      <c r="W679" s="294">
        <v>6</v>
      </c>
      <c r="X679" s="295" t="str">
        <f>+Scoresheet!B365</f>
        <v>ROHIT RAVAL [D]</v>
      </c>
      <c r="Y679" s="296">
        <f>VLOOKUP(Scoresheet!C365,'Caps &amp; Points'!$DT$2:$DU$103,2,FALSE)</f>
        <v>0</v>
      </c>
      <c r="Z679" s="309">
        <f>VLOOKUP(Scoresheet!D365,'Caps &amp; Points'!$DT$2:$DU$103,2,FALSE)</f>
        <v>0</v>
      </c>
      <c r="AA679" s="309">
        <f>VLOOKUP(Scoresheet!E365,'Caps &amp; Points'!$DT$2:$DU$103,2,FALSE)</f>
        <v>0</v>
      </c>
      <c r="AB679" s="309" t="str">
        <f>VLOOKUP(Scoresheet!F365,'Caps &amp; Points'!$DT$2:$DU$103,2,FALSE)</f>
        <v>-</v>
      </c>
      <c r="AC679" s="309" t="str">
        <f>VLOOKUP(Scoresheet!G365,'Caps &amp; Points'!$DT$2:$DU$103,2,FALSE)</f>
        <v>-</v>
      </c>
      <c r="AD679" s="309" t="str">
        <f>VLOOKUP(Scoresheet!H365,'Caps &amp; Points'!$DT$2:$DU$103,2,FALSE)</f>
        <v>-</v>
      </c>
      <c r="AE679" s="310" t="str">
        <f>VLOOKUP(Scoresheet!I365,'Caps &amp; Points'!$DT$2:$DU$103,2,FALSE)</f>
        <v>-</v>
      </c>
      <c r="AF679" s="90">
        <f t="shared" si="139"/>
        <v>0</v>
      </c>
      <c r="AG679" s="87" t="str">
        <f>VLOOKUP(Scoresheet!AA365,'Caps &amp; Points'!$DW$2:$DX$11,2,FALSE)</f>
        <v>-</v>
      </c>
      <c r="AH679" s="88" t="str">
        <f>VLOOKUP(Scoresheet!AB365,'Caps &amp; Points'!$DW$2:$DX$11,2,FALSE)</f>
        <v>-</v>
      </c>
      <c r="AI679" s="88" t="str">
        <f>VLOOKUP(Scoresheet!AC365,'Caps &amp; Points'!$DW$2:$DX$11,2,FALSE)</f>
        <v>-</v>
      </c>
      <c r="AJ679" s="88" t="str">
        <f>VLOOKUP(Scoresheet!AD365,'Caps &amp; Points'!$DW$2:$DX$11,2,FALSE)</f>
        <v>-</v>
      </c>
      <c r="AK679" s="88" t="str">
        <f>VLOOKUP(Scoresheet!AE365,'Caps &amp; Points'!$DW$2:$DX$11,2,FALSE)</f>
        <v>-</v>
      </c>
      <c r="AL679" s="88" t="str">
        <f>VLOOKUP(Scoresheet!AF365,'Caps &amp; Points'!$DW$2:$DX$11,2,FALSE)</f>
        <v>-</v>
      </c>
      <c r="AM679" s="89" t="str">
        <f>VLOOKUP(Scoresheet!AG365,'Caps &amp; Points'!$DW$2:$DX$11,2,FALSE)</f>
        <v>-</v>
      </c>
      <c r="AN679" s="90">
        <f t="shared" si="140"/>
        <v>0</v>
      </c>
      <c r="AO679" s="87" t="str">
        <f>VLOOKUP(Scoresheet!AY365,'Caps &amp; Points'!$EF$2:$EG$13,2,FALSE)</f>
        <v>-</v>
      </c>
      <c r="AP679" s="88" t="str">
        <f>VLOOKUP(Scoresheet!AZ365,'Caps &amp; Points'!$EF$2:$EG$13,2,FALSE)</f>
        <v>-</v>
      </c>
      <c r="AQ679" s="88" t="str">
        <f>VLOOKUP(Scoresheet!BA365,'Caps &amp; Points'!$EF$2:$EG$13,2,FALSE)</f>
        <v>-</v>
      </c>
      <c r="AR679" s="88" t="str">
        <f>VLOOKUP(Scoresheet!BB365,'Caps &amp; Points'!$EF$2:$EG$13,2,FALSE)</f>
        <v>-</v>
      </c>
      <c r="AS679" s="88" t="str">
        <f>VLOOKUP(Scoresheet!BC365,'Caps &amp; Points'!$EF$2:$EG$13,2,FALSE)</f>
        <v>-</v>
      </c>
      <c r="AT679" s="88" t="str">
        <f>VLOOKUP(Scoresheet!BD365,'Caps &amp; Points'!$EF$2:$EG$13,2,FALSE)</f>
        <v>-</v>
      </c>
      <c r="AU679" s="89" t="str">
        <f>VLOOKUP(Scoresheet!BE365,'Caps &amp; Points'!$EF$2:$EG$13,2,FALSE)</f>
        <v>-</v>
      </c>
      <c r="AV679" s="90">
        <f t="shared" si="141"/>
        <v>0</v>
      </c>
      <c r="AX679" s="80" t="str">
        <f>VLOOKUP(Scoresheet!AQ365,'Caps &amp; Points'!$EC$2:$ED$21,2,FALSE)</f>
        <v>-</v>
      </c>
      <c r="AY679" s="80" t="str">
        <f>VLOOKUP(Scoresheet!AR365,'Caps &amp; Points'!$EC$2:$ED$21,2,FALSE)</f>
        <v>-</v>
      </c>
      <c r="AZ679" s="80" t="str">
        <f>VLOOKUP(Scoresheet!AS365,'Caps &amp; Points'!$EC$2:$ED$21,2,FALSE)</f>
        <v>-</v>
      </c>
      <c r="BA679" s="80" t="str">
        <f>VLOOKUP(Scoresheet!AT365,'Caps &amp; Points'!$EC$2:$ED$21,2,FALSE)</f>
        <v>-</v>
      </c>
      <c r="BB679" s="80" t="str">
        <f>VLOOKUP(Scoresheet!AU365,'Caps &amp; Points'!$EC$2:$ED$21,2,FALSE)</f>
        <v>-</v>
      </c>
      <c r="BC679" s="80" t="str">
        <f>VLOOKUP(Scoresheet!AV365,'Caps &amp; Points'!$EC$2:$ED$21,2,FALSE)</f>
        <v>-</v>
      </c>
      <c r="BD679" s="80" t="str">
        <f>VLOOKUP(Scoresheet!AW365,'Caps &amp; Points'!$EC$2:$ED$21,2,FALSE)</f>
        <v>-</v>
      </c>
      <c r="BE679" s="90">
        <f t="shared" si="142"/>
        <v>0</v>
      </c>
      <c r="BF679" s="87" t="str">
        <f>VLOOKUP(Scoresheet!AI365,'Caps &amp; Points'!$DZ$2:$EA$40,2,FALSE)</f>
        <v>-</v>
      </c>
      <c r="BG679" s="88" t="str">
        <f>VLOOKUP(Scoresheet!AJ365,'Caps &amp; Points'!$DZ$2:$EA$40,2,FALSE)</f>
        <v>-</v>
      </c>
      <c r="BH679" s="88" t="str">
        <f>VLOOKUP(Scoresheet!AK365,'Caps &amp; Points'!$DZ$2:$EA$40,2,FALSE)</f>
        <v>-</v>
      </c>
      <c r="BI679" s="88" t="str">
        <f>VLOOKUP(Scoresheet!AL365,'Caps &amp; Points'!$DZ$2:$EA$40,2,FALSE)</f>
        <v>-</v>
      </c>
      <c r="BJ679" s="88" t="str">
        <f>VLOOKUP(Scoresheet!AM365,'Caps &amp; Points'!$DZ$2:$EA$40,2,FALSE)</f>
        <v>-</v>
      </c>
      <c r="BK679" s="88" t="str">
        <f>VLOOKUP(Scoresheet!AN365,'Caps &amp; Points'!$DZ$2:$EA$40,2,FALSE)</f>
        <v>-</v>
      </c>
      <c r="BL679" s="89" t="str">
        <f>VLOOKUP(Scoresheet!AO365,'Caps &amp; Points'!$DZ$2:$EA$40,2,FALSE)</f>
        <v>-</v>
      </c>
      <c r="BM679" s="90">
        <f t="shared" si="143"/>
        <v>0</v>
      </c>
      <c r="BN679" s="90">
        <f t="shared" si="137"/>
        <v>3</v>
      </c>
      <c r="BO679" s="90">
        <f t="shared" si="138"/>
        <v>0</v>
      </c>
      <c r="BP679" s="90"/>
      <c r="BQ679" s="80" t="str">
        <f>+Scoresheet!BG365</f>
        <v>-</v>
      </c>
      <c r="BR679" s="80" t="str">
        <f>+Scoresheet!BH365</f>
        <v>-</v>
      </c>
      <c r="BS679" s="80" t="str">
        <f>+Scoresheet!BI365</f>
        <v>-</v>
      </c>
      <c r="BT679" s="80" t="str">
        <f>+Scoresheet!BJ365</f>
        <v>-</v>
      </c>
      <c r="BU679" s="80" t="str">
        <f>+Scoresheet!BK365</f>
        <v>-</v>
      </c>
      <c r="BV679" s="80" t="str">
        <f>+Scoresheet!BL365</f>
        <v>-</v>
      </c>
      <c r="BW679" s="80" t="str">
        <f>+Scoresheet!BM365</f>
        <v>-</v>
      </c>
      <c r="BX679" s="80">
        <f>+Scoresheet!BN365</f>
        <v>0</v>
      </c>
      <c r="BY679" s="80" t="str">
        <f>+Scoresheet!BO365</f>
        <v>-</v>
      </c>
      <c r="BZ679" s="80" t="str">
        <f>+Scoresheet!BP365</f>
        <v>-</v>
      </c>
      <c r="CA679" s="80" t="str">
        <f>+Scoresheet!BQ365</f>
        <v>-</v>
      </c>
      <c r="CB679" s="80" t="str">
        <f>+Scoresheet!BR365</f>
        <v>-</v>
      </c>
      <c r="CC679" s="80" t="str">
        <f>+Scoresheet!BS365</f>
        <v>-</v>
      </c>
      <c r="CD679" s="80" t="str">
        <f>+Scoresheet!BT365</f>
        <v>-</v>
      </c>
      <c r="CE679" s="80" t="str">
        <f>+Scoresheet!BU365</f>
        <v>-</v>
      </c>
      <c r="CF679" s="80">
        <f>+Scoresheet!BV365</f>
        <v>0</v>
      </c>
    </row>
    <row r="680" spans="23:84" hidden="1">
      <c r="W680" s="139">
        <v>7</v>
      </c>
      <c r="X680" s="295" t="str">
        <f>+Scoresheet!B366</f>
        <v>JANAK DAVE [D]</v>
      </c>
      <c r="Y680" s="296">
        <f>VLOOKUP(Scoresheet!C366,'Caps &amp; Points'!$DT$2:$DU$103,2,FALSE)</f>
        <v>1.1000000000000001</v>
      </c>
      <c r="Z680" s="309" t="str">
        <f>VLOOKUP(Scoresheet!D366,'Caps &amp; Points'!$DT$2:$DU$103,2,FALSE)</f>
        <v>-</v>
      </c>
      <c r="AA680" s="309">
        <f>VLOOKUP(Scoresheet!E366,'Caps &amp; Points'!$DT$2:$DU$103,2,FALSE)</f>
        <v>0</v>
      </c>
      <c r="AB680" s="309">
        <f>VLOOKUP(Scoresheet!F366,'Caps &amp; Points'!$DT$2:$DU$103,2,FALSE)</f>
        <v>0</v>
      </c>
      <c r="AC680" s="309" t="str">
        <f>VLOOKUP(Scoresheet!G366,'Caps &amp; Points'!$DT$2:$DU$103,2,FALSE)</f>
        <v>-</v>
      </c>
      <c r="AD680" s="309" t="str">
        <f>VLOOKUP(Scoresheet!H366,'Caps &amp; Points'!$DT$2:$DU$103,2,FALSE)</f>
        <v>-</v>
      </c>
      <c r="AE680" s="310" t="str">
        <f>VLOOKUP(Scoresheet!I366,'Caps &amp; Points'!$DT$2:$DU$103,2,FALSE)</f>
        <v>-</v>
      </c>
      <c r="AF680" s="90">
        <f t="shared" si="139"/>
        <v>1.1000000000000001</v>
      </c>
      <c r="AG680" s="87" t="str">
        <f>VLOOKUP(Scoresheet!AA366,'Caps &amp; Points'!$DW$2:$DX$11,2,FALSE)</f>
        <v>-</v>
      </c>
      <c r="AH680" s="88" t="str">
        <f>VLOOKUP(Scoresheet!AB366,'Caps &amp; Points'!$DW$2:$DX$11,2,FALSE)</f>
        <v>-</v>
      </c>
      <c r="AI680" s="88" t="str">
        <f>VLOOKUP(Scoresheet!AC366,'Caps &amp; Points'!$DW$2:$DX$11,2,FALSE)</f>
        <v>-</v>
      </c>
      <c r="AJ680" s="88" t="str">
        <f>VLOOKUP(Scoresheet!AD366,'Caps &amp; Points'!$DW$2:$DX$11,2,FALSE)</f>
        <v>-</v>
      </c>
      <c r="AK680" s="88" t="str">
        <f>VLOOKUP(Scoresheet!AE366,'Caps &amp; Points'!$DW$2:$DX$11,2,FALSE)</f>
        <v>-</v>
      </c>
      <c r="AL680" s="88" t="str">
        <f>VLOOKUP(Scoresheet!AF366,'Caps &amp; Points'!$DW$2:$DX$11,2,FALSE)</f>
        <v>-</v>
      </c>
      <c r="AM680" s="89" t="str">
        <f>VLOOKUP(Scoresheet!AG366,'Caps &amp; Points'!$DW$2:$DX$11,2,FALSE)</f>
        <v>-</v>
      </c>
      <c r="AN680" s="90">
        <f t="shared" si="140"/>
        <v>0</v>
      </c>
      <c r="AO680" s="87" t="str">
        <f>VLOOKUP(Scoresheet!AY366,'Caps &amp; Points'!$EF$2:$EG$13,2,FALSE)</f>
        <v>-</v>
      </c>
      <c r="AP680" s="88" t="str">
        <f>VLOOKUP(Scoresheet!AZ366,'Caps &amp; Points'!$EF$2:$EG$13,2,FALSE)</f>
        <v>-</v>
      </c>
      <c r="AQ680" s="88" t="str">
        <f>VLOOKUP(Scoresheet!BA366,'Caps &amp; Points'!$EF$2:$EG$13,2,FALSE)</f>
        <v>-</v>
      </c>
      <c r="AR680" s="88" t="str">
        <f>VLOOKUP(Scoresheet!BB366,'Caps &amp; Points'!$EF$2:$EG$13,2,FALSE)</f>
        <v>-</v>
      </c>
      <c r="AS680" s="88" t="str">
        <f>VLOOKUP(Scoresheet!BC366,'Caps &amp; Points'!$EF$2:$EG$13,2,FALSE)</f>
        <v>-</v>
      </c>
      <c r="AT680" s="88" t="str">
        <f>VLOOKUP(Scoresheet!BD366,'Caps &amp; Points'!$EF$2:$EG$13,2,FALSE)</f>
        <v>-</v>
      </c>
      <c r="AU680" s="89" t="str">
        <f>VLOOKUP(Scoresheet!BE366,'Caps &amp; Points'!$EF$2:$EG$13,2,FALSE)</f>
        <v>-</v>
      </c>
      <c r="AV680" s="90">
        <f t="shared" si="141"/>
        <v>0</v>
      </c>
      <c r="AX680" s="80" t="str">
        <f>VLOOKUP(Scoresheet!AQ366,'Caps &amp; Points'!$EC$2:$ED$21,2,FALSE)</f>
        <v>-</v>
      </c>
      <c r="AY680" s="80" t="str">
        <f>VLOOKUP(Scoresheet!AR366,'Caps &amp; Points'!$EC$2:$ED$21,2,FALSE)</f>
        <v>-</v>
      </c>
      <c r="AZ680" s="80" t="str">
        <f>VLOOKUP(Scoresheet!AS366,'Caps &amp; Points'!$EC$2:$ED$21,2,FALSE)</f>
        <v>-</v>
      </c>
      <c r="BA680" s="80" t="str">
        <f>VLOOKUP(Scoresheet!AT366,'Caps &amp; Points'!$EC$2:$ED$21,2,FALSE)</f>
        <v>-</v>
      </c>
      <c r="BB680" s="80" t="str">
        <f>VLOOKUP(Scoresheet!AU366,'Caps &amp; Points'!$EC$2:$ED$21,2,FALSE)</f>
        <v>-</v>
      </c>
      <c r="BC680" s="80" t="str">
        <f>VLOOKUP(Scoresheet!AV366,'Caps &amp; Points'!$EC$2:$ED$21,2,FALSE)</f>
        <v>-</v>
      </c>
      <c r="BD680" s="80" t="str">
        <f>VLOOKUP(Scoresheet!AW366,'Caps &amp; Points'!$EC$2:$ED$21,2,FALSE)</f>
        <v>-</v>
      </c>
      <c r="BE680" s="90">
        <f t="shared" si="142"/>
        <v>0</v>
      </c>
      <c r="BF680" s="87">
        <f>VLOOKUP(Scoresheet!AI366,'Caps &amp; Points'!$DZ$2:$EA$40,2,FALSE)</f>
        <v>0.5</v>
      </c>
      <c r="BG680" s="88" t="str">
        <f>VLOOKUP(Scoresheet!AJ366,'Caps &amp; Points'!$DZ$2:$EA$40,2,FALSE)</f>
        <v>-</v>
      </c>
      <c r="BH680" s="88">
        <f>VLOOKUP(Scoresheet!AK366,'Caps &amp; Points'!$DZ$2:$EA$40,2,FALSE)</f>
        <v>0.5</v>
      </c>
      <c r="BI680" s="88" t="str">
        <f>VLOOKUP(Scoresheet!AL366,'Caps &amp; Points'!$DZ$2:$EA$40,2,FALSE)</f>
        <v>-</v>
      </c>
      <c r="BJ680" s="88" t="str">
        <f>VLOOKUP(Scoresheet!AM366,'Caps &amp; Points'!$DZ$2:$EA$40,2,FALSE)</f>
        <v>-</v>
      </c>
      <c r="BK680" s="88" t="str">
        <f>VLOOKUP(Scoresheet!AN366,'Caps &amp; Points'!$DZ$2:$EA$40,2,FALSE)</f>
        <v>-</v>
      </c>
      <c r="BL680" s="89" t="str">
        <f>VLOOKUP(Scoresheet!AO366,'Caps &amp; Points'!$DZ$2:$EA$40,2,FALSE)</f>
        <v>-</v>
      </c>
      <c r="BM680" s="90">
        <f t="shared" si="143"/>
        <v>1</v>
      </c>
      <c r="BN680" s="90">
        <f t="shared" si="137"/>
        <v>3</v>
      </c>
      <c r="BO680" s="90">
        <f t="shared" si="138"/>
        <v>0</v>
      </c>
      <c r="BP680" s="90"/>
      <c r="BQ680" s="80" t="str">
        <f>+Scoresheet!BG366</f>
        <v>-</v>
      </c>
      <c r="BR680" s="80" t="str">
        <f>+Scoresheet!BH366</f>
        <v>-</v>
      </c>
      <c r="BS680" s="80" t="str">
        <f>+Scoresheet!BI366</f>
        <v>-</v>
      </c>
      <c r="BT680" s="80" t="str">
        <f>+Scoresheet!BJ366</f>
        <v>-</v>
      </c>
      <c r="BU680" s="80" t="str">
        <f>+Scoresheet!BK366</f>
        <v>-</v>
      </c>
      <c r="BV680" s="80" t="str">
        <f>+Scoresheet!BL366</f>
        <v>-</v>
      </c>
      <c r="BW680" s="80" t="str">
        <f>+Scoresheet!BM366</f>
        <v>-</v>
      </c>
      <c r="BX680" s="80">
        <f>+Scoresheet!BN366</f>
        <v>0</v>
      </c>
      <c r="BY680" s="80" t="str">
        <f>+Scoresheet!BO366</f>
        <v>-</v>
      </c>
      <c r="BZ680" s="80" t="str">
        <f>+Scoresheet!BP366</f>
        <v>-</v>
      </c>
      <c r="CA680" s="80" t="str">
        <f>+Scoresheet!BQ366</f>
        <v>-</v>
      </c>
      <c r="CB680" s="80" t="str">
        <f>+Scoresheet!BR366</f>
        <v>-</v>
      </c>
      <c r="CC680" s="80" t="str">
        <f>+Scoresheet!BS366</f>
        <v>-</v>
      </c>
      <c r="CD680" s="80" t="str">
        <f>+Scoresheet!BT366</f>
        <v>-</v>
      </c>
      <c r="CE680" s="80" t="str">
        <f>+Scoresheet!BU366</f>
        <v>-</v>
      </c>
      <c r="CF680" s="80">
        <f>+Scoresheet!BV366</f>
        <v>0</v>
      </c>
    </row>
    <row r="681" spans="23:84" hidden="1">
      <c r="W681" s="294">
        <v>8</v>
      </c>
      <c r="X681" s="295" t="str">
        <f>+Scoresheet!B367</f>
        <v>DINESH RAVAL [D]</v>
      </c>
      <c r="Y681" s="296">
        <f>VLOOKUP(Scoresheet!C367,'Caps &amp; Points'!$DT$2:$DU$103,2,FALSE)</f>
        <v>0</v>
      </c>
      <c r="Z681" s="309" t="str">
        <f>VLOOKUP(Scoresheet!D367,'Caps &amp; Points'!$DT$2:$DU$103,2,FALSE)</f>
        <v>-</v>
      </c>
      <c r="AA681" s="309" t="str">
        <f>VLOOKUP(Scoresheet!E367,'Caps &amp; Points'!$DT$2:$DU$103,2,FALSE)</f>
        <v>-</v>
      </c>
      <c r="AB681" s="309" t="str">
        <f>VLOOKUP(Scoresheet!F367,'Caps &amp; Points'!$DT$2:$DU$103,2,FALSE)</f>
        <v>-</v>
      </c>
      <c r="AC681" s="309" t="str">
        <f>VLOOKUP(Scoresheet!G367,'Caps &amp; Points'!$DT$2:$DU$103,2,FALSE)</f>
        <v>-</v>
      </c>
      <c r="AD681" s="309" t="str">
        <f>VLOOKUP(Scoresheet!H367,'Caps &amp; Points'!$DT$2:$DU$103,2,FALSE)</f>
        <v>-</v>
      </c>
      <c r="AE681" s="310" t="str">
        <f>VLOOKUP(Scoresheet!I367,'Caps &amp; Points'!$DT$2:$DU$103,2,FALSE)</f>
        <v>-</v>
      </c>
      <c r="AF681" s="90">
        <f t="shared" si="139"/>
        <v>0</v>
      </c>
      <c r="AG681" s="87">
        <f>VLOOKUP(Scoresheet!AA367,'Caps &amp; Points'!$DW$2:$DX$11,2,FALSE)</f>
        <v>5</v>
      </c>
      <c r="AH681" s="88">
        <f>VLOOKUP(Scoresheet!AB367,'Caps &amp; Points'!$DW$2:$DX$11,2,FALSE)</f>
        <v>1</v>
      </c>
      <c r="AI681" s="88">
        <f>VLOOKUP(Scoresheet!AC367,'Caps &amp; Points'!$DW$2:$DX$11,2,FALSE)</f>
        <v>0</v>
      </c>
      <c r="AJ681" s="88" t="str">
        <f>VLOOKUP(Scoresheet!AD367,'Caps &amp; Points'!$DW$2:$DX$11,2,FALSE)</f>
        <v>-</v>
      </c>
      <c r="AK681" s="88" t="str">
        <f>VLOOKUP(Scoresheet!AE367,'Caps &amp; Points'!$DW$2:$DX$11,2,FALSE)</f>
        <v>-</v>
      </c>
      <c r="AL681" s="88" t="str">
        <f>VLOOKUP(Scoresheet!AF367,'Caps &amp; Points'!$DW$2:$DX$11,2,FALSE)</f>
        <v>-</v>
      </c>
      <c r="AM681" s="89" t="str">
        <f>VLOOKUP(Scoresheet!AG367,'Caps &amp; Points'!$DW$2:$DX$11,2,FALSE)</f>
        <v>-</v>
      </c>
      <c r="AN681" s="90">
        <f t="shared" si="140"/>
        <v>6</v>
      </c>
      <c r="AO681" s="87" t="str">
        <f>VLOOKUP(Scoresheet!AY367,'Caps &amp; Points'!$EF$2:$EG$13,2,FALSE)</f>
        <v>-</v>
      </c>
      <c r="AP681" s="88" t="str">
        <f>VLOOKUP(Scoresheet!AZ367,'Caps &amp; Points'!$EF$2:$EG$13,2,FALSE)</f>
        <v>-</v>
      </c>
      <c r="AQ681" s="88" t="str">
        <f>VLOOKUP(Scoresheet!BA367,'Caps &amp; Points'!$EF$2:$EG$13,2,FALSE)</f>
        <v>-</v>
      </c>
      <c r="AR681" s="88" t="str">
        <f>VLOOKUP(Scoresheet!BB367,'Caps &amp; Points'!$EF$2:$EG$13,2,FALSE)</f>
        <v>-</v>
      </c>
      <c r="AS681" s="88" t="str">
        <f>VLOOKUP(Scoresheet!BC367,'Caps &amp; Points'!$EF$2:$EG$13,2,FALSE)</f>
        <v>-</v>
      </c>
      <c r="AT681" s="88" t="str">
        <f>VLOOKUP(Scoresheet!BD367,'Caps &amp; Points'!$EF$2:$EG$13,2,FALSE)</f>
        <v>-</v>
      </c>
      <c r="AU681" s="89" t="str">
        <f>VLOOKUP(Scoresheet!BE367,'Caps &amp; Points'!$EF$2:$EG$13,2,FALSE)</f>
        <v>-</v>
      </c>
      <c r="AV681" s="90">
        <f t="shared" si="141"/>
        <v>0</v>
      </c>
      <c r="AX681" s="80">
        <f>VLOOKUP(Scoresheet!AQ367,'Caps &amp; Points'!$EC$2:$ED$21,2,FALSE)</f>
        <v>0.5</v>
      </c>
      <c r="AY681" s="80" t="str">
        <f>VLOOKUP(Scoresheet!AR367,'Caps &amp; Points'!$EC$2:$ED$21,2,FALSE)</f>
        <v>-</v>
      </c>
      <c r="AZ681" s="80" t="str">
        <f>VLOOKUP(Scoresheet!AS367,'Caps &amp; Points'!$EC$2:$ED$21,2,FALSE)</f>
        <v>-</v>
      </c>
      <c r="BA681" s="80" t="str">
        <f>VLOOKUP(Scoresheet!AT367,'Caps &amp; Points'!$EC$2:$ED$21,2,FALSE)</f>
        <v>-</v>
      </c>
      <c r="BB681" s="80" t="str">
        <f>VLOOKUP(Scoresheet!AU367,'Caps &amp; Points'!$EC$2:$ED$21,2,FALSE)</f>
        <v>-</v>
      </c>
      <c r="BC681" s="80" t="str">
        <f>VLOOKUP(Scoresheet!AV367,'Caps &amp; Points'!$EC$2:$ED$21,2,FALSE)</f>
        <v>-</v>
      </c>
      <c r="BD681" s="80" t="str">
        <f>VLOOKUP(Scoresheet!AW367,'Caps &amp; Points'!$EC$2:$ED$21,2,FALSE)</f>
        <v>-</v>
      </c>
      <c r="BE681" s="90">
        <f t="shared" si="142"/>
        <v>0.5</v>
      </c>
      <c r="BF681" s="87" t="str">
        <f>VLOOKUP(Scoresheet!AI367,'Caps &amp; Points'!$DZ$2:$EA$40,2,FALSE)</f>
        <v>-</v>
      </c>
      <c r="BG681" s="88" t="str">
        <f>VLOOKUP(Scoresheet!AJ367,'Caps &amp; Points'!$DZ$2:$EA$40,2,FALSE)</f>
        <v>-</v>
      </c>
      <c r="BH681" s="88">
        <f>VLOOKUP(Scoresheet!AK367,'Caps &amp; Points'!$DZ$2:$EA$40,2,FALSE)</f>
        <v>0.5</v>
      </c>
      <c r="BI681" s="88" t="str">
        <f>VLOOKUP(Scoresheet!AL367,'Caps &amp; Points'!$DZ$2:$EA$40,2,FALSE)</f>
        <v>-</v>
      </c>
      <c r="BJ681" s="88" t="str">
        <f>VLOOKUP(Scoresheet!AM367,'Caps &amp; Points'!$DZ$2:$EA$40,2,FALSE)</f>
        <v>-</v>
      </c>
      <c r="BK681" s="88" t="str">
        <f>VLOOKUP(Scoresheet!AN367,'Caps &amp; Points'!$DZ$2:$EA$40,2,FALSE)</f>
        <v>-</v>
      </c>
      <c r="BL681" s="89" t="str">
        <f>VLOOKUP(Scoresheet!AO367,'Caps &amp; Points'!$DZ$2:$EA$40,2,FALSE)</f>
        <v>-</v>
      </c>
      <c r="BM681" s="90">
        <f t="shared" si="143"/>
        <v>0.5</v>
      </c>
      <c r="BN681" s="90">
        <f t="shared" si="137"/>
        <v>1</v>
      </c>
      <c r="BO681" s="90">
        <f t="shared" si="138"/>
        <v>3</v>
      </c>
      <c r="BP681" s="90"/>
      <c r="BQ681" s="80">
        <f>+Scoresheet!BG367</f>
        <v>2.2000000000000002</v>
      </c>
      <c r="BR681" s="80">
        <f>+Scoresheet!BH367</f>
        <v>2</v>
      </c>
      <c r="BS681" s="80">
        <f>+Scoresheet!BI367</f>
        <v>1</v>
      </c>
      <c r="BT681" s="80" t="str">
        <f>+Scoresheet!BJ367</f>
        <v>-</v>
      </c>
      <c r="BU681" s="80" t="str">
        <f>+Scoresheet!BK367</f>
        <v>-</v>
      </c>
      <c r="BV681" s="80" t="str">
        <f>+Scoresheet!BL367</f>
        <v>-</v>
      </c>
      <c r="BW681" s="80" t="str">
        <f>+Scoresheet!BM367</f>
        <v>-</v>
      </c>
      <c r="BX681" s="80">
        <f>+Scoresheet!BN367</f>
        <v>5.2</v>
      </c>
      <c r="BY681" s="80">
        <f>+Scoresheet!BO367</f>
        <v>11</v>
      </c>
      <c r="BZ681" s="80">
        <f>+Scoresheet!BP367</f>
        <v>8</v>
      </c>
      <c r="CA681" s="80">
        <f>+Scoresheet!BQ367</f>
        <v>4</v>
      </c>
      <c r="CB681" s="80" t="str">
        <f>+Scoresheet!BR367</f>
        <v>-</v>
      </c>
      <c r="CC681" s="80" t="str">
        <f>+Scoresheet!BS367</f>
        <v>-</v>
      </c>
      <c r="CD681" s="80" t="str">
        <f>+Scoresheet!BT367</f>
        <v>-</v>
      </c>
      <c r="CE681" s="80" t="str">
        <f>+Scoresheet!BU367</f>
        <v>-</v>
      </c>
      <c r="CF681" s="80">
        <f>+Scoresheet!BV367</f>
        <v>23</v>
      </c>
    </row>
    <row r="682" spans="23:84" hidden="1">
      <c r="W682" s="139">
        <v>9</v>
      </c>
      <c r="X682" s="295" t="str">
        <f>+Scoresheet!B368</f>
        <v>RAHUL JOSHI [D]</v>
      </c>
      <c r="Y682" s="296">
        <f>VLOOKUP(Scoresheet!C368,'Caps &amp; Points'!$DT$2:$DU$103,2,FALSE)</f>
        <v>1.8</v>
      </c>
      <c r="Z682" s="309">
        <f>VLOOKUP(Scoresheet!D368,'Caps &amp; Points'!$DT$2:$DU$103,2,FALSE)</f>
        <v>2.1</v>
      </c>
      <c r="AA682" s="309">
        <f>VLOOKUP(Scoresheet!E368,'Caps &amp; Points'!$DT$2:$DU$103,2,FALSE)</f>
        <v>0</v>
      </c>
      <c r="AB682" s="309">
        <f>VLOOKUP(Scoresheet!F368,'Caps &amp; Points'!$DT$2:$DU$103,2,FALSE)</f>
        <v>1.3</v>
      </c>
      <c r="AC682" s="309" t="str">
        <f>VLOOKUP(Scoresheet!G368,'Caps &amp; Points'!$DT$2:$DU$103,2,FALSE)</f>
        <v>-</v>
      </c>
      <c r="AD682" s="309" t="str">
        <f>VLOOKUP(Scoresheet!H368,'Caps &amp; Points'!$DT$2:$DU$103,2,FALSE)</f>
        <v>-</v>
      </c>
      <c r="AE682" s="310" t="str">
        <f>VLOOKUP(Scoresheet!I368,'Caps &amp; Points'!$DT$2:$DU$103,2,FALSE)</f>
        <v>-</v>
      </c>
      <c r="AF682" s="90">
        <f t="shared" si="139"/>
        <v>5.2</v>
      </c>
      <c r="AG682" s="87" t="str">
        <f>VLOOKUP(Scoresheet!AA368,'Caps &amp; Points'!$DW$2:$DX$11,2,FALSE)</f>
        <v>-</v>
      </c>
      <c r="AH682" s="88" t="str">
        <f>VLOOKUP(Scoresheet!AB368,'Caps &amp; Points'!$DW$2:$DX$11,2,FALSE)</f>
        <v>-</v>
      </c>
      <c r="AI682" s="88" t="str">
        <f>VLOOKUP(Scoresheet!AC368,'Caps &amp; Points'!$DW$2:$DX$11,2,FALSE)</f>
        <v>-</v>
      </c>
      <c r="AJ682" s="88" t="str">
        <f>VLOOKUP(Scoresheet!AD368,'Caps &amp; Points'!$DW$2:$DX$11,2,FALSE)</f>
        <v>-</v>
      </c>
      <c r="AK682" s="88" t="str">
        <f>VLOOKUP(Scoresheet!AE368,'Caps &amp; Points'!$DW$2:$DX$11,2,FALSE)</f>
        <v>-</v>
      </c>
      <c r="AL682" s="88" t="str">
        <f>VLOOKUP(Scoresheet!AF368,'Caps &amp; Points'!$DW$2:$DX$11,2,FALSE)</f>
        <v>-</v>
      </c>
      <c r="AM682" s="89" t="str">
        <f>VLOOKUP(Scoresheet!AG368,'Caps &amp; Points'!$DW$2:$DX$11,2,FALSE)</f>
        <v>-</v>
      </c>
      <c r="AN682" s="90">
        <f t="shared" si="140"/>
        <v>0</v>
      </c>
      <c r="AO682" s="87" t="str">
        <f>VLOOKUP(Scoresheet!AY368,'Caps &amp; Points'!$EF$2:$EG$13,2,FALSE)</f>
        <v>-</v>
      </c>
      <c r="AP682" s="88" t="str">
        <f>VLOOKUP(Scoresheet!AZ368,'Caps &amp; Points'!$EF$2:$EG$13,2,FALSE)</f>
        <v>-</v>
      </c>
      <c r="AQ682" s="88" t="str">
        <f>VLOOKUP(Scoresheet!BA368,'Caps &amp; Points'!$EF$2:$EG$13,2,FALSE)</f>
        <v>-</v>
      </c>
      <c r="AR682" s="88" t="str">
        <f>VLOOKUP(Scoresheet!BB368,'Caps &amp; Points'!$EF$2:$EG$13,2,FALSE)</f>
        <v>-</v>
      </c>
      <c r="AS682" s="88" t="str">
        <f>VLOOKUP(Scoresheet!BC368,'Caps &amp; Points'!$EF$2:$EG$13,2,FALSE)</f>
        <v>-</v>
      </c>
      <c r="AT682" s="88" t="str">
        <f>VLOOKUP(Scoresheet!BD368,'Caps &amp; Points'!$EF$2:$EG$13,2,FALSE)</f>
        <v>-</v>
      </c>
      <c r="AU682" s="89" t="str">
        <f>VLOOKUP(Scoresheet!BE368,'Caps &amp; Points'!$EF$2:$EG$13,2,FALSE)</f>
        <v>-</v>
      </c>
      <c r="AV682" s="90">
        <f t="shared" si="141"/>
        <v>0</v>
      </c>
      <c r="AX682" s="80" t="str">
        <f>VLOOKUP(Scoresheet!AQ368,'Caps &amp; Points'!$EC$2:$ED$21,2,FALSE)</f>
        <v>-</v>
      </c>
      <c r="AY682" s="80" t="str">
        <f>VLOOKUP(Scoresheet!AR368,'Caps &amp; Points'!$EC$2:$ED$21,2,FALSE)</f>
        <v>-</v>
      </c>
      <c r="AZ682" s="80" t="str">
        <f>VLOOKUP(Scoresheet!AS368,'Caps &amp; Points'!$EC$2:$ED$21,2,FALSE)</f>
        <v>-</v>
      </c>
      <c r="BA682" s="80" t="str">
        <f>VLOOKUP(Scoresheet!AT368,'Caps &amp; Points'!$EC$2:$ED$21,2,FALSE)</f>
        <v>-</v>
      </c>
      <c r="BB682" s="80" t="str">
        <f>VLOOKUP(Scoresheet!AU368,'Caps &amp; Points'!$EC$2:$ED$21,2,FALSE)</f>
        <v>-</v>
      </c>
      <c r="BC682" s="80" t="str">
        <f>VLOOKUP(Scoresheet!AV368,'Caps &amp; Points'!$EC$2:$ED$21,2,FALSE)</f>
        <v>-</v>
      </c>
      <c r="BD682" s="80" t="str">
        <f>VLOOKUP(Scoresheet!AW368,'Caps &amp; Points'!$EC$2:$ED$21,2,FALSE)</f>
        <v>-</v>
      </c>
      <c r="BE682" s="90">
        <f t="shared" si="142"/>
        <v>0</v>
      </c>
      <c r="BF682" s="87">
        <f>VLOOKUP(Scoresheet!AI368,'Caps &amp; Points'!$DZ$2:$EA$40,2,FALSE)</f>
        <v>1</v>
      </c>
      <c r="BG682" s="88" t="str">
        <f>VLOOKUP(Scoresheet!AJ368,'Caps &amp; Points'!$DZ$2:$EA$40,2,FALSE)</f>
        <v>-</v>
      </c>
      <c r="BH682" s="88" t="str">
        <f>VLOOKUP(Scoresheet!AK368,'Caps &amp; Points'!$DZ$2:$EA$40,2,FALSE)</f>
        <v>-</v>
      </c>
      <c r="BI682" s="88" t="str">
        <f>VLOOKUP(Scoresheet!AL368,'Caps &amp; Points'!$DZ$2:$EA$40,2,FALSE)</f>
        <v>-</v>
      </c>
      <c r="BJ682" s="88" t="str">
        <f>VLOOKUP(Scoresheet!AM368,'Caps &amp; Points'!$DZ$2:$EA$40,2,FALSE)</f>
        <v>-</v>
      </c>
      <c r="BK682" s="88" t="str">
        <f>VLOOKUP(Scoresheet!AN368,'Caps &amp; Points'!$DZ$2:$EA$40,2,FALSE)</f>
        <v>-</v>
      </c>
      <c r="BL682" s="89" t="str">
        <f>VLOOKUP(Scoresheet!AO368,'Caps &amp; Points'!$DZ$2:$EA$40,2,FALSE)</f>
        <v>-</v>
      </c>
      <c r="BM682" s="90">
        <f t="shared" si="143"/>
        <v>1</v>
      </c>
      <c r="BN682" s="90">
        <f t="shared" si="137"/>
        <v>4</v>
      </c>
      <c r="BO682" s="90">
        <f t="shared" si="138"/>
        <v>0</v>
      </c>
      <c r="BP682" s="90"/>
      <c r="BQ682" s="80" t="str">
        <f>+Scoresheet!BG368</f>
        <v>-</v>
      </c>
      <c r="BR682" s="80" t="str">
        <f>+Scoresheet!BH368</f>
        <v>-</v>
      </c>
      <c r="BS682" s="80" t="str">
        <f>+Scoresheet!BI368</f>
        <v>-</v>
      </c>
      <c r="BT682" s="80" t="str">
        <f>+Scoresheet!BJ368</f>
        <v>-</v>
      </c>
      <c r="BU682" s="80" t="str">
        <f>+Scoresheet!BK368</f>
        <v>-</v>
      </c>
      <c r="BV682" s="80" t="str">
        <f>+Scoresheet!BL368</f>
        <v>-</v>
      </c>
      <c r="BW682" s="80" t="str">
        <f>+Scoresheet!BM368</f>
        <v>-</v>
      </c>
      <c r="BX682" s="80">
        <f>+Scoresheet!BN368</f>
        <v>0</v>
      </c>
      <c r="BY682" s="80" t="str">
        <f>+Scoresheet!BO368</f>
        <v>-</v>
      </c>
      <c r="BZ682" s="80" t="str">
        <f>+Scoresheet!BP368</f>
        <v>-</v>
      </c>
      <c r="CA682" s="80" t="str">
        <f>+Scoresheet!BQ368</f>
        <v>-</v>
      </c>
      <c r="CB682" s="80" t="str">
        <f>+Scoresheet!BR368</f>
        <v>-</v>
      </c>
      <c r="CC682" s="80" t="str">
        <f>+Scoresheet!BS368</f>
        <v>-</v>
      </c>
      <c r="CD682" s="80" t="str">
        <f>+Scoresheet!BT368</f>
        <v>-</v>
      </c>
      <c r="CE682" s="80" t="str">
        <f>+Scoresheet!BU368</f>
        <v>-</v>
      </c>
      <c r="CF682" s="80">
        <f>+Scoresheet!BV368</f>
        <v>0</v>
      </c>
    </row>
    <row r="683" spans="23:84" hidden="1">
      <c r="W683" s="294">
        <v>10</v>
      </c>
      <c r="X683" s="295" t="str">
        <f>+Scoresheet!B369</f>
        <v>MANISH DAVE [D]</v>
      </c>
      <c r="Y683" s="296">
        <f>VLOOKUP(Scoresheet!C369,'Caps &amp; Points'!$DT$2:$DU$103,2,FALSE)</f>
        <v>0</v>
      </c>
      <c r="Z683" s="309" t="str">
        <f>VLOOKUP(Scoresheet!D369,'Caps &amp; Points'!$DT$2:$DU$103,2,FALSE)</f>
        <v>-</v>
      </c>
      <c r="AA683" s="309" t="str">
        <f>VLOOKUP(Scoresheet!E369,'Caps &amp; Points'!$DT$2:$DU$103,2,FALSE)</f>
        <v>-</v>
      </c>
      <c r="AB683" s="309" t="str">
        <f>VLOOKUP(Scoresheet!F369,'Caps &amp; Points'!$DT$2:$DU$103,2,FALSE)</f>
        <v>-</v>
      </c>
      <c r="AC683" s="309" t="str">
        <f>VLOOKUP(Scoresheet!G369,'Caps &amp; Points'!$DT$2:$DU$103,2,FALSE)</f>
        <v>-</v>
      </c>
      <c r="AD683" s="309" t="str">
        <f>VLOOKUP(Scoresheet!H369,'Caps &amp; Points'!$DT$2:$DU$103,2,FALSE)</f>
        <v>-</v>
      </c>
      <c r="AE683" s="310" t="str">
        <f>VLOOKUP(Scoresheet!I369,'Caps &amp; Points'!$DT$2:$DU$103,2,FALSE)</f>
        <v>-</v>
      </c>
      <c r="AF683" s="90">
        <f t="shared" si="139"/>
        <v>0</v>
      </c>
      <c r="AG683" s="87" t="str">
        <f>VLOOKUP(Scoresheet!AA369,'Caps &amp; Points'!$DW$2:$DX$11,2,FALSE)</f>
        <v>-</v>
      </c>
      <c r="AH683" s="88" t="str">
        <f>VLOOKUP(Scoresheet!AB369,'Caps &amp; Points'!$DW$2:$DX$11,2,FALSE)</f>
        <v>-</v>
      </c>
      <c r="AI683" s="88">
        <f>VLOOKUP(Scoresheet!AC369,'Caps &amp; Points'!$DW$2:$DX$11,2,FALSE)</f>
        <v>3</v>
      </c>
      <c r="AJ683" s="88">
        <f>VLOOKUP(Scoresheet!AD369,'Caps &amp; Points'!$DW$2:$DX$11,2,FALSE)</f>
        <v>0</v>
      </c>
      <c r="AK683" s="88" t="str">
        <f>VLOOKUP(Scoresheet!AE369,'Caps &amp; Points'!$DW$2:$DX$11,2,FALSE)</f>
        <v>-</v>
      </c>
      <c r="AL683" s="88" t="str">
        <f>VLOOKUP(Scoresheet!AF369,'Caps &amp; Points'!$DW$2:$DX$11,2,FALSE)</f>
        <v>-</v>
      </c>
      <c r="AM683" s="89" t="str">
        <f>VLOOKUP(Scoresheet!AG369,'Caps &amp; Points'!$DW$2:$DX$11,2,FALSE)</f>
        <v>-</v>
      </c>
      <c r="AN683" s="90">
        <f t="shared" si="140"/>
        <v>3</v>
      </c>
      <c r="AO683" s="87" t="str">
        <f>VLOOKUP(Scoresheet!AY369,'Caps &amp; Points'!$EF$2:$EG$13,2,FALSE)</f>
        <v>-</v>
      </c>
      <c r="AP683" s="88" t="str">
        <f>VLOOKUP(Scoresheet!AZ369,'Caps &amp; Points'!$EF$2:$EG$13,2,FALSE)</f>
        <v>-</v>
      </c>
      <c r="AQ683" s="88" t="str">
        <f>VLOOKUP(Scoresheet!BA369,'Caps &amp; Points'!$EF$2:$EG$13,2,FALSE)</f>
        <v>-</v>
      </c>
      <c r="AR683" s="88" t="str">
        <f>VLOOKUP(Scoresheet!BB369,'Caps &amp; Points'!$EF$2:$EG$13,2,FALSE)</f>
        <v>-</v>
      </c>
      <c r="AS683" s="88" t="str">
        <f>VLOOKUP(Scoresheet!BC369,'Caps &amp; Points'!$EF$2:$EG$13,2,FALSE)</f>
        <v>-</v>
      </c>
      <c r="AT683" s="88" t="str">
        <f>VLOOKUP(Scoresheet!BD369,'Caps &amp; Points'!$EF$2:$EG$13,2,FALSE)</f>
        <v>-</v>
      </c>
      <c r="AU683" s="89" t="str">
        <f>VLOOKUP(Scoresheet!BE369,'Caps &amp; Points'!$EF$2:$EG$13,2,FALSE)</f>
        <v>-</v>
      </c>
      <c r="AV683" s="90">
        <f t="shared" si="141"/>
        <v>0</v>
      </c>
      <c r="AX683" s="80" t="str">
        <f>VLOOKUP(Scoresheet!AQ369,'Caps &amp; Points'!$EC$2:$ED$21,2,FALSE)</f>
        <v>-</v>
      </c>
      <c r="AY683" s="80" t="str">
        <f>VLOOKUP(Scoresheet!AR369,'Caps &amp; Points'!$EC$2:$ED$21,2,FALSE)</f>
        <v>-</v>
      </c>
      <c r="AZ683" s="80" t="str">
        <f>VLOOKUP(Scoresheet!AS369,'Caps &amp; Points'!$EC$2:$ED$21,2,FALSE)</f>
        <v>-</v>
      </c>
      <c r="BA683" s="80" t="str">
        <f>VLOOKUP(Scoresheet!AT369,'Caps &amp; Points'!$EC$2:$ED$21,2,FALSE)</f>
        <v>-</v>
      </c>
      <c r="BB683" s="80" t="str">
        <f>VLOOKUP(Scoresheet!AU369,'Caps &amp; Points'!$EC$2:$ED$21,2,FALSE)</f>
        <v>-</v>
      </c>
      <c r="BC683" s="80" t="str">
        <f>VLOOKUP(Scoresheet!AV369,'Caps &amp; Points'!$EC$2:$ED$21,2,FALSE)</f>
        <v>-</v>
      </c>
      <c r="BD683" s="80" t="str">
        <f>VLOOKUP(Scoresheet!AW369,'Caps &amp; Points'!$EC$2:$ED$21,2,FALSE)</f>
        <v>-</v>
      </c>
      <c r="BE683" s="90">
        <f t="shared" si="142"/>
        <v>0</v>
      </c>
      <c r="BF683" s="87">
        <f>VLOOKUP(Scoresheet!AI369,'Caps &amp; Points'!$DZ$2:$EA$40,2,FALSE)</f>
        <v>0.5</v>
      </c>
      <c r="BG683" s="88" t="str">
        <f>VLOOKUP(Scoresheet!AJ369,'Caps &amp; Points'!$DZ$2:$EA$40,2,FALSE)</f>
        <v>-</v>
      </c>
      <c r="BH683" s="88" t="str">
        <f>VLOOKUP(Scoresheet!AK369,'Caps &amp; Points'!$DZ$2:$EA$40,2,FALSE)</f>
        <v>-</v>
      </c>
      <c r="BI683" s="88" t="str">
        <f>VLOOKUP(Scoresheet!AL369,'Caps &amp; Points'!$DZ$2:$EA$40,2,FALSE)</f>
        <v>-</v>
      </c>
      <c r="BJ683" s="88" t="str">
        <f>VLOOKUP(Scoresheet!AM369,'Caps &amp; Points'!$DZ$2:$EA$40,2,FALSE)</f>
        <v>-</v>
      </c>
      <c r="BK683" s="88" t="str">
        <f>VLOOKUP(Scoresheet!AN369,'Caps &amp; Points'!$DZ$2:$EA$40,2,FALSE)</f>
        <v>-</v>
      </c>
      <c r="BL683" s="89" t="str">
        <f>VLOOKUP(Scoresheet!AO369,'Caps &amp; Points'!$DZ$2:$EA$40,2,FALSE)</f>
        <v>-</v>
      </c>
      <c r="BM683" s="90">
        <f t="shared" si="143"/>
        <v>0.5</v>
      </c>
      <c r="BN683" s="90">
        <f t="shared" si="137"/>
        <v>1</v>
      </c>
      <c r="BO683" s="90">
        <f t="shared" si="138"/>
        <v>2</v>
      </c>
      <c r="BP683" s="90"/>
      <c r="BQ683" s="80">
        <f>+Scoresheet!BG369</f>
        <v>1</v>
      </c>
      <c r="BR683" s="80" t="str">
        <f>+Scoresheet!BH369</f>
        <v>-</v>
      </c>
      <c r="BS683" s="80">
        <f>+Scoresheet!BI369</f>
        <v>4</v>
      </c>
      <c r="BT683" s="80">
        <f>+Scoresheet!BJ369</f>
        <v>4</v>
      </c>
      <c r="BU683" s="80" t="str">
        <f>+Scoresheet!BK369</f>
        <v>-</v>
      </c>
      <c r="BV683" s="80" t="str">
        <f>+Scoresheet!BL369</f>
        <v>-</v>
      </c>
      <c r="BW683" s="80" t="str">
        <f>+Scoresheet!BM369</f>
        <v>-</v>
      </c>
      <c r="BX683" s="80">
        <f>+Scoresheet!BN369</f>
        <v>9</v>
      </c>
      <c r="BY683" s="80">
        <f>+Scoresheet!BO369</f>
        <v>15</v>
      </c>
      <c r="BZ683" s="80" t="str">
        <f>+Scoresheet!BP369</f>
        <v>-</v>
      </c>
      <c r="CA683" s="80">
        <f>+Scoresheet!BQ369</f>
        <v>17</v>
      </c>
      <c r="CB683" s="80">
        <f>+Scoresheet!BR369</f>
        <v>25</v>
      </c>
      <c r="CC683" s="80" t="str">
        <f>+Scoresheet!BS369</f>
        <v>-</v>
      </c>
      <c r="CD683" s="80" t="str">
        <f>+Scoresheet!BT369</f>
        <v>-</v>
      </c>
      <c r="CE683" s="80" t="str">
        <f>+Scoresheet!BU369</f>
        <v>-</v>
      </c>
      <c r="CF683" s="80">
        <f>+Scoresheet!BV369</f>
        <v>57</v>
      </c>
    </row>
    <row r="684" spans="23:84" hidden="1">
      <c r="W684" s="139">
        <v>11</v>
      </c>
      <c r="X684" s="295" t="str">
        <f>+Scoresheet!B370</f>
        <v>HEMAL RAVAL [D]</v>
      </c>
      <c r="Y684" s="296">
        <f>VLOOKUP(Scoresheet!C370,'Caps &amp; Points'!$DT$2:$DU$103,2,FALSE)</f>
        <v>0</v>
      </c>
      <c r="Z684" s="309" t="str">
        <f>VLOOKUP(Scoresheet!D370,'Caps &amp; Points'!$DT$2:$DU$103,2,FALSE)</f>
        <v>-</v>
      </c>
      <c r="AA684" s="309" t="str">
        <f>VLOOKUP(Scoresheet!E370,'Caps &amp; Points'!$DT$2:$DU$103,2,FALSE)</f>
        <v>-</v>
      </c>
      <c r="AB684" s="309" t="str">
        <f>VLOOKUP(Scoresheet!F370,'Caps &amp; Points'!$DT$2:$DU$103,2,FALSE)</f>
        <v>-</v>
      </c>
      <c r="AC684" s="309" t="str">
        <f>VLOOKUP(Scoresheet!G370,'Caps &amp; Points'!$DT$2:$DU$103,2,FALSE)</f>
        <v>-</v>
      </c>
      <c r="AD684" s="309" t="str">
        <f>VLOOKUP(Scoresheet!H370,'Caps &amp; Points'!$DT$2:$DU$103,2,FALSE)</f>
        <v>-</v>
      </c>
      <c r="AE684" s="310" t="str">
        <f>VLOOKUP(Scoresheet!I370,'Caps &amp; Points'!$DT$2:$DU$103,2,FALSE)</f>
        <v>-</v>
      </c>
      <c r="AF684" s="90">
        <f t="shared" si="139"/>
        <v>0</v>
      </c>
      <c r="AG684" s="87" t="str">
        <f>VLOOKUP(Scoresheet!AA370,'Caps &amp; Points'!$DW$2:$DX$11,2,FALSE)</f>
        <v>-</v>
      </c>
      <c r="AH684" s="88" t="str">
        <f>VLOOKUP(Scoresheet!AB370,'Caps &amp; Points'!$DW$2:$DX$11,2,FALSE)</f>
        <v>-</v>
      </c>
      <c r="AI684" s="88" t="str">
        <f>VLOOKUP(Scoresheet!AC370,'Caps &amp; Points'!$DW$2:$DX$11,2,FALSE)</f>
        <v>-</v>
      </c>
      <c r="AJ684" s="88" t="str">
        <f>VLOOKUP(Scoresheet!AD370,'Caps &amp; Points'!$DW$2:$DX$11,2,FALSE)</f>
        <v>-</v>
      </c>
      <c r="AK684" s="88" t="str">
        <f>VLOOKUP(Scoresheet!AE370,'Caps &amp; Points'!$DW$2:$DX$11,2,FALSE)</f>
        <v>-</v>
      </c>
      <c r="AL684" s="88" t="str">
        <f>VLOOKUP(Scoresheet!AF370,'Caps &amp; Points'!$DW$2:$DX$11,2,FALSE)</f>
        <v>-</v>
      </c>
      <c r="AM684" s="89" t="str">
        <f>VLOOKUP(Scoresheet!AG370,'Caps &amp; Points'!$DW$2:$DX$11,2,FALSE)</f>
        <v>-</v>
      </c>
      <c r="AN684" s="90">
        <f t="shared" si="140"/>
        <v>0</v>
      </c>
      <c r="AO684" s="87" t="str">
        <f>VLOOKUP(Scoresheet!AY370,'Caps &amp; Points'!$EF$2:$EG$13,2,FALSE)</f>
        <v>-</v>
      </c>
      <c r="AP684" s="88" t="str">
        <f>VLOOKUP(Scoresheet!AZ370,'Caps &amp; Points'!$EF$2:$EG$13,2,FALSE)</f>
        <v>-</v>
      </c>
      <c r="AQ684" s="88" t="str">
        <f>VLOOKUP(Scoresheet!BA370,'Caps &amp; Points'!$EF$2:$EG$13,2,FALSE)</f>
        <v>-</v>
      </c>
      <c r="AR684" s="88" t="str">
        <f>VLOOKUP(Scoresheet!BB370,'Caps &amp; Points'!$EF$2:$EG$13,2,FALSE)</f>
        <v>-</v>
      </c>
      <c r="AS684" s="88" t="str">
        <f>VLOOKUP(Scoresheet!BC370,'Caps &amp; Points'!$EF$2:$EG$13,2,FALSE)</f>
        <v>-</v>
      </c>
      <c r="AT684" s="88" t="str">
        <f>VLOOKUP(Scoresheet!BD370,'Caps &amp; Points'!$EF$2:$EG$13,2,FALSE)</f>
        <v>-</v>
      </c>
      <c r="AU684" s="89" t="str">
        <f>VLOOKUP(Scoresheet!BE370,'Caps &amp; Points'!$EF$2:$EG$13,2,FALSE)</f>
        <v>-</v>
      </c>
      <c r="AV684" s="90">
        <f t="shared" si="141"/>
        <v>0</v>
      </c>
      <c r="AX684" s="80" t="str">
        <f>VLOOKUP(Scoresheet!AQ370,'Caps &amp; Points'!$EC$2:$ED$21,2,FALSE)</f>
        <v>-</v>
      </c>
      <c r="AY684" s="80" t="str">
        <f>VLOOKUP(Scoresheet!AR370,'Caps &amp; Points'!$EC$2:$ED$21,2,FALSE)</f>
        <v>-</v>
      </c>
      <c r="AZ684" s="80" t="str">
        <f>VLOOKUP(Scoresheet!AS370,'Caps &amp; Points'!$EC$2:$ED$21,2,FALSE)</f>
        <v>-</v>
      </c>
      <c r="BA684" s="80" t="str">
        <f>VLOOKUP(Scoresheet!AT370,'Caps &amp; Points'!$EC$2:$ED$21,2,FALSE)</f>
        <v>-</v>
      </c>
      <c r="BB684" s="80" t="str">
        <f>VLOOKUP(Scoresheet!AU370,'Caps &amp; Points'!$EC$2:$ED$21,2,FALSE)</f>
        <v>-</v>
      </c>
      <c r="BC684" s="80" t="str">
        <f>VLOOKUP(Scoresheet!AV370,'Caps &amp; Points'!$EC$2:$ED$21,2,FALSE)</f>
        <v>-</v>
      </c>
      <c r="BD684" s="80" t="str">
        <f>VLOOKUP(Scoresheet!AW370,'Caps &amp; Points'!$EC$2:$ED$21,2,FALSE)</f>
        <v>-</v>
      </c>
      <c r="BE684" s="90">
        <f t="shared" si="142"/>
        <v>0</v>
      </c>
      <c r="BF684" s="87" t="str">
        <f>VLOOKUP(Scoresheet!AI370,'Caps &amp; Points'!$DZ$2:$EA$40,2,FALSE)</f>
        <v>-</v>
      </c>
      <c r="BG684" s="88" t="str">
        <f>VLOOKUP(Scoresheet!AJ370,'Caps &amp; Points'!$DZ$2:$EA$40,2,FALSE)</f>
        <v>-</v>
      </c>
      <c r="BH684" s="88" t="str">
        <f>VLOOKUP(Scoresheet!AK370,'Caps &amp; Points'!$DZ$2:$EA$40,2,FALSE)</f>
        <v>-</v>
      </c>
      <c r="BI684" s="88" t="str">
        <f>VLOOKUP(Scoresheet!AL370,'Caps &amp; Points'!$DZ$2:$EA$40,2,FALSE)</f>
        <v>-</v>
      </c>
      <c r="BJ684" s="88" t="str">
        <f>VLOOKUP(Scoresheet!AM370,'Caps &amp; Points'!$DZ$2:$EA$40,2,FALSE)</f>
        <v>-</v>
      </c>
      <c r="BK684" s="88" t="str">
        <f>VLOOKUP(Scoresheet!AN370,'Caps &amp; Points'!$DZ$2:$EA$40,2,FALSE)</f>
        <v>-</v>
      </c>
      <c r="BL684" s="89" t="str">
        <f>VLOOKUP(Scoresheet!AO370,'Caps &amp; Points'!$DZ$2:$EA$40,2,FALSE)</f>
        <v>-</v>
      </c>
      <c r="BM684" s="90">
        <f t="shared" si="143"/>
        <v>0</v>
      </c>
      <c r="BN684" s="90">
        <f t="shared" si="137"/>
        <v>1</v>
      </c>
      <c r="BO684" s="90">
        <f t="shared" si="138"/>
        <v>0</v>
      </c>
      <c r="BP684" s="90"/>
      <c r="BQ684" s="80" t="str">
        <f>+Scoresheet!BG370</f>
        <v>-</v>
      </c>
      <c r="BR684" s="80" t="str">
        <f>+Scoresheet!BH370</f>
        <v>-</v>
      </c>
      <c r="BS684" s="80" t="str">
        <f>+Scoresheet!BI370</f>
        <v>-</v>
      </c>
      <c r="BT684" s="80" t="str">
        <f>+Scoresheet!BJ370</f>
        <v>-</v>
      </c>
      <c r="BU684" s="80" t="str">
        <f>+Scoresheet!BK370</f>
        <v>-</v>
      </c>
      <c r="BV684" s="80" t="str">
        <f>+Scoresheet!BL370</f>
        <v>-</v>
      </c>
      <c r="BW684" s="80" t="str">
        <f>+Scoresheet!BM370</f>
        <v>-</v>
      </c>
      <c r="BX684" s="80">
        <f>+Scoresheet!BN370</f>
        <v>0</v>
      </c>
      <c r="BY684" s="80" t="str">
        <f>+Scoresheet!BO370</f>
        <v>-</v>
      </c>
      <c r="BZ684" s="80" t="str">
        <f>+Scoresheet!BP370</f>
        <v>-</v>
      </c>
      <c r="CA684" s="80" t="str">
        <f>+Scoresheet!BQ370</f>
        <v>-</v>
      </c>
      <c r="CB684" s="80" t="str">
        <f>+Scoresheet!BR370</f>
        <v>-</v>
      </c>
      <c r="CC684" s="80" t="str">
        <f>+Scoresheet!BS370</f>
        <v>-</v>
      </c>
      <c r="CD684" s="80" t="str">
        <f>+Scoresheet!BT370</f>
        <v>-</v>
      </c>
      <c r="CE684" s="80" t="str">
        <f>+Scoresheet!BU370</f>
        <v>-</v>
      </c>
      <c r="CF684" s="80">
        <f>+Scoresheet!BV370</f>
        <v>0</v>
      </c>
    </row>
    <row r="685" spans="23:84" hidden="1">
      <c r="W685" s="294">
        <v>12</v>
      </c>
      <c r="X685" s="295" t="str">
        <f>+Scoresheet!B371</f>
        <v>BHOPIN DAVE [D]</v>
      </c>
      <c r="Y685" s="296" t="str">
        <f>VLOOKUP(Scoresheet!C371,'Caps &amp; Points'!$DT$2:$DU$103,2,FALSE)</f>
        <v>-</v>
      </c>
      <c r="Z685" s="309">
        <f>VLOOKUP(Scoresheet!D371,'Caps &amp; Points'!$DT$2:$DU$103,2,FALSE)</f>
        <v>0</v>
      </c>
      <c r="AA685" s="309" t="str">
        <f>VLOOKUP(Scoresheet!E371,'Caps &amp; Points'!$DT$2:$DU$103,2,FALSE)</f>
        <v>-</v>
      </c>
      <c r="AB685" s="309">
        <f>VLOOKUP(Scoresheet!F371,'Caps &amp; Points'!$DT$2:$DU$103,2,FALSE)</f>
        <v>1.8</v>
      </c>
      <c r="AC685" s="309" t="str">
        <f>VLOOKUP(Scoresheet!G371,'Caps &amp; Points'!$DT$2:$DU$103,2,FALSE)</f>
        <v>-</v>
      </c>
      <c r="AD685" s="309" t="str">
        <f>VLOOKUP(Scoresheet!H371,'Caps &amp; Points'!$DT$2:$DU$103,2,FALSE)</f>
        <v>-</v>
      </c>
      <c r="AE685" s="310" t="str">
        <f>VLOOKUP(Scoresheet!I371,'Caps &amp; Points'!$DT$2:$DU$103,2,FALSE)</f>
        <v>-</v>
      </c>
      <c r="AF685" s="90">
        <f t="shared" si="139"/>
        <v>1.8</v>
      </c>
      <c r="AG685" s="87" t="str">
        <f>VLOOKUP(Scoresheet!AA371,'Caps &amp; Points'!$DW$2:$DX$11,2,FALSE)</f>
        <v>-</v>
      </c>
      <c r="AH685" s="88">
        <f>VLOOKUP(Scoresheet!AB371,'Caps &amp; Points'!$DW$2:$DX$11,2,FALSE)</f>
        <v>0</v>
      </c>
      <c r="AI685" s="88" t="str">
        <f>VLOOKUP(Scoresheet!AC371,'Caps &amp; Points'!$DW$2:$DX$11,2,FALSE)</f>
        <v>-</v>
      </c>
      <c r="AJ685" s="88">
        <f>VLOOKUP(Scoresheet!AD371,'Caps &amp; Points'!$DW$2:$DX$11,2,FALSE)</f>
        <v>0</v>
      </c>
      <c r="AK685" s="88" t="str">
        <f>VLOOKUP(Scoresheet!AE371,'Caps &amp; Points'!$DW$2:$DX$11,2,FALSE)</f>
        <v>-</v>
      </c>
      <c r="AL685" s="88" t="str">
        <f>VLOOKUP(Scoresheet!AF371,'Caps &amp; Points'!$DW$2:$DX$11,2,FALSE)</f>
        <v>-</v>
      </c>
      <c r="AM685" s="89" t="str">
        <f>VLOOKUP(Scoresheet!AG371,'Caps &amp; Points'!$DW$2:$DX$11,2,FALSE)</f>
        <v>-</v>
      </c>
      <c r="AN685" s="90">
        <f t="shared" si="140"/>
        <v>0</v>
      </c>
      <c r="AO685" s="87" t="str">
        <f>VLOOKUP(Scoresheet!AY371,'Caps &amp; Points'!$EF$2:$EG$13,2,FALSE)</f>
        <v>-</v>
      </c>
      <c r="AP685" s="88" t="str">
        <f>VLOOKUP(Scoresheet!AZ371,'Caps &amp; Points'!$EF$2:$EG$13,2,FALSE)</f>
        <v>-</v>
      </c>
      <c r="AQ685" s="88" t="str">
        <f>VLOOKUP(Scoresheet!BA371,'Caps &amp; Points'!$EF$2:$EG$13,2,FALSE)</f>
        <v>-</v>
      </c>
      <c r="AR685" s="88" t="str">
        <f>VLOOKUP(Scoresheet!BB371,'Caps &amp; Points'!$EF$2:$EG$13,2,FALSE)</f>
        <v>-</v>
      </c>
      <c r="AS685" s="88" t="str">
        <f>VLOOKUP(Scoresheet!BC371,'Caps &amp; Points'!$EF$2:$EG$13,2,FALSE)</f>
        <v>-</v>
      </c>
      <c r="AT685" s="88" t="str">
        <f>VLOOKUP(Scoresheet!BD371,'Caps &amp; Points'!$EF$2:$EG$13,2,FALSE)</f>
        <v>-</v>
      </c>
      <c r="AU685" s="89" t="str">
        <f>VLOOKUP(Scoresheet!BE371,'Caps &amp; Points'!$EF$2:$EG$13,2,FALSE)</f>
        <v>-</v>
      </c>
      <c r="AV685" s="90">
        <f t="shared" si="141"/>
        <v>0</v>
      </c>
      <c r="AX685" s="80" t="str">
        <f>VLOOKUP(Scoresheet!AQ371,'Caps &amp; Points'!$EC$2:$ED$21,2,FALSE)</f>
        <v>-</v>
      </c>
      <c r="AY685" s="80" t="str">
        <f>VLOOKUP(Scoresheet!AR371,'Caps &amp; Points'!$EC$2:$ED$21,2,FALSE)</f>
        <v>-</v>
      </c>
      <c r="AZ685" s="80" t="str">
        <f>VLOOKUP(Scoresheet!AS371,'Caps &amp; Points'!$EC$2:$ED$21,2,FALSE)</f>
        <v>-</v>
      </c>
      <c r="BA685" s="80" t="str">
        <f>VLOOKUP(Scoresheet!AT371,'Caps &amp; Points'!$EC$2:$ED$21,2,FALSE)</f>
        <v>-</v>
      </c>
      <c r="BB685" s="80" t="str">
        <f>VLOOKUP(Scoresheet!AU371,'Caps &amp; Points'!$EC$2:$ED$21,2,FALSE)</f>
        <v>-</v>
      </c>
      <c r="BC685" s="80" t="str">
        <f>VLOOKUP(Scoresheet!AV371,'Caps &amp; Points'!$EC$2:$ED$21,2,FALSE)</f>
        <v>-</v>
      </c>
      <c r="BD685" s="80" t="str">
        <f>VLOOKUP(Scoresheet!AW371,'Caps &amp; Points'!$EC$2:$ED$21,2,FALSE)</f>
        <v>-</v>
      </c>
      <c r="BE685" s="90">
        <f t="shared" si="142"/>
        <v>0</v>
      </c>
      <c r="BF685" s="87" t="str">
        <f>VLOOKUP(Scoresheet!AI371,'Caps &amp; Points'!$DZ$2:$EA$40,2,FALSE)</f>
        <v>-</v>
      </c>
      <c r="BG685" s="88" t="str">
        <f>VLOOKUP(Scoresheet!AJ371,'Caps &amp; Points'!$DZ$2:$EA$40,2,FALSE)</f>
        <v>-</v>
      </c>
      <c r="BH685" s="88" t="str">
        <f>VLOOKUP(Scoresheet!AK371,'Caps &amp; Points'!$DZ$2:$EA$40,2,FALSE)</f>
        <v>-</v>
      </c>
      <c r="BI685" s="88" t="str">
        <f>VLOOKUP(Scoresheet!AL371,'Caps &amp; Points'!$DZ$2:$EA$40,2,FALSE)</f>
        <v>-</v>
      </c>
      <c r="BJ685" s="88" t="str">
        <f>VLOOKUP(Scoresheet!AM371,'Caps &amp; Points'!$DZ$2:$EA$40,2,FALSE)</f>
        <v>-</v>
      </c>
      <c r="BK685" s="88" t="str">
        <f>VLOOKUP(Scoresheet!AN371,'Caps &amp; Points'!$DZ$2:$EA$40,2,FALSE)</f>
        <v>-</v>
      </c>
      <c r="BL685" s="89" t="str">
        <f>VLOOKUP(Scoresheet!AO371,'Caps &amp; Points'!$DZ$2:$EA$40,2,FALSE)</f>
        <v>-</v>
      </c>
      <c r="BM685" s="90">
        <f t="shared" si="143"/>
        <v>0</v>
      </c>
      <c r="BN685" s="90">
        <f t="shared" si="137"/>
        <v>2</v>
      </c>
      <c r="BO685" s="90">
        <f t="shared" si="138"/>
        <v>2</v>
      </c>
      <c r="BP685" s="90"/>
      <c r="BQ685" s="80" t="str">
        <f>+Scoresheet!BG371</f>
        <v>-</v>
      </c>
      <c r="BR685" s="80">
        <f>+Scoresheet!BH371</f>
        <v>1</v>
      </c>
      <c r="BS685" s="80" t="str">
        <f>+Scoresheet!BI371</f>
        <v>-</v>
      </c>
      <c r="BT685" s="80">
        <f>+Scoresheet!BJ371</f>
        <v>2.5</v>
      </c>
      <c r="BU685" s="80" t="str">
        <f>+Scoresheet!BK371</f>
        <v>-</v>
      </c>
      <c r="BV685" s="80" t="str">
        <f>+Scoresheet!BL371</f>
        <v>-</v>
      </c>
      <c r="BW685" s="80" t="str">
        <f>+Scoresheet!BM371</f>
        <v>-</v>
      </c>
      <c r="BX685" s="80">
        <f>+Scoresheet!BN371</f>
        <v>3.5</v>
      </c>
      <c r="BY685" s="80" t="str">
        <f>+Scoresheet!BO371</f>
        <v>-</v>
      </c>
      <c r="BZ685" s="80">
        <f>+Scoresheet!BP371</f>
        <v>17</v>
      </c>
      <c r="CA685" s="80" t="str">
        <f>+Scoresheet!BQ371</f>
        <v>-</v>
      </c>
      <c r="CB685" s="80">
        <f>+Scoresheet!BR371</f>
        <v>25</v>
      </c>
      <c r="CC685" s="80" t="str">
        <f>+Scoresheet!BS371</f>
        <v>-</v>
      </c>
      <c r="CD685" s="80" t="str">
        <f>+Scoresheet!BT371</f>
        <v>-</v>
      </c>
      <c r="CE685" s="80" t="str">
        <f>+Scoresheet!BU371</f>
        <v>-</v>
      </c>
      <c r="CF685" s="80">
        <f>+Scoresheet!BV371</f>
        <v>42</v>
      </c>
    </row>
    <row r="686" spans="23:84" hidden="1">
      <c r="W686" s="139">
        <v>13</v>
      </c>
      <c r="X686" s="295" t="str">
        <f>+Scoresheet!B372</f>
        <v>DHIREN RAVAL [D]</v>
      </c>
      <c r="Y686" s="296" t="str">
        <f>VLOOKUP(Scoresheet!C372,'Caps &amp; Points'!$DT$2:$DU$103,2,FALSE)</f>
        <v>-</v>
      </c>
      <c r="Z686" s="309" t="str">
        <f>VLOOKUP(Scoresheet!D372,'Caps &amp; Points'!$DT$2:$DU$103,2,FALSE)</f>
        <v>-</v>
      </c>
      <c r="AA686" s="309">
        <f>VLOOKUP(Scoresheet!E372,'Caps &amp; Points'!$DT$2:$DU$103,2,FALSE)</f>
        <v>0</v>
      </c>
      <c r="AB686" s="309" t="str">
        <f>VLOOKUP(Scoresheet!F372,'Caps &amp; Points'!$DT$2:$DU$103,2,FALSE)</f>
        <v>-</v>
      </c>
      <c r="AC686" s="309" t="str">
        <f>VLOOKUP(Scoresheet!G372,'Caps &amp; Points'!$DT$2:$DU$103,2,FALSE)</f>
        <v>-</v>
      </c>
      <c r="AD686" s="309" t="str">
        <f>VLOOKUP(Scoresheet!H372,'Caps &amp; Points'!$DT$2:$DU$103,2,FALSE)</f>
        <v>-</v>
      </c>
      <c r="AE686" s="310" t="str">
        <f>VLOOKUP(Scoresheet!I372,'Caps &amp; Points'!$DT$2:$DU$103,2,FALSE)</f>
        <v>-</v>
      </c>
      <c r="AF686" s="90">
        <f t="shared" si="139"/>
        <v>0</v>
      </c>
      <c r="AG686" s="87" t="str">
        <f>VLOOKUP(Scoresheet!AA372,'Caps &amp; Points'!$DW$2:$DX$11,2,FALSE)</f>
        <v>-</v>
      </c>
      <c r="AH686" s="88" t="str">
        <f>VLOOKUP(Scoresheet!AB372,'Caps &amp; Points'!$DW$2:$DX$11,2,FALSE)</f>
        <v>-</v>
      </c>
      <c r="AI686" s="88" t="str">
        <f>VLOOKUP(Scoresheet!AC372,'Caps &amp; Points'!$DW$2:$DX$11,2,FALSE)</f>
        <v>-</v>
      </c>
      <c r="AJ686" s="88" t="str">
        <f>VLOOKUP(Scoresheet!AD372,'Caps &amp; Points'!$DW$2:$DX$11,2,FALSE)</f>
        <v>-</v>
      </c>
      <c r="AK686" s="88" t="str">
        <f>VLOOKUP(Scoresheet!AE372,'Caps &amp; Points'!$DW$2:$DX$11,2,FALSE)</f>
        <v>-</v>
      </c>
      <c r="AL686" s="88" t="str">
        <f>VLOOKUP(Scoresheet!AF372,'Caps &amp; Points'!$DW$2:$DX$11,2,FALSE)</f>
        <v>-</v>
      </c>
      <c r="AM686" s="89" t="str">
        <f>VLOOKUP(Scoresheet!AG372,'Caps &amp; Points'!$DW$2:$DX$11,2,FALSE)</f>
        <v>-</v>
      </c>
      <c r="AN686" s="90">
        <f t="shared" si="140"/>
        <v>0</v>
      </c>
      <c r="AO686" s="87" t="str">
        <f>VLOOKUP(Scoresheet!AY372,'Caps &amp; Points'!$EF$2:$EG$13,2,FALSE)</f>
        <v>-</v>
      </c>
      <c r="AP686" s="88" t="str">
        <f>VLOOKUP(Scoresheet!AZ372,'Caps &amp; Points'!$EF$2:$EG$13,2,FALSE)</f>
        <v>-</v>
      </c>
      <c r="AQ686" s="88" t="str">
        <f>VLOOKUP(Scoresheet!BA372,'Caps &amp; Points'!$EF$2:$EG$13,2,FALSE)</f>
        <v>-</v>
      </c>
      <c r="AR686" s="88" t="str">
        <f>VLOOKUP(Scoresheet!BB372,'Caps &amp; Points'!$EF$2:$EG$13,2,FALSE)</f>
        <v>-</v>
      </c>
      <c r="AS686" s="88" t="str">
        <f>VLOOKUP(Scoresheet!BC372,'Caps &amp; Points'!$EF$2:$EG$13,2,FALSE)</f>
        <v>-</v>
      </c>
      <c r="AT686" s="88" t="str">
        <f>VLOOKUP(Scoresheet!BD372,'Caps &amp; Points'!$EF$2:$EG$13,2,FALSE)</f>
        <v>-</v>
      </c>
      <c r="AU686" s="89" t="str">
        <f>VLOOKUP(Scoresheet!BE372,'Caps &amp; Points'!$EF$2:$EG$13,2,FALSE)</f>
        <v>-</v>
      </c>
      <c r="AV686" s="90">
        <f t="shared" si="141"/>
        <v>0</v>
      </c>
      <c r="AX686" s="80" t="str">
        <f>VLOOKUP(Scoresheet!AQ372,'Caps &amp; Points'!$EC$2:$ED$21,2,FALSE)</f>
        <v>-</v>
      </c>
      <c r="AY686" s="80" t="str">
        <f>VLOOKUP(Scoresheet!AR372,'Caps &amp; Points'!$EC$2:$ED$21,2,FALSE)</f>
        <v>-</v>
      </c>
      <c r="AZ686" s="80" t="str">
        <f>VLOOKUP(Scoresheet!AS372,'Caps &amp; Points'!$EC$2:$ED$21,2,FALSE)</f>
        <v>-</v>
      </c>
      <c r="BA686" s="80" t="str">
        <f>VLOOKUP(Scoresheet!AT372,'Caps &amp; Points'!$EC$2:$ED$21,2,FALSE)</f>
        <v>-</v>
      </c>
      <c r="BB686" s="80" t="str">
        <f>VLOOKUP(Scoresheet!AU372,'Caps &amp; Points'!$EC$2:$ED$21,2,FALSE)</f>
        <v>-</v>
      </c>
      <c r="BC686" s="80" t="str">
        <f>VLOOKUP(Scoresheet!AV372,'Caps &amp; Points'!$EC$2:$ED$21,2,FALSE)</f>
        <v>-</v>
      </c>
      <c r="BD686" s="80" t="str">
        <f>VLOOKUP(Scoresheet!AW372,'Caps &amp; Points'!$EC$2:$ED$21,2,FALSE)</f>
        <v>-</v>
      </c>
      <c r="BE686" s="90">
        <f t="shared" si="142"/>
        <v>0</v>
      </c>
      <c r="BF686" s="87" t="str">
        <f>VLOOKUP(Scoresheet!AI372,'Caps &amp; Points'!$DZ$2:$EA$40,2,FALSE)</f>
        <v>-</v>
      </c>
      <c r="BG686" s="88" t="str">
        <f>VLOOKUP(Scoresheet!AJ372,'Caps &amp; Points'!$DZ$2:$EA$40,2,FALSE)</f>
        <v>-</v>
      </c>
      <c r="BH686" s="88" t="str">
        <f>VLOOKUP(Scoresheet!AK372,'Caps &amp; Points'!$DZ$2:$EA$40,2,FALSE)</f>
        <v>-</v>
      </c>
      <c r="BI686" s="88" t="str">
        <f>VLOOKUP(Scoresheet!AL372,'Caps &amp; Points'!$DZ$2:$EA$40,2,FALSE)</f>
        <v>-</v>
      </c>
      <c r="BJ686" s="88" t="str">
        <f>VLOOKUP(Scoresheet!AM372,'Caps &amp; Points'!$DZ$2:$EA$40,2,FALSE)</f>
        <v>-</v>
      </c>
      <c r="BK686" s="88" t="str">
        <f>VLOOKUP(Scoresheet!AN372,'Caps &amp; Points'!$DZ$2:$EA$40,2,FALSE)</f>
        <v>-</v>
      </c>
      <c r="BL686" s="89" t="str">
        <f>VLOOKUP(Scoresheet!AO372,'Caps &amp; Points'!$DZ$2:$EA$40,2,FALSE)</f>
        <v>-</v>
      </c>
      <c r="BM686" s="90">
        <f t="shared" si="143"/>
        <v>0</v>
      </c>
      <c r="BN686" s="90">
        <f t="shared" si="137"/>
        <v>1</v>
      </c>
      <c r="BO686" s="90">
        <f t="shared" si="138"/>
        <v>0</v>
      </c>
      <c r="BP686" s="90"/>
      <c r="BQ686" s="80" t="str">
        <f>+Scoresheet!BG372</f>
        <v>-</v>
      </c>
      <c r="BR686" s="80" t="str">
        <f>+Scoresheet!BH372</f>
        <v>-</v>
      </c>
      <c r="BS686" s="80" t="str">
        <f>+Scoresheet!BI372</f>
        <v>-</v>
      </c>
      <c r="BT686" s="80" t="str">
        <f>+Scoresheet!BJ372</f>
        <v>-</v>
      </c>
      <c r="BU686" s="80" t="str">
        <f>+Scoresheet!BK372</f>
        <v>-</v>
      </c>
      <c r="BV686" s="80" t="str">
        <f>+Scoresheet!BL372</f>
        <v>-</v>
      </c>
      <c r="BW686" s="80" t="str">
        <f>+Scoresheet!BM372</f>
        <v>-</v>
      </c>
      <c r="BX686" s="80">
        <f>+Scoresheet!BN372</f>
        <v>0</v>
      </c>
      <c r="BY686" s="80" t="str">
        <f>+Scoresheet!BO372</f>
        <v>-</v>
      </c>
      <c r="BZ686" s="80" t="str">
        <f>+Scoresheet!BP372</f>
        <v>-</v>
      </c>
      <c r="CA686" s="80" t="str">
        <f>+Scoresheet!BQ372</f>
        <v>-</v>
      </c>
      <c r="CB686" s="80" t="str">
        <f>+Scoresheet!BR372</f>
        <v>-</v>
      </c>
      <c r="CC686" s="80" t="str">
        <f>+Scoresheet!BS372</f>
        <v>-</v>
      </c>
      <c r="CD686" s="80" t="str">
        <f>+Scoresheet!BT372</f>
        <v>-</v>
      </c>
      <c r="CE686" s="80" t="str">
        <f>+Scoresheet!BU372</f>
        <v>-</v>
      </c>
      <c r="CF686" s="80">
        <f>+Scoresheet!BV372</f>
        <v>0</v>
      </c>
    </row>
    <row r="687" spans="23:84" hidden="1">
      <c r="W687" s="294">
        <v>14</v>
      </c>
      <c r="X687" s="295" t="str">
        <f>+Scoresheet!B373</f>
        <v>-</v>
      </c>
      <c r="Y687" s="296" t="str">
        <f>VLOOKUP(Scoresheet!C373,'Caps &amp; Points'!$DT$2:$DU$103,2,FALSE)</f>
        <v>-</v>
      </c>
      <c r="Z687" s="309" t="str">
        <f>VLOOKUP(Scoresheet!D373,'Caps &amp; Points'!$DT$2:$DU$103,2,FALSE)</f>
        <v>-</v>
      </c>
      <c r="AA687" s="309" t="str">
        <f>VLOOKUP(Scoresheet!E373,'Caps &amp; Points'!$DT$2:$DU$103,2,FALSE)</f>
        <v>-</v>
      </c>
      <c r="AB687" s="309" t="str">
        <f>VLOOKUP(Scoresheet!F373,'Caps &amp; Points'!$DT$2:$DU$103,2,FALSE)</f>
        <v>-</v>
      </c>
      <c r="AC687" s="309" t="str">
        <f>VLOOKUP(Scoresheet!G373,'Caps &amp; Points'!$DT$2:$DU$103,2,FALSE)</f>
        <v>-</v>
      </c>
      <c r="AD687" s="309" t="str">
        <f>VLOOKUP(Scoresheet!H373,'Caps &amp; Points'!$DT$2:$DU$103,2,FALSE)</f>
        <v>-</v>
      </c>
      <c r="AE687" s="310" t="str">
        <f>VLOOKUP(Scoresheet!I373,'Caps &amp; Points'!$DT$2:$DU$103,2,FALSE)</f>
        <v>-</v>
      </c>
      <c r="AF687" s="90">
        <f t="shared" si="139"/>
        <v>0</v>
      </c>
      <c r="AG687" s="87" t="str">
        <f>VLOOKUP(Scoresheet!AA373,'Caps &amp; Points'!$DW$2:$DX$11,2,FALSE)</f>
        <v>-</v>
      </c>
      <c r="AH687" s="88" t="str">
        <f>VLOOKUP(Scoresheet!AB373,'Caps &amp; Points'!$DW$2:$DX$11,2,FALSE)</f>
        <v>-</v>
      </c>
      <c r="AI687" s="88" t="str">
        <f>VLOOKUP(Scoresheet!AC373,'Caps &amp; Points'!$DW$2:$DX$11,2,FALSE)</f>
        <v>-</v>
      </c>
      <c r="AJ687" s="88" t="str">
        <f>VLOOKUP(Scoresheet!AD373,'Caps &amp; Points'!$DW$2:$DX$11,2,FALSE)</f>
        <v>-</v>
      </c>
      <c r="AK687" s="88" t="str">
        <f>VLOOKUP(Scoresheet!AE373,'Caps &amp; Points'!$DW$2:$DX$11,2,FALSE)</f>
        <v>-</v>
      </c>
      <c r="AL687" s="88" t="str">
        <f>VLOOKUP(Scoresheet!AF373,'Caps &amp; Points'!$DW$2:$DX$11,2,FALSE)</f>
        <v>-</v>
      </c>
      <c r="AM687" s="89" t="str">
        <f>VLOOKUP(Scoresheet!AG373,'Caps &amp; Points'!$DW$2:$DX$11,2,FALSE)</f>
        <v>-</v>
      </c>
      <c r="AN687" s="90">
        <f t="shared" si="140"/>
        <v>0</v>
      </c>
      <c r="AO687" s="87" t="str">
        <f>VLOOKUP(Scoresheet!AY373,'Caps &amp; Points'!$EF$2:$EG$13,2,FALSE)</f>
        <v>-</v>
      </c>
      <c r="AP687" s="88" t="str">
        <f>VLOOKUP(Scoresheet!AZ373,'Caps &amp; Points'!$EF$2:$EG$13,2,FALSE)</f>
        <v>-</v>
      </c>
      <c r="AQ687" s="88" t="str">
        <f>VLOOKUP(Scoresheet!BA373,'Caps &amp; Points'!$EF$2:$EG$13,2,FALSE)</f>
        <v>-</v>
      </c>
      <c r="AR687" s="88" t="str">
        <f>VLOOKUP(Scoresheet!BB373,'Caps &amp; Points'!$EF$2:$EG$13,2,FALSE)</f>
        <v>-</v>
      </c>
      <c r="AS687" s="88" t="str">
        <f>VLOOKUP(Scoresheet!BC373,'Caps &amp; Points'!$EF$2:$EG$13,2,FALSE)</f>
        <v>-</v>
      </c>
      <c r="AT687" s="88" t="str">
        <f>VLOOKUP(Scoresheet!BD373,'Caps &amp; Points'!$EF$2:$EG$13,2,FALSE)</f>
        <v>-</v>
      </c>
      <c r="AU687" s="89" t="str">
        <f>VLOOKUP(Scoresheet!BE373,'Caps &amp; Points'!$EF$2:$EG$13,2,FALSE)</f>
        <v>-</v>
      </c>
      <c r="AV687" s="90">
        <f t="shared" si="141"/>
        <v>0</v>
      </c>
      <c r="AX687" s="80" t="str">
        <f>VLOOKUP(Scoresheet!AQ373,'Caps &amp; Points'!$EC$2:$ED$21,2,FALSE)</f>
        <v>-</v>
      </c>
      <c r="AY687" s="80" t="str">
        <f>VLOOKUP(Scoresheet!AR373,'Caps &amp; Points'!$EC$2:$ED$21,2,FALSE)</f>
        <v>-</v>
      </c>
      <c r="AZ687" s="80" t="str">
        <f>VLOOKUP(Scoresheet!AS373,'Caps &amp; Points'!$EC$2:$ED$21,2,FALSE)</f>
        <v>-</v>
      </c>
      <c r="BA687" s="80" t="str">
        <f>VLOOKUP(Scoresheet!AT373,'Caps &amp; Points'!$EC$2:$ED$21,2,FALSE)</f>
        <v>-</v>
      </c>
      <c r="BB687" s="80" t="str">
        <f>VLOOKUP(Scoresheet!AU373,'Caps &amp; Points'!$EC$2:$ED$21,2,FALSE)</f>
        <v>-</v>
      </c>
      <c r="BC687" s="80" t="str">
        <f>VLOOKUP(Scoresheet!AV373,'Caps &amp; Points'!$EC$2:$ED$21,2,FALSE)</f>
        <v>-</v>
      </c>
      <c r="BD687" s="80" t="str">
        <f>VLOOKUP(Scoresheet!AW373,'Caps &amp; Points'!$EC$2:$ED$21,2,FALSE)</f>
        <v>-</v>
      </c>
      <c r="BE687" s="90">
        <f t="shared" si="142"/>
        <v>0</v>
      </c>
      <c r="BF687" s="87" t="str">
        <f>VLOOKUP(Scoresheet!AI373,'Caps &amp; Points'!$DZ$2:$EA$40,2,FALSE)</f>
        <v>-</v>
      </c>
      <c r="BG687" s="88" t="str">
        <f>VLOOKUP(Scoresheet!AJ373,'Caps &amp; Points'!$DZ$2:$EA$40,2,FALSE)</f>
        <v>-</v>
      </c>
      <c r="BH687" s="88" t="str">
        <f>VLOOKUP(Scoresheet!AK373,'Caps &amp; Points'!$DZ$2:$EA$40,2,FALSE)</f>
        <v>-</v>
      </c>
      <c r="BI687" s="88" t="str">
        <f>VLOOKUP(Scoresheet!AL373,'Caps &amp; Points'!$DZ$2:$EA$40,2,FALSE)</f>
        <v>-</v>
      </c>
      <c r="BJ687" s="88" t="str">
        <f>VLOOKUP(Scoresheet!AM373,'Caps &amp; Points'!$DZ$2:$EA$40,2,FALSE)</f>
        <v>-</v>
      </c>
      <c r="BK687" s="88" t="str">
        <f>VLOOKUP(Scoresheet!AN373,'Caps &amp; Points'!$DZ$2:$EA$40,2,FALSE)</f>
        <v>-</v>
      </c>
      <c r="BL687" s="89" t="str">
        <f>VLOOKUP(Scoresheet!AO373,'Caps &amp; Points'!$DZ$2:$EA$40,2,FALSE)</f>
        <v>-</v>
      </c>
      <c r="BM687" s="90">
        <f t="shared" si="143"/>
        <v>0</v>
      </c>
      <c r="BN687" s="90">
        <f t="shared" si="137"/>
        <v>0</v>
      </c>
      <c r="BO687" s="90">
        <f t="shared" si="138"/>
        <v>0</v>
      </c>
      <c r="BP687" s="90"/>
      <c r="BQ687" s="80" t="str">
        <f>+Scoresheet!BG373</f>
        <v>-</v>
      </c>
      <c r="BR687" s="80" t="str">
        <f>+Scoresheet!BH373</f>
        <v>-</v>
      </c>
      <c r="BS687" s="80" t="str">
        <f>+Scoresheet!BI373</f>
        <v>-</v>
      </c>
      <c r="BT687" s="80" t="str">
        <f>+Scoresheet!BJ373</f>
        <v>-</v>
      </c>
      <c r="BU687" s="80" t="str">
        <f>+Scoresheet!BK373</f>
        <v>-</v>
      </c>
      <c r="BV687" s="80" t="str">
        <f>+Scoresheet!BL373</f>
        <v>-</v>
      </c>
      <c r="BW687" s="80" t="str">
        <f>+Scoresheet!BM373</f>
        <v>-</v>
      </c>
      <c r="BX687" s="80">
        <f>+Scoresheet!BN373</f>
        <v>0</v>
      </c>
      <c r="BY687" s="80" t="str">
        <f>+Scoresheet!BO373</f>
        <v>-</v>
      </c>
      <c r="BZ687" s="80" t="str">
        <f>+Scoresheet!BP373</f>
        <v>-</v>
      </c>
      <c r="CA687" s="80" t="str">
        <f>+Scoresheet!BQ373</f>
        <v>-</v>
      </c>
      <c r="CB687" s="80" t="str">
        <f>+Scoresheet!BR373</f>
        <v>-</v>
      </c>
      <c r="CC687" s="80" t="str">
        <f>+Scoresheet!BS373</f>
        <v>-</v>
      </c>
      <c r="CD687" s="80" t="str">
        <f>+Scoresheet!BT373</f>
        <v>-</v>
      </c>
      <c r="CE687" s="80" t="str">
        <f>+Scoresheet!BU373</f>
        <v>-</v>
      </c>
      <c r="CF687" s="80">
        <f>+Scoresheet!BV373</f>
        <v>0</v>
      </c>
    </row>
    <row r="688" spans="23:84" hidden="1">
      <c r="W688" s="139">
        <v>15</v>
      </c>
      <c r="X688" s="295" t="str">
        <f>+Scoresheet!B374</f>
        <v>-</v>
      </c>
      <c r="Y688" s="296" t="str">
        <f>VLOOKUP(Scoresheet!C374,'Caps &amp; Points'!$DT$2:$DU$103,2,FALSE)</f>
        <v>-</v>
      </c>
      <c r="Z688" s="309" t="str">
        <f>VLOOKUP(Scoresheet!D374,'Caps &amp; Points'!$DT$2:$DU$103,2,FALSE)</f>
        <v>-</v>
      </c>
      <c r="AA688" s="309" t="str">
        <f>VLOOKUP(Scoresheet!E374,'Caps &amp; Points'!$DT$2:$DU$103,2,FALSE)</f>
        <v>-</v>
      </c>
      <c r="AB688" s="309" t="str">
        <f>VLOOKUP(Scoresheet!F374,'Caps &amp; Points'!$DT$2:$DU$103,2,FALSE)</f>
        <v>-</v>
      </c>
      <c r="AC688" s="309" t="str">
        <f>VLOOKUP(Scoresheet!G374,'Caps &amp; Points'!$DT$2:$DU$103,2,FALSE)</f>
        <v>-</v>
      </c>
      <c r="AD688" s="309" t="str">
        <f>VLOOKUP(Scoresheet!H374,'Caps &amp; Points'!$DT$2:$DU$103,2,FALSE)</f>
        <v>-</v>
      </c>
      <c r="AE688" s="310" t="str">
        <f>VLOOKUP(Scoresheet!I374,'Caps &amp; Points'!$DT$2:$DU$103,2,FALSE)</f>
        <v>-</v>
      </c>
      <c r="AF688" s="90">
        <f t="shared" si="139"/>
        <v>0</v>
      </c>
      <c r="AG688" s="87" t="str">
        <f>VLOOKUP(Scoresheet!AA374,'Caps &amp; Points'!$DW$2:$DX$11,2,FALSE)</f>
        <v>-</v>
      </c>
      <c r="AH688" s="88" t="str">
        <f>VLOOKUP(Scoresheet!AB374,'Caps &amp; Points'!$DW$2:$DX$11,2,FALSE)</f>
        <v>-</v>
      </c>
      <c r="AI688" s="88" t="str">
        <f>VLOOKUP(Scoresheet!AC374,'Caps &amp; Points'!$DW$2:$DX$11,2,FALSE)</f>
        <v>-</v>
      </c>
      <c r="AJ688" s="88" t="str">
        <f>VLOOKUP(Scoresheet!AD374,'Caps &amp; Points'!$DW$2:$DX$11,2,FALSE)</f>
        <v>-</v>
      </c>
      <c r="AK688" s="88" t="str">
        <f>VLOOKUP(Scoresheet!AE374,'Caps &amp; Points'!$DW$2:$DX$11,2,FALSE)</f>
        <v>-</v>
      </c>
      <c r="AL688" s="88" t="str">
        <f>VLOOKUP(Scoresheet!AF374,'Caps &amp; Points'!$DW$2:$DX$11,2,FALSE)</f>
        <v>-</v>
      </c>
      <c r="AM688" s="89" t="str">
        <f>VLOOKUP(Scoresheet!AG374,'Caps &amp; Points'!$DW$2:$DX$11,2,FALSE)</f>
        <v>-</v>
      </c>
      <c r="AN688" s="90">
        <f t="shared" si="140"/>
        <v>0</v>
      </c>
      <c r="AO688" s="87" t="str">
        <f>VLOOKUP(Scoresheet!AY374,'Caps &amp; Points'!$EF$2:$EG$13,2,FALSE)</f>
        <v>-</v>
      </c>
      <c r="AP688" s="88" t="str">
        <f>VLOOKUP(Scoresheet!AZ374,'Caps &amp; Points'!$EF$2:$EG$13,2,FALSE)</f>
        <v>-</v>
      </c>
      <c r="AQ688" s="88" t="str">
        <f>VLOOKUP(Scoresheet!BA374,'Caps &amp; Points'!$EF$2:$EG$13,2,FALSE)</f>
        <v>-</v>
      </c>
      <c r="AR688" s="88" t="str">
        <f>VLOOKUP(Scoresheet!BB374,'Caps &amp; Points'!$EF$2:$EG$13,2,FALSE)</f>
        <v>-</v>
      </c>
      <c r="AS688" s="88" t="str">
        <f>VLOOKUP(Scoresheet!BC374,'Caps &amp; Points'!$EF$2:$EG$13,2,FALSE)</f>
        <v>-</v>
      </c>
      <c r="AT688" s="88" t="str">
        <f>VLOOKUP(Scoresheet!BD374,'Caps &amp; Points'!$EF$2:$EG$13,2,FALSE)</f>
        <v>-</v>
      </c>
      <c r="AU688" s="89" t="str">
        <f>VLOOKUP(Scoresheet!BE374,'Caps &amp; Points'!$EF$2:$EG$13,2,FALSE)</f>
        <v>-</v>
      </c>
      <c r="AV688" s="90">
        <f t="shared" si="141"/>
        <v>0</v>
      </c>
      <c r="AX688" s="80" t="str">
        <f>VLOOKUP(Scoresheet!AQ374,'Caps &amp; Points'!$EC$2:$ED$21,2,FALSE)</f>
        <v>-</v>
      </c>
      <c r="AY688" s="80" t="str">
        <f>VLOOKUP(Scoresheet!AR374,'Caps &amp; Points'!$EC$2:$ED$21,2,FALSE)</f>
        <v>-</v>
      </c>
      <c r="AZ688" s="80" t="str">
        <f>VLOOKUP(Scoresheet!AS374,'Caps &amp; Points'!$EC$2:$ED$21,2,FALSE)</f>
        <v>-</v>
      </c>
      <c r="BA688" s="80" t="str">
        <f>VLOOKUP(Scoresheet!AT374,'Caps &amp; Points'!$EC$2:$ED$21,2,FALSE)</f>
        <v>-</v>
      </c>
      <c r="BB688" s="80" t="str">
        <f>VLOOKUP(Scoresheet!AU374,'Caps &amp; Points'!$EC$2:$ED$21,2,FALSE)</f>
        <v>-</v>
      </c>
      <c r="BC688" s="80" t="str">
        <f>VLOOKUP(Scoresheet!AV374,'Caps &amp; Points'!$EC$2:$ED$21,2,FALSE)</f>
        <v>-</v>
      </c>
      <c r="BD688" s="80" t="str">
        <f>VLOOKUP(Scoresheet!AW374,'Caps &amp; Points'!$EC$2:$ED$21,2,FALSE)</f>
        <v>-</v>
      </c>
      <c r="BE688" s="90">
        <f t="shared" si="142"/>
        <v>0</v>
      </c>
      <c r="BF688" s="87" t="str">
        <f>VLOOKUP(Scoresheet!AI374,'Caps &amp; Points'!$DZ$2:$EA$40,2,FALSE)</f>
        <v>-</v>
      </c>
      <c r="BG688" s="88" t="str">
        <f>VLOOKUP(Scoresheet!AJ374,'Caps &amp; Points'!$DZ$2:$EA$40,2,FALSE)</f>
        <v>-</v>
      </c>
      <c r="BH688" s="88" t="str">
        <f>VLOOKUP(Scoresheet!AK374,'Caps &amp; Points'!$DZ$2:$EA$40,2,FALSE)</f>
        <v>-</v>
      </c>
      <c r="BI688" s="88" t="str">
        <f>VLOOKUP(Scoresheet!AL374,'Caps &amp; Points'!$DZ$2:$EA$40,2,FALSE)</f>
        <v>-</v>
      </c>
      <c r="BJ688" s="88" t="str">
        <f>VLOOKUP(Scoresheet!AM374,'Caps &amp; Points'!$DZ$2:$EA$40,2,FALSE)</f>
        <v>-</v>
      </c>
      <c r="BK688" s="88" t="str">
        <f>VLOOKUP(Scoresheet!AN374,'Caps &amp; Points'!$DZ$2:$EA$40,2,FALSE)</f>
        <v>-</v>
      </c>
      <c r="BL688" s="89" t="str">
        <f>VLOOKUP(Scoresheet!AO374,'Caps &amp; Points'!$DZ$2:$EA$40,2,FALSE)</f>
        <v>-</v>
      </c>
      <c r="BM688" s="90">
        <f t="shared" si="143"/>
        <v>0</v>
      </c>
      <c r="BN688" s="90">
        <f t="shared" si="137"/>
        <v>0</v>
      </c>
      <c r="BO688" s="90">
        <f t="shared" si="138"/>
        <v>0</v>
      </c>
      <c r="BP688" s="90"/>
      <c r="BQ688" s="80" t="str">
        <f>+Scoresheet!BG374</f>
        <v>-</v>
      </c>
      <c r="BR688" s="80" t="str">
        <f>+Scoresheet!BH374</f>
        <v>-</v>
      </c>
      <c r="BS688" s="80" t="str">
        <f>+Scoresheet!BI374</f>
        <v>-</v>
      </c>
      <c r="BT688" s="80" t="str">
        <f>+Scoresheet!BJ374</f>
        <v>-</v>
      </c>
      <c r="BU688" s="80" t="str">
        <f>+Scoresheet!BK374</f>
        <v>-</v>
      </c>
      <c r="BV688" s="80" t="str">
        <f>+Scoresheet!BL374</f>
        <v>-</v>
      </c>
      <c r="BW688" s="80" t="str">
        <f>+Scoresheet!BM374</f>
        <v>-</v>
      </c>
      <c r="BX688" s="80">
        <f>+Scoresheet!BN374</f>
        <v>0</v>
      </c>
      <c r="BY688" s="80" t="str">
        <f>+Scoresheet!BO374</f>
        <v>-</v>
      </c>
      <c r="BZ688" s="80" t="str">
        <f>+Scoresheet!BP374</f>
        <v>-</v>
      </c>
      <c r="CA688" s="80" t="str">
        <f>+Scoresheet!BQ374</f>
        <v>-</v>
      </c>
      <c r="CB688" s="80" t="str">
        <f>+Scoresheet!BR374</f>
        <v>-</v>
      </c>
      <c r="CC688" s="80" t="str">
        <f>+Scoresheet!BS374</f>
        <v>-</v>
      </c>
      <c r="CD688" s="80" t="str">
        <f>+Scoresheet!BT374</f>
        <v>-</v>
      </c>
      <c r="CE688" s="80" t="str">
        <f>+Scoresheet!BU374</f>
        <v>-</v>
      </c>
      <c r="CF688" s="80">
        <f>+Scoresheet!BV374</f>
        <v>0</v>
      </c>
    </row>
    <row r="689" spans="23:84" hidden="1">
      <c r="W689" s="294">
        <v>16</v>
      </c>
      <c r="X689" s="295" t="str">
        <f>+Scoresheet!B375</f>
        <v>-</v>
      </c>
      <c r="Y689" s="296" t="str">
        <f>VLOOKUP(Scoresheet!C375,'Caps &amp; Points'!$DT$2:$DU$103,2,FALSE)</f>
        <v>-</v>
      </c>
      <c r="Z689" s="309" t="str">
        <f>VLOOKUP(Scoresheet!D375,'Caps &amp; Points'!$DT$2:$DU$103,2,FALSE)</f>
        <v>-</v>
      </c>
      <c r="AA689" s="309" t="str">
        <f>VLOOKUP(Scoresheet!E375,'Caps &amp; Points'!$DT$2:$DU$103,2,FALSE)</f>
        <v>-</v>
      </c>
      <c r="AB689" s="309" t="str">
        <f>VLOOKUP(Scoresheet!F375,'Caps &amp; Points'!$DT$2:$DU$103,2,FALSE)</f>
        <v>-</v>
      </c>
      <c r="AC689" s="309" t="str">
        <f>VLOOKUP(Scoresheet!G375,'Caps &amp; Points'!$DT$2:$DU$103,2,FALSE)</f>
        <v>-</v>
      </c>
      <c r="AD689" s="309" t="str">
        <f>VLOOKUP(Scoresheet!H375,'Caps &amp; Points'!$DT$2:$DU$103,2,FALSE)</f>
        <v>-</v>
      </c>
      <c r="AE689" s="310" t="str">
        <f>VLOOKUP(Scoresheet!I375,'Caps &amp; Points'!$DT$2:$DU$103,2,FALSE)</f>
        <v>-</v>
      </c>
      <c r="AF689" s="90">
        <f t="shared" si="139"/>
        <v>0</v>
      </c>
      <c r="AG689" s="87" t="str">
        <f>VLOOKUP(Scoresheet!AA375,'Caps &amp; Points'!$DW$2:$DX$11,2,FALSE)</f>
        <v>-</v>
      </c>
      <c r="AH689" s="88" t="str">
        <f>VLOOKUP(Scoresheet!AB375,'Caps &amp; Points'!$DW$2:$DX$11,2,FALSE)</f>
        <v>-</v>
      </c>
      <c r="AI689" s="88" t="str">
        <f>VLOOKUP(Scoresheet!AC375,'Caps &amp; Points'!$DW$2:$DX$11,2,FALSE)</f>
        <v>-</v>
      </c>
      <c r="AJ689" s="88" t="str">
        <f>VLOOKUP(Scoresheet!AD375,'Caps &amp; Points'!$DW$2:$DX$11,2,FALSE)</f>
        <v>-</v>
      </c>
      <c r="AK689" s="88" t="str">
        <f>VLOOKUP(Scoresheet!AE375,'Caps &amp; Points'!$DW$2:$DX$11,2,FALSE)</f>
        <v>-</v>
      </c>
      <c r="AL689" s="88" t="str">
        <f>VLOOKUP(Scoresheet!AF375,'Caps &amp; Points'!$DW$2:$DX$11,2,FALSE)</f>
        <v>-</v>
      </c>
      <c r="AM689" s="89" t="str">
        <f>VLOOKUP(Scoresheet!AG375,'Caps &amp; Points'!$DW$2:$DX$11,2,FALSE)</f>
        <v>-</v>
      </c>
      <c r="AN689" s="90">
        <f t="shared" si="140"/>
        <v>0</v>
      </c>
      <c r="AO689" s="87" t="str">
        <f>VLOOKUP(Scoresheet!AY375,'Caps &amp; Points'!$EF$2:$EG$13,2,FALSE)</f>
        <v>-</v>
      </c>
      <c r="AP689" s="88" t="str">
        <f>VLOOKUP(Scoresheet!AZ375,'Caps &amp; Points'!$EF$2:$EG$13,2,FALSE)</f>
        <v>-</v>
      </c>
      <c r="AQ689" s="88" t="str">
        <f>VLOOKUP(Scoresheet!BA375,'Caps &amp; Points'!$EF$2:$EG$13,2,FALSE)</f>
        <v>-</v>
      </c>
      <c r="AR689" s="88" t="str">
        <f>VLOOKUP(Scoresheet!BB375,'Caps &amp; Points'!$EF$2:$EG$13,2,FALSE)</f>
        <v>-</v>
      </c>
      <c r="AS689" s="88" t="str">
        <f>VLOOKUP(Scoresheet!BC375,'Caps &amp; Points'!$EF$2:$EG$13,2,FALSE)</f>
        <v>-</v>
      </c>
      <c r="AT689" s="88" t="str">
        <f>VLOOKUP(Scoresheet!BD375,'Caps &amp; Points'!$EF$2:$EG$13,2,FALSE)</f>
        <v>-</v>
      </c>
      <c r="AU689" s="89" t="str">
        <f>VLOOKUP(Scoresheet!BE375,'Caps &amp; Points'!$EF$2:$EG$13,2,FALSE)</f>
        <v>-</v>
      </c>
      <c r="AV689" s="90">
        <f t="shared" si="141"/>
        <v>0</v>
      </c>
      <c r="AX689" s="80" t="str">
        <f>VLOOKUP(Scoresheet!AQ375,'Caps &amp; Points'!$EC$2:$ED$21,2,FALSE)</f>
        <v>-</v>
      </c>
      <c r="AY689" s="80" t="str">
        <f>VLOOKUP(Scoresheet!AR375,'Caps &amp; Points'!$EC$2:$ED$21,2,FALSE)</f>
        <v>-</v>
      </c>
      <c r="AZ689" s="80" t="str">
        <f>VLOOKUP(Scoresheet!AS375,'Caps &amp; Points'!$EC$2:$ED$21,2,FALSE)</f>
        <v>-</v>
      </c>
      <c r="BA689" s="80" t="str">
        <f>VLOOKUP(Scoresheet!AT375,'Caps &amp; Points'!$EC$2:$ED$21,2,FALSE)</f>
        <v>-</v>
      </c>
      <c r="BB689" s="80" t="str">
        <f>VLOOKUP(Scoresheet!AU375,'Caps &amp; Points'!$EC$2:$ED$21,2,FALSE)</f>
        <v>-</v>
      </c>
      <c r="BC689" s="80" t="str">
        <f>VLOOKUP(Scoresheet!AV375,'Caps &amp; Points'!$EC$2:$ED$21,2,FALSE)</f>
        <v>-</v>
      </c>
      <c r="BD689" s="80" t="str">
        <f>VLOOKUP(Scoresheet!AW375,'Caps &amp; Points'!$EC$2:$ED$21,2,FALSE)</f>
        <v>-</v>
      </c>
      <c r="BE689" s="90">
        <f t="shared" si="142"/>
        <v>0</v>
      </c>
      <c r="BF689" s="87" t="str">
        <f>VLOOKUP(Scoresheet!AI375,'Caps &amp; Points'!$DZ$2:$EA$40,2,FALSE)</f>
        <v>-</v>
      </c>
      <c r="BG689" s="88" t="str">
        <f>VLOOKUP(Scoresheet!AJ375,'Caps &amp; Points'!$DZ$2:$EA$40,2,FALSE)</f>
        <v>-</v>
      </c>
      <c r="BH689" s="88" t="str">
        <f>VLOOKUP(Scoresheet!AK375,'Caps &amp; Points'!$DZ$2:$EA$40,2,FALSE)</f>
        <v>-</v>
      </c>
      <c r="BI689" s="88" t="str">
        <f>VLOOKUP(Scoresheet!AL375,'Caps &amp; Points'!$DZ$2:$EA$40,2,FALSE)</f>
        <v>-</v>
      </c>
      <c r="BJ689" s="88" t="str">
        <f>VLOOKUP(Scoresheet!AM375,'Caps &amp; Points'!$DZ$2:$EA$40,2,FALSE)</f>
        <v>-</v>
      </c>
      <c r="BK689" s="88" t="str">
        <f>VLOOKUP(Scoresheet!AN375,'Caps &amp; Points'!$DZ$2:$EA$40,2,FALSE)</f>
        <v>-</v>
      </c>
      <c r="BL689" s="89" t="str">
        <f>VLOOKUP(Scoresheet!AO375,'Caps &amp; Points'!$DZ$2:$EA$40,2,FALSE)</f>
        <v>-</v>
      </c>
      <c r="BM689" s="90">
        <f t="shared" si="143"/>
        <v>0</v>
      </c>
      <c r="BN689" s="90">
        <f t="shared" si="137"/>
        <v>0</v>
      </c>
      <c r="BO689" s="90">
        <f t="shared" si="138"/>
        <v>0</v>
      </c>
      <c r="BP689" s="90"/>
      <c r="BQ689" s="80" t="str">
        <f>+Scoresheet!BG375</f>
        <v>-</v>
      </c>
      <c r="BR689" s="80" t="str">
        <f>+Scoresheet!BH375</f>
        <v>-</v>
      </c>
      <c r="BS689" s="80" t="str">
        <f>+Scoresheet!BI375</f>
        <v>-</v>
      </c>
      <c r="BT689" s="80" t="str">
        <f>+Scoresheet!BJ375</f>
        <v>-</v>
      </c>
      <c r="BU689" s="80" t="str">
        <f>+Scoresheet!BK375</f>
        <v>-</v>
      </c>
      <c r="BV689" s="80" t="str">
        <f>+Scoresheet!BL375</f>
        <v>-</v>
      </c>
      <c r="BW689" s="80" t="str">
        <f>+Scoresheet!BM375</f>
        <v>-</v>
      </c>
      <c r="BX689" s="80">
        <f>+Scoresheet!BN375</f>
        <v>0</v>
      </c>
      <c r="BY689" s="80" t="str">
        <f>+Scoresheet!BO375</f>
        <v>-</v>
      </c>
      <c r="BZ689" s="80" t="str">
        <f>+Scoresheet!BP375</f>
        <v>-</v>
      </c>
      <c r="CA689" s="80" t="str">
        <f>+Scoresheet!BQ375</f>
        <v>-</v>
      </c>
      <c r="CB689" s="80" t="str">
        <f>+Scoresheet!BR375</f>
        <v>-</v>
      </c>
      <c r="CC689" s="80" t="str">
        <f>+Scoresheet!BS375</f>
        <v>-</v>
      </c>
      <c r="CD689" s="80" t="str">
        <f>+Scoresheet!BT375</f>
        <v>-</v>
      </c>
      <c r="CE689" s="80" t="str">
        <f>+Scoresheet!BU375</f>
        <v>-</v>
      </c>
      <c r="CF689" s="80">
        <f>+Scoresheet!BV375</f>
        <v>0</v>
      </c>
    </row>
    <row r="690" spans="23:84" hidden="1">
      <c r="W690" s="139">
        <v>17</v>
      </c>
      <c r="X690" s="295" t="str">
        <f>+Scoresheet!B376</f>
        <v>-</v>
      </c>
      <c r="Y690" s="296" t="str">
        <f>VLOOKUP(Scoresheet!C376,'Caps &amp; Points'!$DT$2:$DU$103,2,FALSE)</f>
        <v>-</v>
      </c>
      <c r="Z690" s="309" t="str">
        <f>VLOOKUP(Scoresheet!D376,'Caps &amp; Points'!$DT$2:$DU$103,2,FALSE)</f>
        <v>-</v>
      </c>
      <c r="AA690" s="309" t="str">
        <f>VLOOKUP(Scoresheet!E376,'Caps &amp; Points'!$DT$2:$DU$103,2,FALSE)</f>
        <v>-</v>
      </c>
      <c r="AB690" s="309" t="str">
        <f>VLOOKUP(Scoresheet!F376,'Caps &amp; Points'!$DT$2:$DU$103,2,FALSE)</f>
        <v>-</v>
      </c>
      <c r="AC690" s="309" t="str">
        <f>VLOOKUP(Scoresheet!G376,'Caps &amp; Points'!$DT$2:$DU$103,2,FALSE)</f>
        <v>-</v>
      </c>
      <c r="AD690" s="309" t="str">
        <f>VLOOKUP(Scoresheet!H376,'Caps &amp; Points'!$DT$2:$DU$103,2,FALSE)</f>
        <v>-</v>
      </c>
      <c r="AE690" s="310" t="str">
        <f>VLOOKUP(Scoresheet!I376,'Caps &amp; Points'!$DT$2:$DU$103,2,FALSE)</f>
        <v>-</v>
      </c>
      <c r="AF690" s="90">
        <f t="shared" si="139"/>
        <v>0</v>
      </c>
      <c r="AG690" s="87" t="str">
        <f>VLOOKUP(Scoresheet!AA376,'Caps &amp; Points'!$DW$2:$DX$11,2,FALSE)</f>
        <v>-</v>
      </c>
      <c r="AH690" s="88" t="str">
        <f>VLOOKUP(Scoresheet!AB376,'Caps &amp; Points'!$DW$2:$DX$11,2,FALSE)</f>
        <v>-</v>
      </c>
      <c r="AI690" s="88" t="str">
        <f>VLOOKUP(Scoresheet!AC376,'Caps &amp; Points'!$DW$2:$DX$11,2,FALSE)</f>
        <v>-</v>
      </c>
      <c r="AJ690" s="88" t="str">
        <f>VLOOKUP(Scoresheet!AD376,'Caps &amp; Points'!$DW$2:$DX$11,2,FALSE)</f>
        <v>-</v>
      </c>
      <c r="AK690" s="88" t="str">
        <f>VLOOKUP(Scoresheet!AE376,'Caps &amp; Points'!$DW$2:$DX$11,2,FALSE)</f>
        <v>-</v>
      </c>
      <c r="AL690" s="88" t="str">
        <f>VLOOKUP(Scoresheet!AF376,'Caps &amp; Points'!$DW$2:$DX$11,2,FALSE)</f>
        <v>-</v>
      </c>
      <c r="AM690" s="89" t="str">
        <f>VLOOKUP(Scoresheet!AG376,'Caps &amp; Points'!$DW$2:$DX$11,2,FALSE)</f>
        <v>-</v>
      </c>
      <c r="AN690" s="90">
        <f t="shared" si="140"/>
        <v>0</v>
      </c>
      <c r="AO690" s="87" t="str">
        <f>VLOOKUP(Scoresheet!AY376,'Caps &amp; Points'!$EF$2:$EG$13,2,FALSE)</f>
        <v>-</v>
      </c>
      <c r="AP690" s="88" t="str">
        <f>VLOOKUP(Scoresheet!AZ376,'Caps &amp; Points'!$EF$2:$EG$13,2,FALSE)</f>
        <v>-</v>
      </c>
      <c r="AQ690" s="88" t="str">
        <f>VLOOKUP(Scoresheet!BA376,'Caps &amp; Points'!$EF$2:$EG$13,2,FALSE)</f>
        <v>-</v>
      </c>
      <c r="AR690" s="88" t="str">
        <f>VLOOKUP(Scoresheet!BB376,'Caps &amp; Points'!$EF$2:$EG$13,2,FALSE)</f>
        <v>-</v>
      </c>
      <c r="AS690" s="88" t="str">
        <f>VLOOKUP(Scoresheet!BC376,'Caps &amp; Points'!$EF$2:$EG$13,2,FALSE)</f>
        <v>-</v>
      </c>
      <c r="AT690" s="88" t="str">
        <f>VLOOKUP(Scoresheet!BD376,'Caps &amp; Points'!$EF$2:$EG$13,2,FALSE)</f>
        <v>-</v>
      </c>
      <c r="AU690" s="89" t="str">
        <f>VLOOKUP(Scoresheet!BE376,'Caps &amp; Points'!$EF$2:$EG$13,2,FALSE)</f>
        <v>-</v>
      </c>
      <c r="AV690" s="90">
        <f t="shared" si="141"/>
        <v>0</v>
      </c>
      <c r="AX690" s="80" t="str">
        <f>VLOOKUP(Scoresheet!AQ376,'Caps &amp; Points'!$EC$2:$ED$21,2,FALSE)</f>
        <v>-</v>
      </c>
      <c r="AY690" s="80" t="str">
        <f>VLOOKUP(Scoresheet!AR376,'Caps &amp; Points'!$EC$2:$ED$21,2,FALSE)</f>
        <v>-</v>
      </c>
      <c r="AZ690" s="80" t="str">
        <f>VLOOKUP(Scoresheet!AS376,'Caps &amp; Points'!$EC$2:$ED$21,2,FALSE)</f>
        <v>-</v>
      </c>
      <c r="BA690" s="80" t="str">
        <f>VLOOKUP(Scoresheet!AT376,'Caps &amp; Points'!$EC$2:$ED$21,2,FALSE)</f>
        <v>-</v>
      </c>
      <c r="BB690" s="80" t="str">
        <f>VLOOKUP(Scoresheet!AU376,'Caps &amp; Points'!$EC$2:$ED$21,2,FALSE)</f>
        <v>-</v>
      </c>
      <c r="BC690" s="80" t="str">
        <f>VLOOKUP(Scoresheet!AV376,'Caps &amp; Points'!$EC$2:$ED$21,2,FALSE)</f>
        <v>-</v>
      </c>
      <c r="BD690" s="80" t="str">
        <f>VLOOKUP(Scoresheet!AW376,'Caps &amp; Points'!$EC$2:$ED$21,2,FALSE)</f>
        <v>-</v>
      </c>
      <c r="BE690" s="90">
        <f t="shared" si="142"/>
        <v>0</v>
      </c>
      <c r="BF690" s="87" t="str">
        <f>VLOOKUP(Scoresheet!AI376,'Caps &amp; Points'!$DZ$2:$EA$40,2,FALSE)</f>
        <v>-</v>
      </c>
      <c r="BG690" s="88" t="str">
        <f>VLOOKUP(Scoresheet!AJ376,'Caps &amp; Points'!$DZ$2:$EA$40,2,FALSE)</f>
        <v>-</v>
      </c>
      <c r="BH690" s="88" t="str">
        <f>VLOOKUP(Scoresheet!AK376,'Caps &amp; Points'!$DZ$2:$EA$40,2,FALSE)</f>
        <v>-</v>
      </c>
      <c r="BI690" s="88" t="str">
        <f>VLOOKUP(Scoresheet!AL376,'Caps &amp; Points'!$DZ$2:$EA$40,2,FALSE)</f>
        <v>-</v>
      </c>
      <c r="BJ690" s="88" t="str">
        <f>VLOOKUP(Scoresheet!AM376,'Caps &amp; Points'!$DZ$2:$EA$40,2,FALSE)</f>
        <v>-</v>
      </c>
      <c r="BK690" s="88" t="str">
        <f>VLOOKUP(Scoresheet!AN376,'Caps &amp; Points'!$DZ$2:$EA$40,2,FALSE)</f>
        <v>-</v>
      </c>
      <c r="BL690" s="89" t="str">
        <f>VLOOKUP(Scoresheet!AO376,'Caps &amp; Points'!$DZ$2:$EA$40,2,FALSE)</f>
        <v>-</v>
      </c>
      <c r="BM690" s="90">
        <f t="shared" si="143"/>
        <v>0</v>
      </c>
      <c r="BN690" s="90">
        <f t="shared" si="137"/>
        <v>0</v>
      </c>
      <c r="BO690" s="90">
        <f t="shared" si="138"/>
        <v>0</v>
      </c>
      <c r="BP690" s="90"/>
      <c r="BQ690" s="80" t="str">
        <f>+Scoresheet!BG376</f>
        <v>-</v>
      </c>
      <c r="BR690" s="80" t="str">
        <f>+Scoresheet!BH376</f>
        <v>-</v>
      </c>
      <c r="BS690" s="80" t="str">
        <f>+Scoresheet!BI376</f>
        <v>-</v>
      </c>
      <c r="BT690" s="80" t="str">
        <f>+Scoresheet!BJ376</f>
        <v>-</v>
      </c>
      <c r="BU690" s="80" t="str">
        <f>+Scoresheet!BK376</f>
        <v>-</v>
      </c>
      <c r="BV690" s="80" t="str">
        <f>+Scoresheet!BL376</f>
        <v>-</v>
      </c>
      <c r="BW690" s="80" t="str">
        <f>+Scoresheet!BM376</f>
        <v>-</v>
      </c>
      <c r="BX690" s="80">
        <f>+Scoresheet!BN376</f>
        <v>0</v>
      </c>
      <c r="BY690" s="80" t="str">
        <f>+Scoresheet!BO376</f>
        <v>-</v>
      </c>
      <c r="BZ690" s="80" t="str">
        <f>+Scoresheet!BP376</f>
        <v>-</v>
      </c>
      <c r="CA690" s="80" t="str">
        <f>+Scoresheet!BQ376</f>
        <v>-</v>
      </c>
      <c r="CB690" s="80" t="str">
        <f>+Scoresheet!BR376</f>
        <v>-</v>
      </c>
      <c r="CC690" s="80" t="str">
        <f>+Scoresheet!BS376</f>
        <v>-</v>
      </c>
      <c r="CD690" s="80" t="str">
        <f>+Scoresheet!BT376</f>
        <v>-</v>
      </c>
      <c r="CE690" s="80" t="str">
        <f>+Scoresheet!BU376</f>
        <v>-</v>
      </c>
      <c r="CF690" s="80">
        <f>+Scoresheet!BV376</f>
        <v>0</v>
      </c>
    </row>
    <row r="691" spans="23:84" hidden="1">
      <c r="W691" s="294">
        <v>18</v>
      </c>
      <c r="X691" s="295" t="str">
        <f>+Scoresheet!B377</f>
        <v>-</v>
      </c>
      <c r="Y691" s="296" t="str">
        <f>VLOOKUP(Scoresheet!C377,'Caps &amp; Points'!$DT$2:$DU$103,2,FALSE)</f>
        <v>-</v>
      </c>
      <c r="Z691" s="309" t="str">
        <f>VLOOKUP(Scoresheet!D377,'Caps &amp; Points'!$DT$2:$DU$103,2,FALSE)</f>
        <v>-</v>
      </c>
      <c r="AA691" s="309" t="str">
        <f>VLOOKUP(Scoresheet!E377,'Caps &amp; Points'!$DT$2:$DU$103,2,FALSE)</f>
        <v>-</v>
      </c>
      <c r="AB691" s="309" t="str">
        <f>VLOOKUP(Scoresheet!F377,'Caps &amp; Points'!$DT$2:$DU$103,2,FALSE)</f>
        <v>-</v>
      </c>
      <c r="AC691" s="309" t="str">
        <f>VLOOKUP(Scoresheet!G377,'Caps &amp; Points'!$DT$2:$DU$103,2,FALSE)</f>
        <v>-</v>
      </c>
      <c r="AD691" s="309" t="str">
        <f>VLOOKUP(Scoresheet!H377,'Caps &amp; Points'!$DT$2:$DU$103,2,FALSE)</f>
        <v>-</v>
      </c>
      <c r="AE691" s="310" t="str">
        <f>VLOOKUP(Scoresheet!I377,'Caps &amp; Points'!$DT$2:$DU$103,2,FALSE)</f>
        <v>-</v>
      </c>
      <c r="AF691" s="90">
        <f t="shared" si="139"/>
        <v>0</v>
      </c>
      <c r="AG691" s="87" t="str">
        <f>VLOOKUP(Scoresheet!AA377,'Caps &amp; Points'!$DW$2:$DX$11,2,FALSE)</f>
        <v>-</v>
      </c>
      <c r="AH691" s="88" t="str">
        <f>VLOOKUP(Scoresheet!AB377,'Caps &amp; Points'!$DW$2:$DX$11,2,FALSE)</f>
        <v>-</v>
      </c>
      <c r="AI691" s="88" t="str">
        <f>VLOOKUP(Scoresheet!AC377,'Caps &amp; Points'!$DW$2:$DX$11,2,FALSE)</f>
        <v>-</v>
      </c>
      <c r="AJ691" s="88" t="str">
        <f>VLOOKUP(Scoresheet!AD377,'Caps &amp; Points'!$DW$2:$DX$11,2,FALSE)</f>
        <v>-</v>
      </c>
      <c r="AK691" s="88" t="str">
        <f>VLOOKUP(Scoresheet!AE377,'Caps &amp; Points'!$DW$2:$DX$11,2,FALSE)</f>
        <v>-</v>
      </c>
      <c r="AL691" s="88" t="str">
        <f>VLOOKUP(Scoresheet!AF377,'Caps &amp; Points'!$DW$2:$DX$11,2,FALSE)</f>
        <v>-</v>
      </c>
      <c r="AM691" s="89" t="str">
        <f>VLOOKUP(Scoresheet!AG377,'Caps &amp; Points'!$DW$2:$DX$11,2,FALSE)</f>
        <v>-</v>
      </c>
      <c r="AN691" s="90">
        <f t="shared" si="140"/>
        <v>0</v>
      </c>
      <c r="AO691" s="87" t="str">
        <f>VLOOKUP(Scoresheet!AY377,'Caps &amp; Points'!$EF$2:$EG$13,2,FALSE)</f>
        <v>-</v>
      </c>
      <c r="AP691" s="88" t="str">
        <f>VLOOKUP(Scoresheet!AZ377,'Caps &amp; Points'!$EF$2:$EG$13,2,FALSE)</f>
        <v>-</v>
      </c>
      <c r="AQ691" s="88" t="str">
        <f>VLOOKUP(Scoresheet!BA377,'Caps &amp; Points'!$EF$2:$EG$13,2,FALSE)</f>
        <v>-</v>
      </c>
      <c r="AR691" s="88" t="str">
        <f>VLOOKUP(Scoresheet!BB377,'Caps &amp; Points'!$EF$2:$EG$13,2,FALSE)</f>
        <v>-</v>
      </c>
      <c r="AS691" s="88" t="str">
        <f>VLOOKUP(Scoresheet!BC377,'Caps &amp; Points'!$EF$2:$EG$13,2,FALSE)</f>
        <v>-</v>
      </c>
      <c r="AT691" s="88" t="str">
        <f>VLOOKUP(Scoresheet!BD377,'Caps &amp; Points'!$EF$2:$EG$13,2,FALSE)</f>
        <v>-</v>
      </c>
      <c r="AU691" s="89" t="str">
        <f>VLOOKUP(Scoresheet!BE377,'Caps &amp; Points'!$EF$2:$EG$13,2,FALSE)</f>
        <v>-</v>
      </c>
      <c r="AV691" s="90">
        <f t="shared" si="141"/>
        <v>0</v>
      </c>
      <c r="AX691" s="80" t="str">
        <f>VLOOKUP(Scoresheet!AQ377,'Caps &amp; Points'!$EC$2:$ED$21,2,FALSE)</f>
        <v>-</v>
      </c>
      <c r="AY691" s="80" t="str">
        <f>VLOOKUP(Scoresheet!AR377,'Caps &amp; Points'!$EC$2:$ED$21,2,FALSE)</f>
        <v>-</v>
      </c>
      <c r="AZ691" s="80" t="str">
        <f>VLOOKUP(Scoresheet!AS377,'Caps &amp; Points'!$EC$2:$ED$21,2,FALSE)</f>
        <v>-</v>
      </c>
      <c r="BA691" s="80" t="str">
        <f>VLOOKUP(Scoresheet!AT377,'Caps &amp; Points'!$EC$2:$ED$21,2,FALSE)</f>
        <v>-</v>
      </c>
      <c r="BB691" s="80" t="str">
        <f>VLOOKUP(Scoresheet!AU377,'Caps &amp; Points'!$EC$2:$ED$21,2,FALSE)</f>
        <v>-</v>
      </c>
      <c r="BC691" s="80" t="str">
        <f>VLOOKUP(Scoresheet!AV377,'Caps &amp; Points'!$EC$2:$ED$21,2,FALSE)</f>
        <v>-</v>
      </c>
      <c r="BD691" s="80" t="str">
        <f>VLOOKUP(Scoresheet!AW377,'Caps &amp; Points'!$EC$2:$ED$21,2,FALSE)</f>
        <v>-</v>
      </c>
      <c r="BE691" s="90">
        <f t="shared" si="142"/>
        <v>0</v>
      </c>
      <c r="BF691" s="87" t="str">
        <f>VLOOKUP(Scoresheet!AI377,'Caps &amp; Points'!$DZ$2:$EA$40,2,FALSE)</f>
        <v>-</v>
      </c>
      <c r="BG691" s="88" t="str">
        <f>VLOOKUP(Scoresheet!AJ377,'Caps &amp; Points'!$DZ$2:$EA$40,2,FALSE)</f>
        <v>-</v>
      </c>
      <c r="BH691" s="88" t="str">
        <f>VLOOKUP(Scoresheet!AK377,'Caps &amp; Points'!$DZ$2:$EA$40,2,FALSE)</f>
        <v>-</v>
      </c>
      <c r="BI691" s="88" t="str">
        <f>VLOOKUP(Scoresheet!AL377,'Caps &amp; Points'!$DZ$2:$EA$40,2,FALSE)</f>
        <v>-</v>
      </c>
      <c r="BJ691" s="88" t="str">
        <f>VLOOKUP(Scoresheet!AM377,'Caps &amp; Points'!$DZ$2:$EA$40,2,FALSE)</f>
        <v>-</v>
      </c>
      <c r="BK691" s="88" t="str">
        <f>VLOOKUP(Scoresheet!AN377,'Caps &amp; Points'!$DZ$2:$EA$40,2,FALSE)</f>
        <v>-</v>
      </c>
      <c r="BL691" s="89" t="str">
        <f>VLOOKUP(Scoresheet!AO377,'Caps &amp; Points'!$DZ$2:$EA$40,2,FALSE)</f>
        <v>-</v>
      </c>
      <c r="BM691" s="90">
        <f t="shared" si="143"/>
        <v>0</v>
      </c>
      <c r="BN691" s="90">
        <f t="shared" si="137"/>
        <v>0</v>
      </c>
      <c r="BO691" s="90">
        <f t="shared" si="138"/>
        <v>0</v>
      </c>
      <c r="BP691" s="90"/>
      <c r="BQ691" s="80" t="str">
        <f>+Scoresheet!BG377</f>
        <v>-</v>
      </c>
      <c r="BR691" s="80" t="str">
        <f>+Scoresheet!BH377</f>
        <v>-</v>
      </c>
      <c r="BS691" s="80" t="str">
        <f>+Scoresheet!BI377</f>
        <v>-</v>
      </c>
      <c r="BT691" s="80" t="str">
        <f>+Scoresheet!BJ377</f>
        <v>-</v>
      </c>
      <c r="BU691" s="80" t="str">
        <f>+Scoresheet!BK377</f>
        <v>-</v>
      </c>
      <c r="BV691" s="80" t="str">
        <f>+Scoresheet!BL377</f>
        <v>-</v>
      </c>
      <c r="BW691" s="80" t="str">
        <f>+Scoresheet!BM377</f>
        <v>-</v>
      </c>
      <c r="BX691" s="80">
        <f>+Scoresheet!BN377</f>
        <v>0</v>
      </c>
      <c r="BY691" s="80" t="str">
        <f>+Scoresheet!BO377</f>
        <v>-</v>
      </c>
      <c r="BZ691" s="80" t="str">
        <f>+Scoresheet!BP377</f>
        <v>-</v>
      </c>
      <c r="CA691" s="80" t="str">
        <f>+Scoresheet!BQ377</f>
        <v>-</v>
      </c>
      <c r="CB691" s="80" t="str">
        <f>+Scoresheet!BR377</f>
        <v>-</v>
      </c>
      <c r="CC691" s="80" t="str">
        <f>+Scoresheet!BS377</f>
        <v>-</v>
      </c>
      <c r="CD691" s="80" t="str">
        <f>+Scoresheet!BT377</f>
        <v>-</v>
      </c>
      <c r="CE691" s="80" t="str">
        <f>+Scoresheet!BU377</f>
        <v>-</v>
      </c>
      <c r="CF691" s="80">
        <f>+Scoresheet!BV377</f>
        <v>0</v>
      </c>
    </row>
    <row r="692" spans="23:84" hidden="1">
      <c r="W692" s="139">
        <v>19</v>
      </c>
      <c r="X692" s="295" t="str">
        <f>+Scoresheet!B378</f>
        <v>-</v>
      </c>
      <c r="Y692" s="296" t="str">
        <f>VLOOKUP(Scoresheet!C378,'Caps &amp; Points'!$DT$2:$DU$103,2,FALSE)</f>
        <v>-</v>
      </c>
      <c r="Z692" s="309" t="str">
        <f>VLOOKUP(Scoresheet!D378,'Caps &amp; Points'!$DT$2:$DU$103,2,FALSE)</f>
        <v>-</v>
      </c>
      <c r="AA692" s="309" t="str">
        <f>VLOOKUP(Scoresheet!E378,'Caps &amp; Points'!$DT$2:$DU$103,2,FALSE)</f>
        <v>-</v>
      </c>
      <c r="AB692" s="309" t="str">
        <f>VLOOKUP(Scoresheet!F378,'Caps &amp; Points'!$DT$2:$DU$103,2,FALSE)</f>
        <v>-</v>
      </c>
      <c r="AC692" s="309" t="str">
        <f>VLOOKUP(Scoresheet!G378,'Caps &amp; Points'!$DT$2:$DU$103,2,FALSE)</f>
        <v>-</v>
      </c>
      <c r="AD692" s="309" t="str">
        <f>VLOOKUP(Scoresheet!H378,'Caps &amp; Points'!$DT$2:$DU$103,2,FALSE)</f>
        <v>-</v>
      </c>
      <c r="AE692" s="310" t="str">
        <f>VLOOKUP(Scoresheet!I378,'Caps &amp; Points'!$DT$2:$DU$103,2,FALSE)</f>
        <v>-</v>
      </c>
      <c r="AF692" s="90">
        <f t="shared" si="139"/>
        <v>0</v>
      </c>
      <c r="AG692" s="87" t="str">
        <f>VLOOKUP(Scoresheet!AA378,'Caps &amp; Points'!$DW$2:$DX$11,2,FALSE)</f>
        <v>-</v>
      </c>
      <c r="AH692" s="88" t="str">
        <f>VLOOKUP(Scoresheet!AB378,'Caps &amp; Points'!$DW$2:$DX$11,2,FALSE)</f>
        <v>-</v>
      </c>
      <c r="AI692" s="88" t="str">
        <f>VLOOKUP(Scoresheet!AC378,'Caps &amp; Points'!$DW$2:$DX$11,2,FALSE)</f>
        <v>-</v>
      </c>
      <c r="AJ692" s="88" t="str">
        <f>VLOOKUP(Scoresheet!AD378,'Caps &amp; Points'!$DW$2:$DX$11,2,FALSE)</f>
        <v>-</v>
      </c>
      <c r="AK692" s="88" t="str">
        <f>VLOOKUP(Scoresheet!AE378,'Caps &amp; Points'!$DW$2:$DX$11,2,FALSE)</f>
        <v>-</v>
      </c>
      <c r="AL692" s="88" t="str">
        <f>VLOOKUP(Scoresheet!AF378,'Caps &amp; Points'!$DW$2:$DX$11,2,FALSE)</f>
        <v>-</v>
      </c>
      <c r="AM692" s="89" t="str">
        <f>VLOOKUP(Scoresheet!AG378,'Caps &amp; Points'!$DW$2:$DX$11,2,FALSE)</f>
        <v>-</v>
      </c>
      <c r="AN692" s="90">
        <f t="shared" si="140"/>
        <v>0</v>
      </c>
      <c r="AO692" s="87" t="str">
        <f>VLOOKUP(Scoresheet!AY378,'Caps &amp; Points'!$EF$2:$EG$13,2,FALSE)</f>
        <v>-</v>
      </c>
      <c r="AP692" s="88" t="str">
        <f>VLOOKUP(Scoresheet!AZ378,'Caps &amp; Points'!$EF$2:$EG$13,2,FALSE)</f>
        <v>-</v>
      </c>
      <c r="AQ692" s="88" t="str">
        <f>VLOOKUP(Scoresheet!BA378,'Caps &amp; Points'!$EF$2:$EG$13,2,FALSE)</f>
        <v>-</v>
      </c>
      <c r="AR692" s="88" t="str">
        <f>VLOOKUP(Scoresheet!BB378,'Caps &amp; Points'!$EF$2:$EG$13,2,FALSE)</f>
        <v>-</v>
      </c>
      <c r="AS692" s="88" t="str">
        <f>VLOOKUP(Scoresheet!BC378,'Caps &amp; Points'!$EF$2:$EG$13,2,FALSE)</f>
        <v>-</v>
      </c>
      <c r="AT692" s="88" t="str">
        <f>VLOOKUP(Scoresheet!BD378,'Caps &amp; Points'!$EF$2:$EG$13,2,FALSE)</f>
        <v>-</v>
      </c>
      <c r="AU692" s="89" t="str">
        <f>VLOOKUP(Scoresheet!BE378,'Caps &amp; Points'!$EF$2:$EG$13,2,FALSE)</f>
        <v>-</v>
      </c>
      <c r="AV692" s="90">
        <f t="shared" si="141"/>
        <v>0</v>
      </c>
      <c r="AX692" s="80" t="str">
        <f>VLOOKUP(Scoresheet!AQ378,'Caps &amp; Points'!$EC$2:$ED$21,2,FALSE)</f>
        <v>-</v>
      </c>
      <c r="AY692" s="80" t="str">
        <f>VLOOKUP(Scoresheet!AR378,'Caps &amp; Points'!$EC$2:$ED$21,2,FALSE)</f>
        <v>-</v>
      </c>
      <c r="AZ692" s="80" t="str">
        <f>VLOOKUP(Scoresheet!AS378,'Caps &amp; Points'!$EC$2:$ED$21,2,FALSE)</f>
        <v>-</v>
      </c>
      <c r="BA692" s="80" t="str">
        <f>VLOOKUP(Scoresheet!AT378,'Caps &amp; Points'!$EC$2:$ED$21,2,FALSE)</f>
        <v>-</v>
      </c>
      <c r="BB692" s="80" t="str">
        <f>VLOOKUP(Scoresheet!AU378,'Caps &amp; Points'!$EC$2:$ED$21,2,FALSE)</f>
        <v>-</v>
      </c>
      <c r="BC692" s="80" t="str">
        <f>VLOOKUP(Scoresheet!AV378,'Caps &amp; Points'!$EC$2:$ED$21,2,FALSE)</f>
        <v>-</v>
      </c>
      <c r="BD692" s="80" t="str">
        <f>VLOOKUP(Scoresheet!AW378,'Caps &amp; Points'!$EC$2:$ED$21,2,FALSE)</f>
        <v>-</v>
      </c>
      <c r="BE692" s="90">
        <f t="shared" si="142"/>
        <v>0</v>
      </c>
      <c r="BF692" s="87" t="str">
        <f>VLOOKUP(Scoresheet!AI378,'Caps &amp; Points'!$DZ$2:$EA$40,2,FALSE)</f>
        <v>-</v>
      </c>
      <c r="BG692" s="88" t="str">
        <f>VLOOKUP(Scoresheet!AJ378,'Caps &amp; Points'!$DZ$2:$EA$40,2,FALSE)</f>
        <v>-</v>
      </c>
      <c r="BH692" s="88" t="str">
        <f>VLOOKUP(Scoresheet!AK378,'Caps &amp; Points'!$DZ$2:$EA$40,2,FALSE)</f>
        <v>-</v>
      </c>
      <c r="BI692" s="88" t="str">
        <f>VLOOKUP(Scoresheet!AL378,'Caps &amp; Points'!$DZ$2:$EA$40,2,FALSE)</f>
        <v>-</v>
      </c>
      <c r="BJ692" s="88" t="str">
        <f>VLOOKUP(Scoresheet!AM378,'Caps &amp; Points'!$DZ$2:$EA$40,2,FALSE)</f>
        <v>-</v>
      </c>
      <c r="BK692" s="88" t="str">
        <f>VLOOKUP(Scoresheet!AN378,'Caps &amp; Points'!$DZ$2:$EA$40,2,FALSE)</f>
        <v>-</v>
      </c>
      <c r="BL692" s="89" t="str">
        <f>VLOOKUP(Scoresheet!AO378,'Caps &amp; Points'!$DZ$2:$EA$40,2,FALSE)</f>
        <v>-</v>
      </c>
      <c r="BM692" s="90">
        <f t="shared" si="143"/>
        <v>0</v>
      </c>
      <c r="BN692" s="90">
        <f t="shared" si="137"/>
        <v>0</v>
      </c>
      <c r="BO692" s="90">
        <f t="shared" si="138"/>
        <v>0</v>
      </c>
      <c r="BP692" s="90"/>
      <c r="BQ692" s="80" t="str">
        <f>+Scoresheet!BG378</f>
        <v>-</v>
      </c>
      <c r="BR692" s="80" t="str">
        <f>+Scoresheet!BH378</f>
        <v>-</v>
      </c>
      <c r="BS692" s="80" t="str">
        <f>+Scoresheet!BI378</f>
        <v>-</v>
      </c>
      <c r="BT692" s="80" t="str">
        <f>+Scoresheet!BJ378</f>
        <v>-</v>
      </c>
      <c r="BU692" s="80" t="str">
        <f>+Scoresheet!BK378</f>
        <v>-</v>
      </c>
      <c r="BV692" s="80" t="str">
        <f>+Scoresheet!BL378</f>
        <v>-</v>
      </c>
      <c r="BW692" s="80" t="str">
        <f>+Scoresheet!BM378</f>
        <v>-</v>
      </c>
      <c r="BX692" s="80">
        <f>+Scoresheet!BN378</f>
        <v>0</v>
      </c>
      <c r="BY692" s="80" t="str">
        <f>+Scoresheet!BO378</f>
        <v>-</v>
      </c>
      <c r="BZ692" s="80" t="str">
        <f>+Scoresheet!BP378</f>
        <v>-</v>
      </c>
      <c r="CA692" s="80" t="str">
        <f>+Scoresheet!BQ378</f>
        <v>-</v>
      </c>
      <c r="CB692" s="80" t="str">
        <f>+Scoresheet!BR378</f>
        <v>-</v>
      </c>
      <c r="CC692" s="80" t="str">
        <f>+Scoresheet!BS378</f>
        <v>-</v>
      </c>
      <c r="CD692" s="80" t="str">
        <f>+Scoresheet!BT378</f>
        <v>-</v>
      </c>
      <c r="CE692" s="80" t="str">
        <f>+Scoresheet!BU378</f>
        <v>-</v>
      </c>
      <c r="CF692" s="80">
        <f>+Scoresheet!BV378</f>
        <v>0</v>
      </c>
    </row>
    <row r="693" spans="23:84" hidden="1">
      <c r="W693" s="294">
        <v>20</v>
      </c>
      <c r="X693" s="295" t="str">
        <f>+Scoresheet!B379</f>
        <v>-</v>
      </c>
      <c r="Y693" s="296" t="str">
        <f>VLOOKUP(Scoresheet!C379,'Caps &amp; Points'!$DT$2:$DU$103,2,FALSE)</f>
        <v>-</v>
      </c>
      <c r="Z693" s="309" t="str">
        <f>VLOOKUP(Scoresheet!D379,'Caps &amp; Points'!$DT$2:$DU$103,2,FALSE)</f>
        <v>-</v>
      </c>
      <c r="AA693" s="309" t="str">
        <f>VLOOKUP(Scoresheet!E379,'Caps &amp; Points'!$DT$2:$DU$103,2,FALSE)</f>
        <v>-</v>
      </c>
      <c r="AB693" s="309" t="str">
        <f>VLOOKUP(Scoresheet!F379,'Caps &amp; Points'!$DT$2:$DU$103,2,FALSE)</f>
        <v>-</v>
      </c>
      <c r="AC693" s="309" t="str">
        <f>VLOOKUP(Scoresheet!G379,'Caps &amp; Points'!$DT$2:$DU$103,2,FALSE)</f>
        <v>-</v>
      </c>
      <c r="AD693" s="309" t="str">
        <f>VLOOKUP(Scoresheet!H379,'Caps &amp; Points'!$DT$2:$DU$103,2,FALSE)</f>
        <v>-</v>
      </c>
      <c r="AE693" s="310" t="str">
        <f>VLOOKUP(Scoresheet!I379,'Caps &amp; Points'!$DT$2:$DU$103,2,FALSE)</f>
        <v>-</v>
      </c>
      <c r="AF693" s="90">
        <f t="shared" si="139"/>
        <v>0</v>
      </c>
      <c r="AG693" s="87" t="str">
        <f>VLOOKUP(Scoresheet!AA379,'Caps &amp; Points'!$DW$2:$DX$11,2,FALSE)</f>
        <v>-</v>
      </c>
      <c r="AH693" s="88" t="str">
        <f>VLOOKUP(Scoresheet!AB379,'Caps &amp; Points'!$DW$2:$DX$11,2,FALSE)</f>
        <v>-</v>
      </c>
      <c r="AI693" s="88" t="str">
        <f>VLOOKUP(Scoresheet!AC379,'Caps &amp; Points'!$DW$2:$DX$11,2,FALSE)</f>
        <v>-</v>
      </c>
      <c r="AJ693" s="88" t="str">
        <f>VLOOKUP(Scoresheet!AD379,'Caps &amp; Points'!$DW$2:$DX$11,2,FALSE)</f>
        <v>-</v>
      </c>
      <c r="AK693" s="88" t="str">
        <f>VLOOKUP(Scoresheet!AE379,'Caps &amp; Points'!$DW$2:$DX$11,2,FALSE)</f>
        <v>-</v>
      </c>
      <c r="AL693" s="88" t="str">
        <f>VLOOKUP(Scoresheet!AF379,'Caps &amp; Points'!$DW$2:$DX$11,2,FALSE)</f>
        <v>-</v>
      </c>
      <c r="AM693" s="89" t="str">
        <f>VLOOKUP(Scoresheet!AG379,'Caps &amp; Points'!$DW$2:$DX$11,2,FALSE)</f>
        <v>-</v>
      </c>
      <c r="AN693" s="90">
        <f t="shared" si="140"/>
        <v>0</v>
      </c>
      <c r="AO693" s="87" t="str">
        <f>VLOOKUP(Scoresheet!AY379,'Caps &amp; Points'!$EF$2:$EG$13,2,FALSE)</f>
        <v>-</v>
      </c>
      <c r="AP693" s="88" t="str">
        <f>VLOOKUP(Scoresheet!AZ379,'Caps &amp; Points'!$EF$2:$EG$13,2,FALSE)</f>
        <v>-</v>
      </c>
      <c r="AQ693" s="88" t="str">
        <f>VLOOKUP(Scoresheet!BA379,'Caps &amp; Points'!$EF$2:$EG$13,2,FALSE)</f>
        <v>-</v>
      </c>
      <c r="AR693" s="88" t="str">
        <f>VLOOKUP(Scoresheet!BB379,'Caps &amp; Points'!$EF$2:$EG$13,2,FALSE)</f>
        <v>-</v>
      </c>
      <c r="AS693" s="88" t="str">
        <f>VLOOKUP(Scoresheet!BC379,'Caps &amp; Points'!$EF$2:$EG$13,2,FALSE)</f>
        <v>-</v>
      </c>
      <c r="AT693" s="88" t="str">
        <f>VLOOKUP(Scoresheet!BD379,'Caps &amp; Points'!$EF$2:$EG$13,2,FALSE)</f>
        <v>-</v>
      </c>
      <c r="AU693" s="89" t="str">
        <f>VLOOKUP(Scoresheet!BE379,'Caps &amp; Points'!$EF$2:$EG$13,2,FALSE)</f>
        <v>-</v>
      </c>
      <c r="AV693" s="90">
        <f t="shared" si="141"/>
        <v>0</v>
      </c>
      <c r="AX693" s="80" t="str">
        <f>VLOOKUP(Scoresheet!AQ379,'Caps &amp; Points'!$EC$2:$ED$21,2,FALSE)</f>
        <v>-</v>
      </c>
      <c r="AY693" s="80" t="str">
        <f>VLOOKUP(Scoresheet!AR379,'Caps &amp; Points'!$EC$2:$ED$21,2,FALSE)</f>
        <v>-</v>
      </c>
      <c r="AZ693" s="80" t="str">
        <f>VLOOKUP(Scoresheet!AS379,'Caps &amp; Points'!$EC$2:$ED$21,2,FALSE)</f>
        <v>-</v>
      </c>
      <c r="BA693" s="80" t="str">
        <f>VLOOKUP(Scoresheet!AT379,'Caps &amp; Points'!$EC$2:$ED$21,2,FALSE)</f>
        <v>-</v>
      </c>
      <c r="BB693" s="80" t="str">
        <f>VLOOKUP(Scoresheet!AU379,'Caps &amp; Points'!$EC$2:$ED$21,2,FALSE)</f>
        <v>-</v>
      </c>
      <c r="BC693" s="80" t="str">
        <f>VLOOKUP(Scoresheet!AV379,'Caps &amp; Points'!$EC$2:$ED$21,2,FALSE)</f>
        <v>-</v>
      </c>
      <c r="BD693" s="80" t="str">
        <f>VLOOKUP(Scoresheet!AW379,'Caps &amp; Points'!$EC$2:$ED$21,2,FALSE)</f>
        <v>-</v>
      </c>
      <c r="BE693" s="90">
        <f t="shared" si="142"/>
        <v>0</v>
      </c>
      <c r="BF693" s="87" t="str">
        <f>VLOOKUP(Scoresheet!AI379,'Caps &amp; Points'!$DZ$2:$EA$40,2,FALSE)</f>
        <v>-</v>
      </c>
      <c r="BG693" s="88" t="str">
        <f>VLOOKUP(Scoresheet!AJ379,'Caps &amp; Points'!$DZ$2:$EA$40,2,FALSE)</f>
        <v>-</v>
      </c>
      <c r="BH693" s="88" t="str">
        <f>VLOOKUP(Scoresheet!AK379,'Caps &amp; Points'!$DZ$2:$EA$40,2,FALSE)</f>
        <v>-</v>
      </c>
      <c r="BI693" s="88" t="str">
        <f>VLOOKUP(Scoresheet!AL379,'Caps &amp; Points'!$DZ$2:$EA$40,2,FALSE)</f>
        <v>-</v>
      </c>
      <c r="BJ693" s="88" t="str">
        <f>VLOOKUP(Scoresheet!AM379,'Caps &amp; Points'!$DZ$2:$EA$40,2,FALSE)</f>
        <v>-</v>
      </c>
      <c r="BK693" s="88" t="str">
        <f>VLOOKUP(Scoresheet!AN379,'Caps &amp; Points'!$DZ$2:$EA$40,2,FALSE)</f>
        <v>-</v>
      </c>
      <c r="BL693" s="89" t="str">
        <f>VLOOKUP(Scoresheet!AO379,'Caps &amp; Points'!$DZ$2:$EA$40,2,FALSE)</f>
        <v>-</v>
      </c>
      <c r="BM693" s="90">
        <f t="shared" si="143"/>
        <v>0</v>
      </c>
      <c r="BN693" s="90">
        <f t="shared" si="137"/>
        <v>0</v>
      </c>
      <c r="BO693" s="90">
        <f t="shared" si="138"/>
        <v>0</v>
      </c>
      <c r="BP693" s="90"/>
      <c r="BQ693" s="80" t="str">
        <f>+Scoresheet!BG379</f>
        <v>-</v>
      </c>
      <c r="BR693" s="80" t="str">
        <f>+Scoresheet!BH379</f>
        <v>-</v>
      </c>
      <c r="BS693" s="80" t="str">
        <f>+Scoresheet!BI379</f>
        <v>-</v>
      </c>
      <c r="BT693" s="80" t="str">
        <f>+Scoresheet!BJ379</f>
        <v>-</v>
      </c>
      <c r="BU693" s="80" t="str">
        <f>+Scoresheet!BK379</f>
        <v>-</v>
      </c>
      <c r="BV693" s="80" t="str">
        <f>+Scoresheet!BL379</f>
        <v>-</v>
      </c>
      <c r="BW693" s="80" t="str">
        <f>+Scoresheet!BM379</f>
        <v>-</v>
      </c>
      <c r="BX693" s="80">
        <f>+Scoresheet!BN379</f>
        <v>0</v>
      </c>
      <c r="BY693" s="80" t="str">
        <f>+Scoresheet!BO379</f>
        <v>-</v>
      </c>
      <c r="BZ693" s="80" t="str">
        <f>+Scoresheet!BP379</f>
        <v>-</v>
      </c>
      <c r="CA693" s="80" t="str">
        <f>+Scoresheet!BQ379</f>
        <v>-</v>
      </c>
      <c r="CB693" s="80" t="str">
        <f>+Scoresheet!BR379</f>
        <v>-</v>
      </c>
      <c r="CC693" s="80" t="str">
        <f>+Scoresheet!BS379</f>
        <v>-</v>
      </c>
      <c r="CD693" s="80" t="str">
        <f>+Scoresheet!BT379</f>
        <v>-</v>
      </c>
      <c r="CE693" s="80" t="str">
        <f>+Scoresheet!BU379</f>
        <v>-</v>
      </c>
      <c r="CF693" s="80">
        <f>+Scoresheet!BV379</f>
        <v>0</v>
      </c>
    </row>
    <row r="694" spans="23:84" hidden="1">
      <c r="W694" s="139">
        <v>21</v>
      </c>
      <c r="X694" s="295" t="str">
        <f>+Scoresheet!B380</f>
        <v>-</v>
      </c>
      <c r="Y694" s="296" t="str">
        <f>VLOOKUP(Scoresheet!C380,'Caps &amp; Points'!$DT$2:$DU$103,2,FALSE)</f>
        <v>-</v>
      </c>
      <c r="Z694" s="309" t="str">
        <f>VLOOKUP(Scoresheet!D380,'Caps &amp; Points'!$DT$2:$DU$103,2,FALSE)</f>
        <v>-</v>
      </c>
      <c r="AA694" s="309" t="str">
        <f>VLOOKUP(Scoresheet!E380,'Caps &amp; Points'!$DT$2:$DU$103,2,FALSE)</f>
        <v>-</v>
      </c>
      <c r="AB694" s="309" t="str">
        <f>VLOOKUP(Scoresheet!F380,'Caps &amp; Points'!$DT$2:$DU$103,2,FALSE)</f>
        <v>-</v>
      </c>
      <c r="AC694" s="309" t="str">
        <f>VLOOKUP(Scoresheet!G380,'Caps &amp; Points'!$DT$2:$DU$103,2,FALSE)</f>
        <v>-</v>
      </c>
      <c r="AD694" s="309" t="str">
        <f>VLOOKUP(Scoresheet!H380,'Caps &amp; Points'!$DT$2:$DU$103,2,FALSE)</f>
        <v>-</v>
      </c>
      <c r="AE694" s="310" t="str">
        <f>VLOOKUP(Scoresheet!I380,'Caps &amp; Points'!$DT$2:$DU$103,2,FALSE)</f>
        <v>-</v>
      </c>
      <c r="AF694" s="90">
        <f t="shared" si="139"/>
        <v>0</v>
      </c>
      <c r="AG694" s="87" t="str">
        <f>VLOOKUP(Scoresheet!AA380,'Caps &amp; Points'!$DW$2:$DX$11,2,FALSE)</f>
        <v>-</v>
      </c>
      <c r="AH694" s="88" t="str">
        <f>VLOOKUP(Scoresheet!AB380,'Caps &amp; Points'!$DW$2:$DX$11,2,FALSE)</f>
        <v>-</v>
      </c>
      <c r="AI694" s="88" t="str">
        <f>VLOOKUP(Scoresheet!AC380,'Caps &amp; Points'!$DW$2:$DX$11,2,FALSE)</f>
        <v>-</v>
      </c>
      <c r="AJ694" s="88" t="str">
        <f>VLOOKUP(Scoresheet!AD380,'Caps &amp; Points'!$DW$2:$DX$11,2,FALSE)</f>
        <v>-</v>
      </c>
      <c r="AK694" s="88" t="str">
        <f>VLOOKUP(Scoresheet!AE380,'Caps &amp; Points'!$DW$2:$DX$11,2,FALSE)</f>
        <v>-</v>
      </c>
      <c r="AL694" s="88" t="str">
        <f>VLOOKUP(Scoresheet!AF380,'Caps &amp; Points'!$DW$2:$DX$11,2,FALSE)</f>
        <v>-</v>
      </c>
      <c r="AM694" s="89" t="str">
        <f>VLOOKUP(Scoresheet!AG380,'Caps &amp; Points'!$DW$2:$DX$11,2,FALSE)</f>
        <v>-</v>
      </c>
      <c r="AN694" s="90">
        <f t="shared" si="140"/>
        <v>0</v>
      </c>
      <c r="AO694" s="87" t="str">
        <f>VLOOKUP(Scoresheet!AY380,'Caps &amp; Points'!$EF$2:$EG$13,2,FALSE)</f>
        <v>-</v>
      </c>
      <c r="AP694" s="88" t="str">
        <f>VLOOKUP(Scoresheet!AZ380,'Caps &amp; Points'!$EF$2:$EG$13,2,FALSE)</f>
        <v>-</v>
      </c>
      <c r="AQ694" s="88" t="str">
        <f>VLOOKUP(Scoresheet!BA380,'Caps &amp; Points'!$EF$2:$EG$13,2,FALSE)</f>
        <v>-</v>
      </c>
      <c r="AR694" s="88" t="str">
        <f>VLOOKUP(Scoresheet!BB380,'Caps &amp; Points'!$EF$2:$EG$13,2,FALSE)</f>
        <v>-</v>
      </c>
      <c r="AS694" s="88" t="str">
        <f>VLOOKUP(Scoresheet!BC380,'Caps &amp; Points'!$EF$2:$EG$13,2,FALSE)</f>
        <v>-</v>
      </c>
      <c r="AT694" s="88" t="str">
        <f>VLOOKUP(Scoresheet!BD380,'Caps &amp; Points'!$EF$2:$EG$13,2,FALSE)</f>
        <v>-</v>
      </c>
      <c r="AU694" s="89" t="str">
        <f>VLOOKUP(Scoresheet!BE380,'Caps &amp; Points'!$EF$2:$EG$13,2,FALSE)</f>
        <v>-</v>
      </c>
      <c r="AV694" s="90">
        <f t="shared" si="141"/>
        <v>0</v>
      </c>
      <c r="AX694" s="80" t="str">
        <f>VLOOKUP(Scoresheet!AQ380,'Caps &amp; Points'!$EC$2:$ED$21,2,FALSE)</f>
        <v>-</v>
      </c>
      <c r="AY694" s="80" t="str">
        <f>VLOOKUP(Scoresheet!AR380,'Caps &amp; Points'!$EC$2:$ED$21,2,FALSE)</f>
        <v>-</v>
      </c>
      <c r="AZ694" s="80" t="str">
        <f>VLOOKUP(Scoresheet!AS380,'Caps &amp; Points'!$EC$2:$ED$21,2,FALSE)</f>
        <v>-</v>
      </c>
      <c r="BA694" s="80" t="str">
        <f>VLOOKUP(Scoresheet!AT380,'Caps &amp; Points'!$EC$2:$ED$21,2,FALSE)</f>
        <v>-</v>
      </c>
      <c r="BB694" s="80" t="str">
        <f>VLOOKUP(Scoresheet!AU380,'Caps &amp; Points'!$EC$2:$ED$21,2,FALSE)</f>
        <v>-</v>
      </c>
      <c r="BC694" s="80" t="str">
        <f>VLOOKUP(Scoresheet!AV380,'Caps &amp; Points'!$EC$2:$ED$21,2,FALSE)</f>
        <v>-</v>
      </c>
      <c r="BD694" s="80" t="str">
        <f>VLOOKUP(Scoresheet!AW380,'Caps &amp; Points'!$EC$2:$ED$21,2,FALSE)</f>
        <v>-</v>
      </c>
      <c r="BE694" s="90">
        <f t="shared" si="142"/>
        <v>0</v>
      </c>
      <c r="BF694" s="87" t="str">
        <f>VLOOKUP(Scoresheet!AI380,'Caps &amp; Points'!$DZ$2:$EA$40,2,FALSE)</f>
        <v>-</v>
      </c>
      <c r="BG694" s="88" t="str">
        <f>VLOOKUP(Scoresheet!AJ380,'Caps &amp; Points'!$DZ$2:$EA$40,2,FALSE)</f>
        <v>-</v>
      </c>
      <c r="BH694" s="88" t="str">
        <f>VLOOKUP(Scoresheet!AK380,'Caps &amp; Points'!$DZ$2:$EA$40,2,FALSE)</f>
        <v>-</v>
      </c>
      <c r="BI694" s="88" t="str">
        <f>VLOOKUP(Scoresheet!AL380,'Caps &amp; Points'!$DZ$2:$EA$40,2,FALSE)</f>
        <v>-</v>
      </c>
      <c r="BJ694" s="88" t="str">
        <f>VLOOKUP(Scoresheet!AM380,'Caps &amp; Points'!$DZ$2:$EA$40,2,FALSE)</f>
        <v>-</v>
      </c>
      <c r="BK694" s="88" t="str">
        <f>VLOOKUP(Scoresheet!AN380,'Caps &amp; Points'!$DZ$2:$EA$40,2,FALSE)</f>
        <v>-</v>
      </c>
      <c r="BL694" s="89" t="str">
        <f>VLOOKUP(Scoresheet!AO380,'Caps &amp; Points'!$DZ$2:$EA$40,2,FALSE)</f>
        <v>-</v>
      </c>
      <c r="BM694" s="90">
        <f t="shared" si="143"/>
        <v>0</v>
      </c>
      <c r="BN694" s="90">
        <f t="shared" si="137"/>
        <v>0</v>
      </c>
      <c r="BO694" s="90">
        <f t="shared" si="138"/>
        <v>0</v>
      </c>
      <c r="BP694" s="90"/>
      <c r="BQ694" s="80" t="str">
        <f>+Scoresheet!BG380</f>
        <v>-</v>
      </c>
      <c r="BR694" s="80" t="str">
        <f>+Scoresheet!BH380</f>
        <v>-</v>
      </c>
      <c r="BS694" s="80" t="str">
        <f>+Scoresheet!BI380</f>
        <v>-</v>
      </c>
      <c r="BT694" s="80" t="str">
        <f>+Scoresheet!BJ380</f>
        <v>-</v>
      </c>
      <c r="BU694" s="80" t="str">
        <f>+Scoresheet!BK380</f>
        <v>-</v>
      </c>
      <c r="BV694" s="80" t="str">
        <f>+Scoresheet!BL380</f>
        <v>-</v>
      </c>
      <c r="BW694" s="80" t="str">
        <f>+Scoresheet!BM380</f>
        <v>-</v>
      </c>
      <c r="BX694" s="80">
        <f>+Scoresheet!BN380</f>
        <v>0</v>
      </c>
      <c r="BY694" s="80" t="str">
        <f>+Scoresheet!BO380</f>
        <v>-</v>
      </c>
      <c r="BZ694" s="80" t="str">
        <f>+Scoresheet!BP380</f>
        <v>-</v>
      </c>
      <c r="CA694" s="80" t="str">
        <f>+Scoresheet!BQ380</f>
        <v>-</v>
      </c>
      <c r="CB694" s="80" t="str">
        <f>+Scoresheet!BR380</f>
        <v>-</v>
      </c>
      <c r="CC694" s="80" t="str">
        <f>+Scoresheet!BS380</f>
        <v>-</v>
      </c>
      <c r="CD694" s="80" t="str">
        <f>+Scoresheet!BT380</f>
        <v>-</v>
      </c>
      <c r="CE694" s="80" t="str">
        <f>+Scoresheet!BU380</f>
        <v>-</v>
      </c>
      <c r="CF694" s="80">
        <f>+Scoresheet!BV380</f>
        <v>0</v>
      </c>
    </row>
    <row r="695" spans="23:84" hidden="1">
      <c r="W695" s="294">
        <v>22</v>
      </c>
      <c r="X695" s="295" t="str">
        <f>+Scoresheet!B381</f>
        <v>-</v>
      </c>
      <c r="Y695" s="296" t="str">
        <f>VLOOKUP(Scoresheet!C381,'Caps &amp; Points'!$DT$2:$DU$103,2,FALSE)</f>
        <v>-</v>
      </c>
      <c r="Z695" s="309" t="str">
        <f>VLOOKUP(Scoresheet!D381,'Caps &amp; Points'!$DT$2:$DU$103,2,FALSE)</f>
        <v>-</v>
      </c>
      <c r="AA695" s="309" t="str">
        <f>VLOOKUP(Scoresheet!E381,'Caps &amp; Points'!$DT$2:$DU$103,2,FALSE)</f>
        <v>-</v>
      </c>
      <c r="AB695" s="309" t="str">
        <f>VLOOKUP(Scoresheet!F381,'Caps &amp; Points'!$DT$2:$DU$103,2,FALSE)</f>
        <v>-</v>
      </c>
      <c r="AC695" s="309" t="str">
        <f>VLOOKUP(Scoresheet!G381,'Caps &amp; Points'!$DT$2:$DU$103,2,FALSE)</f>
        <v>-</v>
      </c>
      <c r="AD695" s="309" t="str">
        <f>VLOOKUP(Scoresheet!H381,'Caps &amp; Points'!$DT$2:$DU$103,2,FALSE)</f>
        <v>-</v>
      </c>
      <c r="AE695" s="310" t="str">
        <f>VLOOKUP(Scoresheet!I381,'Caps &amp; Points'!$DT$2:$DU$103,2,FALSE)</f>
        <v>-</v>
      </c>
      <c r="AF695" s="90">
        <f t="shared" si="139"/>
        <v>0</v>
      </c>
      <c r="AG695" s="87" t="str">
        <f>VLOOKUP(Scoresheet!AA381,'Caps &amp; Points'!$DW$2:$DX$11,2,FALSE)</f>
        <v>-</v>
      </c>
      <c r="AH695" s="88" t="str">
        <f>VLOOKUP(Scoresheet!AB381,'Caps &amp; Points'!$DW$2:$DX$11,2,FALSE)</f>
        <v>-</v>
      </c>
      <c r="AI695" s="88" t="str">
        <f>VLOOKUP(Scoresheet!AC381,'Caps &amp; Points'!$DW$2:$DX$11,2,FALSE)</f>
        <v>-</v>
      </c>
      <c r="AJ695" s="88" t="str">
        <f>VLOOKUP(Scoresheet!AD381,'Caps &amp; Points'!$DW$2:$DX$11,2,FALSE)</f>
        <v>-</v>
      </c>
      <c r="AK695" s="88" t="str">
        <f>VLOOKUP(Scoresheet!AE381,'Caps &amp; Points'!$DW$2:$DX$11,2,FALSE)</f>
        <v>-</v>
      </c>
      <c r="AL695" s="88" t="str">
        <f>VLOOKUP(Scoresheet!AF381,'Caps &amp; Points'!$DW$2:$DX$11,2,FALSE)</f>
        <v>-</v>
      </c>
      <c r="AM695" s="89" t="str">
        <f>VLOOKUP(Scoresheet!AG381,'Caps &amp; Points'!$DW$2:$DX$11,2,FALSE)</f>
        <v>-</v>
      </c>
      <c r="AN695" s="90">
        <f t="shared" si="140"/>
        <v>0</v>
      </c>
      <c r="AO695" s="87" t="str">
        <f>VLOOKUP(Scoresheet!AY381,'Caps &amp; Points'!$EF$2:$EG$13,2,FALSE)</f>
        <v>-</v>
      </c>
      <c r="AP695" s="88" t="str">
        <f>VLOOKUP(Scoresheet!AZ381,'Caps &amp; Points'!$EF$2:$EG$13,2,FALSE)</f>
        <v>-</v>
      </c>
      <c r="AQ695" s="88" t="str">
        <f>VLOOKUP(Scoresheet!BA381,'Caps &amp; Points'!$EF$2:$EG$13,2,FALSE)</f>
        <v>-</v>
      </c>
      <c r="AR695" s="88" t="str">
        <f>VLOOKUP(Scoresheet!BB381,'Caps &amp; Points'!$EF$2:$EG$13,2,FALSE)</f>
        <v>-</v>
      </c>
      <c r="AS695" s="88" t="str">
        <f>VLOOKUP(Scoresheet!BC381,'Caps &amp; Points'!$EF$2:$EG$13,2,FALSE)</f>
        <v>-</v>
      </c>
      <c r="AT695" s="88" t="str">
        <f>VLOOKUP(Scoresheet!BD381,'Caps &amp; Points'!$EF$2:$EG$13,2,FALSE)</f>
        <v>-</v>
      </c>
      <c r="AU695" s="89" t="str">
        <f>VLOOKUP(Scoresheet!BE381,'Caps &amp; Points'!$EF$2:$EG$13,2,FALSE)</f>
        <v>-</v>
      </c>
      <c r="AV695" s="90">
        <f t="shared" si="141"/>
        <v>0</v>
      </c>
      <c r="AX695" s="80" t="str">
        <f>VLOOKUP(Scoresheet!AQ381,'Caps &amp; Points'!$EC$2:$ED$21,2,FALSE)</f>
        <v>-</v>
      </c>
      <c r="AY695" s="80" t="str">
        <f>VLOOKUP(Scoresheet!AR381,'Caps &amp; Points'!$EC$2:$ED$21,2,FALSE)</f>
        <v>-</v>
      </c>
      <c r="AZ695" s="80" t="str">
        <f>VLOOKUP(Scoresheet!AS381,'Caps &amp; Points'!$EC$2:$ED$21,2,FALSE)</f>
        <v>-</v>
      </c>
      <c r="BA695" s="80" t="str">
        <f>VLOOKUP(Scoresheet!AT381,'Caps &amp; Points'!$EC$2:$ED$21,2,FALSE)</f>
        <v>-</v>
      </c>
      <c r="BB695" s="80" t="str">
        <f>VLOOKUP(Scoresheet!AU381,'Caps &amp; Points'!$EC$2:$ED$21,2,FALSE)</f>
        <v>-</v>
      </c>
      <c r="BC695" s="80" t="str">
        <f>VLOOKUP(Scoresheet!AV381,'Caps &amp; Points'!$EC$2:$ED$21,2,FALSE)</f>
        <v>-</v>
      </c>
      <c r="BD695" s="80" t="str">
        <f>VLOOKUP(Scoresheet!AW381,'Caps &amp; Points'!$EC$2:$ED$21,2,FALSE)</f>
        <v>-</v>
      </c>
      <c r="BE695" s="90">
        <f t="shared" si="142"/>
        <v>0</v>
      </c>
      <c r="BF695" s="87" t="str">
        <f>VLOOKUP(Scoresheet!AI381,'Caps &amp; Points'!$DZ$2:$EA$40,2,FALSE)</f>
        <v>-</v>
      </c>
      <c r="BG695" s="88" t="str">
        <f>VLOOKUP(Scoresheet!AJ381,'Caps &amp; Points'!$DZ$2:$EA$40,2,FALSE)</f>
        <v>-</v>
      </c>
      <c r="BH695" s="88" t="str">
        <f>VLOOKUP(Scoresheet!AK381,'Caps &amp; Points'!$DZ$2:$EA$40,2,FALSE)</f>
        <v>-</v>
      </c>
      <c r="BI695" s="88" t="str">
        <f>VLOOKUP(Scoresheet!AL381,'Caps &amp; Points'!$DZ$2:$EA$40,2,FALSE)</f>
        <v>-</v>
      </c>
      <c r="BJ695" s="88" t="str">
        <f>VLOOKUP(Scoresheet!AM381,'Caps &amp; Points'!$DZ$2:$EA$40,2,FALSE)</f>
        <v>-</v>
      </c>
      <c r="BK695" s="88" t="str">
        <f>VLOOKUP(Scoresheet!AN381,'Caps &amp; Points'!$DZ$2:$EA$40,2,FALSE)</f>
        <v>-</v>
      </c>
      <c r="BL695" s="89" t="str">
        <f>VLOOKUP(Scoresheet!AO381,'Caps &amp; Points'!$DZ$2:$EA$40,2,FALSE)</f>
        <v>-</v>
      </c>
      <c r="BM695" s="90">
        <f t="shared" si="143"/>
        <v>0</v>
      </c>
      <c r="BN695" s="90">
        <f t="shared" si="137"/>
        <v>0</v>
      </c>
      <c r="BO695" s="90">
        <f t="shared" si="138"/>
        <v>0</v>
      </c>
      <c r="BP695" s="90"/>
      <c r="BQ695" s="80" t="str">
        <f>+Scoresheet!BG381</f>
        <v>-</v>
      </c>
      <c r="BR695" s="80" t="str">
        <f>+Scoresheet!BH381</f>
        <v>-</v>
      </c>
      <c r="BS695" s="80" t="str">
        <f>+Scoresheet!BI381</f>
        <v>-</v>
      </c>
      <c r="BT695" s="80" t="str">
        <f>+Scoresheet!BJ381</f>
        <v>-</v>
      </c>
      <c r="BU695" s="80" t="str">
        <f>+Scoresheet!BK381</f>
        <v>-</v>
      </c>
      <c r="BV695" s="80" t="str">
        <f>+Scoresheet!BL381</f>
        <v>-</v>
      </c>
      <c r="BW695" s="80" t="str">
        <f>+Scoresheet!BM381</f>
        <v>-</v>
      </c>
      <c r="BX695" s="80">
        <f>+Scoresheet!BN381</f>
        <v>0</v>
      </c>
      <c r="BY695" s="80" t="str">
        <f>+Scoresheet!BO381</f>
        <v>-</v>
      </c>
      <c r="BZ695" s="80" t="str">
        <f>+Scoresheet!BP381</f>
        <v>-</v>
      </c>
      <c r="CA695" s="80" t="str">
        <f>+Scoresheet!BQ381</f>
        <v>-</v>
      </c>
      <c r="CB695" s="80" t="str">
        <f>+Scoresheet!BR381</f>
        <v>-</v>
      </c>
      <c r="CC695" s="80" t="str">
        <f>+Scoresheet!BS381</f>
        <v>-</v>
      </c>
      <c r="CD695" s="80" t="str">
        <f>+Scoresheet!BT381</f>
        <v>-</v>
      </c>
      <c r="CE695" s="80" t="str">
        <f>+Scoresheet!BU381</f>
        <v>-</v>
      </c>
      <c r="CF695" s="80">
        <f>+Scoresheet!BV381</f>
        <v>0</v>
      </c>
    </row>
    <row r="696" spans="23:84" hidden="1">
      <c r="W696" s="139">
        <v>23</v>
      </c>
      <c r="X696" s="295" t="str">
        <f>+Scoresheet!B382</f>
        <v>-</v>
      </c>
      <c r="Y696" s="296" t="str">
        <f>VLOOKUP(Scoresheet!C382,'Caps &amp; Points'!$DT$2:$DU$103,2,FALSE)</f>
        <v>-</v>
      </c>
      <c r="Z696" s="309" t="str">
        <f>VLOOKUP(Scoresheet!D382,'Caps &amp; Points'!$DT$2:$DU$103,2,FALSE)</f>
        <v>-</v>
      </c>
      <c r="AA696" s="309" t="str">
        <f>VLOOKUP(Scoresheet!E382,'Caps &amp; Points'!$DT$2:$DU$103,2,FALSE)</f>
        <v>-</v>
      </c>
      <c r="AB696" s="309" t="str">
        <f>VLOOKUP(Scoresheet!F382,'Caps &amp; Points'!$DT$2:$DU$103,2,FALSE)</f>
        <v>-</v>
      </c>
      <c r="AC696" s="309" t="str">
        <f>VLOOKUP(Scoresheet!G382,'Caps &amp; Points'!$DT$2:$DU$103,2,FALSE)</f>
        <v>-</v>
      </c>
      <c r="AD696" s="309" t="str">
        <f>VLOOKUP(Scoresheet!H382,'Caps &amp; Points'!$DT$2:$DU$103,2,FALSE)</f>
        <v>-</v>
      </c>
      <c r="AE696" s="310" t="str">
        <f>VLOOKUP(Scoresheet!I382,'Caps &amp; Points'!$DT$2:$DU$103,2,FALSE)</f>
        <v>-</v>
      </c>
      <c r="AF696" s="90">
        <f t="shared" si="139"/>
        <v>0</v>
      </c>
      <c r="AG696" s="87" t="str">
        <f>VLOOKUP(Scoresheet!AA382,'Caps &amp; Points'!$DW$2:$DX$11,2,FALSE)</f>
        <v>-</v>
      </c>
      <c r="AH696" s="88" t="str">
        <f>VLOOKUP(Scoresheet!AB382,'Caps &amp; Points'!$DW$2:$DX$11,2,FALSE)</f>
        <v>-</v>
      </c>
      <c r="AI696" s="88" t="str">
        <f>VLOOKUP(Scoresheet!AC382,'Caps &amp; Points'!$DW$2:$DX$11,2,FALSE)</f>
        <v>-</v>
      </c>
      <c r="AJ696" s="88" t="str">
        <f>VLOOKUP(Scoresheet!AD382,'Caps &amp; Points'!$DW$2:$DX$11,2,FALSE)</f>
        <v>-</v>
      </c>
      <c r="AK696" s="88" t="str">
        <f>VLOOKUP(Scoresheet!AE382,'Caps &amp; Points'!$DW$2:$DX$11,2,FALSE)</f>
        <v>-</v>
      </c>
      <c r="AL696" s="88" t="str">
        <f>VLOOKUP(Scoresheet!AF382,'Caps &amp; Points'!$DW$2:$DX$11,2,FALSE)</f>
        <v>-</v>
      </c>
      <c r="AM696" s="89" t="str">
        <f>VLOOKUP(Scoresheet!AG382,'Caps &amp; Points'!$DW$2:$DX$11,2,FALSE)</f>
        <v>-</v>
      </c>
      <c r="AN696" s="90">
        <f t="shared" si="140"/>
        <v>0</v>
      </c>
      <c r="AO696" s="87" t="str">
        <f>VLOOKUP(Scoresheet!AY382,'Caps &amp; Points'!$EF$2:$EG$13,2,FALSE)</f>
        <v>-</v>
      </c>
      <c r="AP696" s="88" t="str">
        <f>VLOOKUP(Scoresheet!AZ382,'Caps &amp; Points'!$EF$2:$EG$13,2,FALSE)</f>
        <v>-</v>
      </c>
      <c r="AQ696" s="88" t="str">
        <f>VLOOKUP(Scoresheet!BA382,'Caps &amp; Points'!$EF$2:$EG$13,2,FALSE)</f>
        <v>-</v>
      </c>
      <c r="AR696" s="88" t="str">
        <f>VLOOKUP(Scoresheet!BB382,'Caps &amp; Points'!$EF$2:$EG$13,2,FALSE)</f>
        <v>-</v>
      </c>
      <c r="AS696" s="88" t="str">
        <f>VLOOKUP(Scoresheet!BC382,'Caps &amp; Points'!$EF$2:$EG$13,2,FALSE)</f>
        <v>-</v>
      </c>
      <c r="AT696" s="88" t="str">
        <f>VLOOKUP(Scoresheet!BD382,'Caps &amp; Points'!$EF$2:$EG$13,2,FALSE)</f>
        <v>-</v>
      </c>
      <c r="AU696" s="89" t="str">
        <f>VLOOKUP(Scoresheet!BE382,'Caps &amp; Points'!$EF$2:$EG$13,2,FALSE)</f>
        <v>-</v>
      </c>
      <c r="AV696" s="90">
        <f t="shared" si="141"/>
        <v>0</v>
      </c>
      <c r="AX696" s="80" t="str">
        <f>VLOOKUP(Scoresheet!AQ382,'Caps &amp; Points'!$EC$2:$ED$21,2,FALSE)</f>
        <v>-</v>
      </c>
      <c r="AY696" s="80" t="str">
        <f>VLOOKUP(Scoresheet!AR382,'Caps &amp; Points'!$EC$2:$ED$21,2,FALSE)</f>
        <v>-</v>
      </c>
      <c r="AZ696" s="80" t="str">
        <f>VLOOKUP(Scoresheet!AS382,'Caps &amp; Points'!$EC$2:$ED$21,2,FALSE)</f>
        <v>-</v>
      </c>
      <c r="BA696" s="80" t="str">
        <f>VLOOKUP(Scoresheet!AT382,'Caps &amp; Points'!$EC$2:$ED$21,2,FALSE)</f>
        <v>-</v>
      </c>
      <c r="BB696" s="80" t="str">
        <f>VLOOKUP(Scoresheet!AU382,'Caps &amp; Points'!$EC$2:$ED$21,2,FALSE)</f>
        <v>-</v>
      </c>
      <c r="BC696" s="80" t="str">
        <f>VLOOKUP(Scoresheet!AV382,'Caps &amp; Points'!$EC$2:$ED$21,2,FALSE)</f>
        <v>-</v>
      </c>
      <c r="BD696" s="80" t="str">
        <f>VLOOKUP(Scoresheet!AW382,'Caps &amp; Points'!$EC$2:$ED$21,2,FALSE)</f>
        <v>-</v>
      </c>
      <c r="BE696" s="90">
        <f t="shared" si="142"/>
        <v>0</v>
      </c>
      <c r="BF696" s="87" t="str">
        <f>VLOOKUP(Scoresheet!AI382,'Caps &amp; Points'!$DZ$2:$EA$40,2,FALSE)</f>
        <v>-</v>
      </c>
      <c r="BG696" s="88" t="str">
        <f>VLOOKUP(Scoresheet!AJ382,'Caps &amp; Points'!$DZ$2:$EA$40,2,FALSE)</f>
        <v>-</v>
      </c>
      <c r="BH696" s="88" t="str">
        <f>VLOOKUP(Scoresheet!AK382,'Caps &amp; Points'!$DZ$2:$EA$40,2,FALSE)</f>
        <v>-</v>
      </c>
      <c r="BI696" s="88" t="str">
        <f>VLOOKUP(Scoresheet!AL382,'Caps &amp; Points'!$DZ$2:$EA$40,2,FALSE)</f>
        <v>-</v>
      </c>
      <c r="BJ696" s="88" t="str">
        <f>VLOOKUP(Scoresheet!AM382,'Caps &amp; Points'!$DZ$2:$EA$40,2,FALSE)</f>
        <v>-</v>
      </c>
      <c r="BK696" s="88" t="str">
        <f>VLOOKUP(Scoresheet!AN382,'Caps &amp; Points'!$DZ$2:$EA$40,2,FALSE)</f>
        <v>-</v>
      </c>
      <c r="BL696" s="89" t="str">
        <f>VLOOKUP(Scoresheet!AO382,'Caps &amp; Points'!$DZ$2:$EA$40,2,FALSE)</f>
        <v>-</v>
      </c>
      <c r="BM696" s="90">
        <f t="shared" si="143"/>
        <v>0</v>
      </c>
      <c r="BN696" s="90">
        <f t="shared" si="137"/>
        <v>0</v>
      </c>
      <c r="BO696" s="90">
        <f t="shared" si="138"/>
        <v>0</v>
      </c>
      <c r="BP696" s="90"/>
      <c r="BQ696" s="80" t="str">
        <f>+Scoresheet!BG382</f>
        <v>-</v>
      </c>
      <c r="BR696" s="80" t="str">
        <f>+Scoresheet!BH382</f>
        <v>-</v>
      </c>
      <c r="BS696" s="80" t="str">
        <f>+Scoresheet!BI382</f>
        <v>-</v>
      </c>
      <c r="BT696" s="80" t="str">
        <f>+Scoresheet!BJ382</f>
        <v>-</v>
      </c>
      <c r="BU696" s="80" t="str">
        <f>+Scoresheet!BK382</f>
        <v>-</v>
      </c>
      <c r="BV696" s="80" t="str">
        <f>+Scoresheet!BL382</f>
        <v>-</v>
      </c>
      <c r="BW696" s="80" t="str">
        <f>+Scoresheet!BM382</f>
        <v>-</v>
      </c>
      <c r="BX696" s="80">
        <f>+Scoresheet!BN382</f>
        <v>0</v>
      </c>
      <c r="BY696" s="80" t="str">
        <f>+Scoresheet!BO382</f>
        <v>-</v>
      </c>
      <c r="BZ696" s="80" t="str">
        <f>+Scoresheet!BP382</f>
        <v>-</v>
      </c>
      <c r="CA696" s="80" t="str">
        <f>+Scoresheet!BQ382</f>
        <v>-</v>
      </c>
      <c r="CB696" s="80" t="str">
        <f>+Scoresheet!BR382</f>
        <v>-</v>
      </c>
      <c r="CC696" s="80" t="str">
        <f>+Scoresheet!BS382</f>
        <v>-</v>
      </c>
      <c r="CD696" s="80" t="str">
        <f>+Scoresheet!BT382</f>
        <v>-</v>
      </c>
      <c r="CE696" s="80" t="str">
        <f>+Scoresheet!BU382</f>
        <v>-</v>
      </c>
      <c r="CF696" s="80">
        <f>+Scoresheet!BV382</f>
        <v>0</v>
      </c>
    </row>
    <row r="697" spans="23:84" hidden="1">
      <c r="W697" s="294">
        <v>24</v>
      </c>
      <c r="X697" s="295" t="str">
        <f>+Scoresheet!B383</f>
        <v>-</v>
      </c>
      <c r="Y697" s="296" t="str">
        <f>VLOOKUP(Scoresheet!C383,'Caps &amp; Points'!$DT$2:$DU$103,2,FALSE)</f>
        <v>-</v>
      </c>
      <c r="Z697" s="309" t="str">
        <f>VLOOKUP(Scoresheet!D383,'Caps &amp; Points'!$DT$2:$DU$103,2,FALSE)</f>
        <v>-</v>
      </c>
      <c r="AA697" s="309" t="str">
        <f>VLOOKUP(Scoresheet!E383,'Caps &amp; Points'!$DT$2:$DU$103,2,FALSE)</f>
        <v>-</v>
      </c>
      <c r="AB697" s="309" t="str">
        <f>VLOOKUP(Scoresheet!F383,'Caps &amp; Points'!$DT$2:$DU$103,2,FALSE)</f>
        <v>-</v>
      </c>
      <c r="AC697" s="309" t="str">
        <f>VLOOKUP(Scoresheet!G383,'Caps &amp; Points'!$DT$2:$DU$103,2,FALSE)</f>
        <v>-</v>
      </c>
      <c r="AD697" s="309" t="str">
        <f>VLOOKUP(Scoresheet!H383,'Caps &amp; Points'!$DT$2:$DU$103,2,FALSE)</f>
        <v>-</v>
      </c>
      <c r="AE697" s="310" t="str">
        <f>VLOOKUP(Scoresheet!I383,'Caps &amp; Points'!$DT$2:$DU$103,2,FALSE)</f>
        <v>-</v>
      </c>
      <c r="AF697" s="90">
        <f t="shared" si="139"/>
        <v>0</v>
      </c>
      <c r="AG697" s="87" t="str">
        <f>VLOOKUP(Scoresheet!AA383,'Caps &amp; Points'!$DW$2:$DX$11,2,FALSE)</f>
        <v>-</v>
      </c>
      <c r="AH697" s="88" t="str">
        <f>VLOOKUP(Scoresheet!AB383,'Caps &amp; Points'!$DW$2:$DX$11,2,FALSE)</f>
        <v>-</v>
      </c>
      <c r="AI697" s="88" t="str">
        <f>VLOOKUP(Scoresheet!AC383,'Caps &amp; Points'!$DW$2:$DX$11,2,FALSE)</f>
        <v>-</v>
      </c>
      <c r="AJ697" s="88" t="str">
        <f>VLOOKUP(Scoresheet!AD383,'Caps &amp; Points'!$DW$2:$DX$11,2,FALSE)</f>
        <v>-</v>
      </c>
      <c r="AK697" s="88" t="str">
        <f>VLOOKUP(Scoresheet!AE383,'Caps &amp; Points'!$DW$2:$DX$11,2,FALSE)</f>
        <v>-</v>
      </c>
      <c r="AL697" s="88" t="str">
        <f>VLOOKUP(Scoresheet!AF383,'Caps &amp; Points'!$DW$2:$DX$11,2,FALSE)</f>
        <v>-</v>
      </c>
      <c r="AM697" s="89" t="str">
        <f>VLOOKUP(Scoresheet!AG383,'Caps &amp; Points'!$DW$2:$DX$11,2,FALSE)</f>
        <v>-</v>
      </c>
      <c r="AN697" s="90">
        <f t="shared" si="140"/>
        <v>0</v>
      </c>
      <c r="AO697" s="87" t="str">
        <f>VLOOKUP(Scoresheet!AY383,'Caps &amp; Points'!$EF$2:$EG$13,2,FALSE)</f>
        <v>-</v>
      </c>
      <c r="AP697" s="88" t="str">
        <f>VLOOKUP(Scoresheet!AZ383,'Caps &amp; Points'!$EF$2:$EG$13,2,FALSE)</f>
        <v>-</v>
      </c>
      <c r="AQ697" s="88" t="str">
        <f>VLOOKUP(Scoresheet!BA383,'Caps &amp; Points'!$EF$2:$EG$13,2,FALSE)</f>
        <v>-</v>
      </c>
      <c r="AR697" s="88" t="str">
        <f>VLOOKUP(Scoresheet!BB383,'Caps &amp; Points'!$EF$2:$EG$13,2,FALSE)</f>
        <v>-</v>
      </c>
      <c r="AS697" s="88" t="str">
        <f>VLOOKUP(Scoresheet!BC383,'Caps &amp; Points'!$EF$2:$EG$13,2,FALSE)</f>
        <v>-</v>
      </c>
      <c r="AT697" s="88" t="str">
        <f>VLOOKUP(Scoresheet!BD383,'Caps &amp; Points'!$EF$2:$EG$13,2,FALSE)</f>
        <v>-</v>
      </c>
      <c r="AU697" s="89" t="str">
        <f>VLOOKUP(Scoresheet!BE383,'Caps &amp; Points'!$EF$2:$EG$13,2,FALSE)</f>
        <v>-</v>
      </c>
      <c r="AV697" s="90">
        <f t="shared" si="141"/>
        <v>0</v>
      </c>
      <c r="AX697" s="80" t="str">
        <f>VLOOKUP(Scoresheet!AQ383,'Caps &amp; Points'!$EC$2:$ED$21,2,FALSE)</f>
        <v>-</v>
      </c>
      <c r="AY697" s="80" t="str">
        <f>VLOOKUP(Scoresheet!AR383,'Caps &amp; Points'!$EC$2:$ED$21,2,FALSE)</f>
        <v>-</v>
      </c>
      <c r="AZ697" s="80" t="str">
        <f>VLOOKUP(Scoresheet!AS383,'Caps &amp; Points'!$EC$2:$ED$21,2,FALSE)</f>
        <v>-</v>
      </c>
      <c r="BA697" s="80" t="str">
        <f>VLOOKUP(Scoresheet!AT383,'Caps &amp; Points'!$EC$2:$ED$21,2,FALSE)</f>
        <v>-</v>
      </c>
      <c r="BB697" s="80" t="str">
        <f>VLOOKUP(Scoresheet!AU383,'Caps &amp; Points'!$EC$2:$ED$21,2,FALSE)</f>
        <v>-</v>
      </c>
      <c r="BC697" s="80" t="str">
        <f>VLOOKUP(Scoresheet!AV383,'Caps &amp; Points'!$EC$2:$ED$21,2,FALSE)</f>
        <v>-</v>
      </c>
      <c r="BD697" s="80" t="str">
        <f>VLOOKUP(Scoresheet!AW383,'Caps &amp; Points'!$EC$2:$ED$21,2,FALSE)</f>
        <v>-</v>
      </c>
      <c r="BE697" s="90">
        <f t="shared" si="142"/>
        <v>0</v>
      </c>
      <c r="BF697" s="87" t="str">
        <f>VLOOKUP(Scoresheet!AI383,'Caps &amp; Points'!$DZ$2:$EA$40,2,FALSE)</f>
        <v>-</v>
      </c>
      <c r="BG697" s="88" t="str">
        <f>VLOOKUP(Scoresheet!AJ383,'Caps &amp; Points'!$DZ$2:$EA$40,2,FALSE)</f>
        <v>-</v>
      </c>
      <c r="BH697" s="88" t="str">
        <f>VLOOKUP(Scoresheet!AK383,'Caps &amp; Points'!$DZ$2:$EA$40,2,FALSE)</f>
        <v>-</v>
      </c>
      <c r="BI697" s="88" t="str">
        <f>VLOOKUP(Scoresheet!AL383,'Caps &amp; Points'!$DZ$2:$EA$40,2,FALSE)</f>
        <v>-</v>
      </c>
      <c r="BJ697" s="88" t="str">
        <f>VLOOKUP(Scoresheet!AM383,'Caps &amp; Points'!$DZ$2:$EA$40,2,FALSE)</f>
        <v>-</v>
      </c>
      <c r="BK697" s="88" t="str">
        <f>VLOOKUP(Scoresheet!AN383,'Caps &amp; Points'!$DZ$2:$EA$40,2,FALSE)</f>
        <v>-</v>
      </c>
      <c r="BL697" s="89" t="str">
        <f>VLOOKUP(Scoresheet!AO383,'Caps &amp; Points'!$DZ$2:$EA$40,2,FALSE)</f>
        <v>-</v>
      </c>
      <c r="BM697" s="90">
        <f t="shared" si="143"/>
        <v>0</v>
      </c>
      <c r="BN697" s="90">
        <f t="shared" si="137"/>
        <v>0</v>
      </c>
      <c r="BO697" s="90">
        <f t="shared" si="138"/>
        <v>0</v>
      </c>
      <c r="BP697" s="90"/>
      <c r="BQ697" s="80" t="str">
        <f>+Scoresheet!BG383</f>
        <v>-</v>
      </c>
      <c r="BR697" s="80" t="str">
        <f>+Scoresheet!BH383</f>
        <v>-</v>
      </c>
      <c r="BS697" s="80" t="str">
        <f>+Scoresheet!BI383</f>
        <v>-</v>
      </c>
      <c r="BT697" s="80" t="str">
        <f>+Scoresheet!BJ383</f>
        <v>-</v>
      </c>
      <c r="BU697" s="80" t="str">
        <f>+Scoresheet!BK383</f>
        <v>-</v>
      </c>
      <c r="BV697" s="80" t="str">
        <f>+Scoresheet!BL383</f>
        <v>-</v>
      </c>
      <c r="BW697" s="80" t="str">
        <f>+Scoresheet!BM383</f>
        <v>-</v>
      </c>
      <c r="BX697" s="80">
        <f>+Scoresheet!BN383</f>
        <v>0</v>
      </c>
      <c r="BY697" s="80" t="str">
        <f>+Scoresheet!BO383</f>
        <v>-</v>
      </c>
      <c r="BZ697" s="80" t="str">
        <f>+Scoresheet!BP383</f>
        <v>-</v>
      </c>
      <c r="CA697" s="80" t="str">
        <f>+Scoresheet!BQ383</f>
        <v>-</v>
      </c>
      <c r="CB697" s="80" t="str">
        <f>+Scoresheet!BR383</f>
        <v>-</v>
      </c>
      <c r="CC697" s="80" t="str">
        <f>+Scoresheet!BS383</f>
        <v>-</v>
      </c>
      <c r="CD697" s="80" t="str">
        <f>+Scoresheet!BT383</f>
        <v>-</v>
      </c>
      <c r="CE697" s="80" t="str">
        <f>+Scoresheet!BU383</f>
        <v>-</v>
      </c>
      <c r="CF697" s="80">
        <f>+Scoresheet!BV383</f>
        <v>0</v>
      </c>
    </row>
    <row r="698" spans="23:84" hidden="1">
      <c r="W698" s="139">
        <v>25</v>
      </c>
      <c r="X698" s="295" t="str">
        <f>+Scoresheet!B384</f>
        <v>-</v>
      </c>
      <c r="Y698" s="296" t="str">
        <f>VLOOKUP(Scoresheet!C384,'Caps &amp; Points'!$DT$2:$DU$103,2,FALSE)</f>
        <v>-</v>
      </c>
      <c r="Z698" s="309" t="str">
        <f>VLOOKUP(Scoresheet!D384,'Caps &amp; Points'!$DT$2:$DU$103,2,FALSE)</f>
        <v>-</v>
      </c>
      <c r="AA698" s="309" t="str">
        <f>VLOOKUP(Scoresheet!E384,'Caps &amp; Points'!$DT$2:$DU$103,2,FALSE)</f>
        <v>-</v>
      </c>
      <c r="AB698" s="309" t="str">
        <f>VLOOKUP(Scoresheet!F384,'Caps &amp; Points'!$DT$2:$DU$103,2,FALSE)</f>
        <v>-</v>
      </c>
      <c r="AC698" s="309" t="str">
        <f>VLOOKUP(Scoresheet!G384,'Caps &amp; Points'!$DT$2:$DU$103,2,FALSE)</f>
        <v>-</v>
      </c>
      <c r="AD698" s="309" t="str">
        <f>VLOOKUP(Scoresheet!H384,'Caps &amp; Points'!$DT$2:$DU$103,2,FALSE)</f>
        <v>-</v>
      </c>
      <c r="AE698" s="310" t="str">
        <f>VLOOKUP(Scoresheet!I384,'Caps &amp; Points'!$DT$2:$DU$103,2,FALSE)</f>
        <v>-</v>
      </c>
      <c r="AF698" s="90">
        <f t="shared" si="139"/>
        <v>0</v>
      </c>
      <c r="AG698" s="87" t="str">
        <f>VLOOKUP(Scoresheet!AA384,'Caps &amp; Points'!$DW$2:$DX$11,2,FALSE)</f>
        <v>-</v>
      </c>
      <c r="AH698" s="88" t="str">
        <f>VLOOKUP(Scoresheet!AB384,'Caps &amp; Points'!$DW$2:$DX$11,2,FALSE)</f>
        <v>-</v>
      </c>
      <c r="AI698" s="88" t="str">
        <f>VLOOKUP(Scoresheet!AC384,'Caps &amp; Points'!$DW$2:$DX$11,2,FALSE)</f>
        <v>-</v>
      </c>
      <c r="AJ698" s="88" t="str">
        <f>VLOOKUP(Scoresheet!AD384,'Caps &amp; Points'!$DW$2:$DX$11,2,FALSE)</f>
        <v>-</v>
      </c>
      <c r="AK698" s="88" t="str">
        <f>VLOOKUP(Scoresheet!AE384,'Caps &amp; Points'!$DW$2:$DX$11,2,FALSE)</f>
        <v>-</v>
      </c>
      <c r="AL698" s="88" t="str">
        <f>VLOOKUP(Scoresheet!AF384,'Caps &amp; Points'!$DW$2:$DX$11,2,FALSE)</f>
        <v>-</v>
      </c>
      <c r="AM698" s="89" t="str">
        <f>VLOOKUP(Scoresheet!AG384,'Caps &amp; Points'!$DW$2:$DX$11,2,FALSE)</f>
        <v>-</v>
      </c>
      <c r="AN698" s="90">
        <f t="shared" si="140"/>
        <v>0</v>
      </c>
      <c r="AO698" s="87" t="str">
        <f>VLOOKUP(Scoresheet!AY384,'Caps &amp; Points'!$EF$2:$EG$13,2,FALSE)</f>
        <v>-</v>
      </c>
      <c r="AP698" s="88" t="str">
        <f>VLOOKUP(Scoresheet!AZ384,'Caps &amp; Points'!$EF$2:$EG$13,2,FALSE)</f>
        <v>-</v>
      </c>
      <c r="AQ698" s="88" t="str">
        <f>VLOOKUP(Scoresheet!BA384,'Caps &amp; Points'!$EF$2:$EG$13,2,FALSE)</f>
        <v>-</v>
      </c>
      <c r="AR698" s="88" t="str">
        <f>VLOOKUP(Scoresheet!BB384,'Caps &amp; Points'!$EF$2:$EG$13,2,FALSE)</f>
        <v>-</v>
      </c>
      <c r="AS698" s="88" t="str">
        <f>VLOOKUP(Scoresheet!BC384,'Caps &amp; Points'!$EF$2:$EG$13,2,FALSE)</f>
        <v>-</v>
      </c>
      <c r="AT698" s="88" t="str">
        <f>VLOOKUP(Scoresheet!BD384,'Caps &amp; Points'!$EF$2:$EG$13,2,FALSE)</f>
        <v>-</v>
      </c>
      <c r="AU698" s="89" t="str">
        <f>VLOOKUP(Scoresheet!BE384,'Caps &amp; Points'!$EF$2:$EG$13,2,FALSE)</f>
        <v>-</v>
      </c>
      <c r="AV698" s="90">
        <f t="shared" si="141"/>
        <v>0</v>
      </c>
      <c r="AX698" s="80" t="str">
        <f>VLOOKUP(Scoresheet!AQ384,'Caps &amp; Points'!$EC$2:$ED$21,2,FALSE)</f>
        <v>-</v>
      </c>
      <c r="AY698" s="80" t="str">
        <f>VLOOKUP(Scoresheet!AR384,'Caps &amp; Points'!$EC$2:$ED$21,2,FALSE)</f>
        <v>-</v>
      </c>
      <c r="AZ698" s="80" t="str">
        <f>VLOOKUP(Scoresheet!AS384,'Caps &amp; Points'!$EC$2:$ED$21,2,FALSE)</f>
        <v>-</v>
      </c>
      <c r="BA698" s="80" t="str">
        <f>VLOOKUP(Scoresheet!AT384,'Caps &amp; Points'!$EC$2:$ED$21,2,FALSE)</f>
        <v>-</v>
      </c>
      <c r="BB698" s="80" t="str">
        <f>VLOOKUP(Scoresheet!AU384,'Caps &amp; Points'!$EC$2:$ED$21,2,FALSE)</f>
        <v>-</v>
      </c>
      <c r="BC698" s="80" t="str">
        <f>VLOOKUP(Scoresheet!AV384,'Caps &amp; Points'!$EC$2:$ED$21,2,FALSE)</f>
        <v>-</v>
      </c>
      <c r="BD698" s="80" t="str">
        <f>VLOOKUP(Scoresheet!AW384,'Caps &amp; Points'!$EC$2:$ED$21,2,FALSE)</f>
        <v>-</v>
      </c>
      <c r="BE698" s="90">
        <f t="shared" si="142"/>
        <v>0</v>
      </c>
      <c r="BF698" s="87" t="str">
        <f>VLOOKUP(Scoresheet!AI384,'Caps &amp; Points'!$DZ$2:$EA$40,2,FALSE)</f>
        <v>-</v>
      </c>
      <c r="BG698" s="88" t="str">
        <f>VLOOKUP(Scoresheet!AJ384,'Caps &amp; Points'!$DZ$2:$EA$40,2,FALSE)</f>
        <v>-</v>
      </c>
      <c r="BH698" s="88" t="str">
        <f>VLOOKUP(Scoresheet!AK384,'Caps &amp; Points'!$DZ$2:$EA$40,2,FALSE)</f>
        <v>-</v>
      </c>
      <c r="BI698" s="88" t="str">
        <f>VLOOKUP(Scoresheet!AL384,'Caps &amp; Points'!$DZ$2:$EA$40,2,FALSE)</f>
        <v>-</v>
      </c>
      <c r="BJ698" s="88" t="str">
        <f>VLOOKUP(Scoresheet!AM384,'Caps &amp; Points'!$DZ$2:$EA$40,2,FALSE)</f>
        <v>-</v>
      </c>
      <c r="BK698" s="88" t="str">
        <f>VLOOKUP(Scoresheet!AN384,'Caps &amp; Points'!$DZ$2:$EA$40,2,FALSE)</f>
        <v>-</v>
      </c>
      <c r="BL698" s="89" t="str">
        <f>VLOOKUP(Scoresheet!AO384,'Caps &amp; Points'!$DZ$2:$EA$40,2,FALSE)</f>
        <v>-</v>
      </c>
      <c r="BM698" s="90">
        <f t="shared" si="143"/>
        <v>0</v>
      </c>
      <c r="BN698" s="90">
        <f t="shared" si="137"/>
        <v>0</v>
      </c>
      <c r="BO698" s="90">
        <f t="shared" si="138"/>
        <v>0</v>
      </c>
      <c r="BP698" s="90"/>
      <c r="BQ698" s="80" t="str">
        <f>+Scoresheet!BG384</f>
        <v>-</v>
      </c>
      <c r="BR698" s="80" t="str">
        <f>+Scoresheet!BH384</f>
        <v>-</v>
      </c>
      <c r="BS698" s="80" t="str">
        <f>+Scoresheet!BI384</f>
        <v>-</v>
      </c>
      <c r="BT698" s="80" t="str">
        <f>+Scoresheet!BJ384</f>
        <v>-</v>
      </c>
      <c r="BU698" s="80" t="str">
        <f>+Scoresheet!BK384</f>
        <v>-</v>
      </c>
      <c r="BV698" s="80" t="str">
        <f>+Scoresheet!BL384</f>
        <v>-</v>
      </c>
      <c r="BW698" s="80" t="str">
        <f>+Scoresheet!BM384</f>
        <v>-</v>
      </c>
      <c r="BX698" s="80">
        <f>+Scoresheet!BN384</f>
        <v>0</v>
      </c>
      <c r="BY698" s="80" t="str">
        <f>+Scoresheet!BO384</f>
        <v>-</v>
      </c>
      <c r="BZ698" s="80" t="str">
        <f>+Scoresheet!BP384</f>
        <v>-</v>
      </c>
      <c r="CA698" s="80" t="str">
        <f>+Scoresheet!BQ384</f>
        <v>-</v>
      </c>
      <c r="CB698" s="80" t="str">
        <f>+Scoresheet!BR384</f>
        <v>-</v>
      </c>
      <c r="CC698" s="80" t="str">
        <f>+Scoresheet!BS384</f>
        <v>-</v>
      </c>
      <c r="CD698" s="80" t="str">
        <f>+Scoresheet!BT384</f>
        <v>-</v>
      </c>
      <c r="CE698" s="80" t="str">
        <f>+Scoresheet!BU384</f>
        <v>-</v>
      </c>
      <c r="CF698" s="80">
        <f>+Scoresheet!BV384</f>
        <v>0</v>
      </c>
    </row>
    <row r="699" spans="23:84" hidden="1">
      <c r="W699" s="294">
        <v>26</v>
      </c>
      <c r="X699" s="295" t="str">
        <f>+Scoresheet!B385</f>
        <v>-</v>
      </c>
      <c r="Y699" s="296" t="str">
        <f>VLOOKUP(Scoresheet!C385,'Caps &amp; Points'!$DT$2:$DU$103,2,FALSE)</f>
        <v>-</v>
      </c>
      <c r="Z699" s="309" t="str">
        <f>VLOOKUP(Scoresheet!D385,'Caps &amp; Points'!$DT$2:$DU$103,2,FALSE)</f>
        <v>-</v>
      </c>
      <c r="AA699" s="309" t="str">
        <f>VLOOKUP(Scoresheet!E385,'Caps &amp; Points'!$DT$2:$DU$103,2,FALSE)</f>
        <v>-</v>
      </c>
      <c r="AB699" s="309" t="str">
        <f>VLOOKUP(Scoresheet!F385,'Caps &amp; Points'!$DT$2:$DU$103,2,FALSE)</f>
        <v>-</v>
      </c>
      <c r="AC699" s="309" t="str">
        <f>VLOOKUP(Scoresheet!G385,'Caps &amp; Points'!$DT$2:$DU$103,2,FALSE)</f>
        <v>-</v>
      </c>
      <c r="AD699" s="309" t="str">
        <f>VLOOKUP(Scoresheet!H385,'Caps &amp; Points'!$DT$2:$DU$103,2,FALSE)</f>
        <v>-</v>
      </c>
      <c r="AE699" s="310" t="str">
        <f>VLOOKUP(Scoresheet!I385,'Caps &amp; Points'!$DT$2:$DU$103,2,FALSE)</f>
        <v>-</v>
      </c>
      <c r="AF699" s="90">
        <f t="shared" si="139"/>
        <v>0</v>
      </c>
      <c r="AG699" s="87" t="str">
        <f>VLOOKUP(Scoresheet!AA385,'Caps &amp; Points'!$DW$2:$DX$11,2,FALSE)</f>
        <v>-</v>
      </c>
      <c r="AH699" s="88" t="str">
        <f>VLOOKUP(Scoresheet!AB385,'Caps &amp; Points'!$DW$2:$DX$11,2,FALSE)</f>
        <v>-</v>
      </c>
      <c r="AI699" s="88" t="str">
        <f>VLOOKUP(Scoresheet!AC385,'Caps &amp; Points'!$DW$2:$DX$11,2,FALSE)</f>
        <v>-</v>
      </c>
      <c r="AJ699" s="88" t="str">
        <f>VLOOKUP(Scoresheet!AD385,'Caps &amp; Points'!$DW$2:$DX$11,2,FALSE)</f>
        <v>-</v>
      </c>
      <c r="AK699" s="88" t="str">
        <f>VLOOKUP(Scoresheet!AE385,'Caps &amp; Points'!$DW$2:$DX$11,2,FALSE)</f>
        <v>-</v>
      </c>
      <c r="AL699" s="88" t="str">
        <f>VLOOKUP(Scoresheet!AF385,'Caps &amp; Points'!$DW$2:$DX$11,2,FALSE)</f>
        <v>-</v>
      </c>
      <c r="AM699" s="89" t="str">
        <f>VLOOKUP(Scoresheet!AG385,'Caps &amp; Points'!$DW$2:$DX$11,2,FALSE)</f>
        <v>-</v>
      </c>
      <c r="AN699" s="90">
        <f t="shared" si="140"/>
        <v>0</v>
      </c>
      <c r="AO699" s="87" t="str">
        <f>VLOOKUP(Scoresheet!AY385,'Caps &amp; Points'!$EF$2:$EG$13,2,FALSE)</f>
        <v>-</v>
      </c>
      <c r="AP699" s="88" t="str">
        <f>VLOOKUP(Scoresheet!AZ385,'Caps &amp; Points'!$EF$2:$EG$13,2,FALSE)</f>
        <v>-</v>
      </c>
      <c r="AQ699" s="88" t="str">
        <f>VLOOKUP(Scoresheet!BA385,'Caps &amp; Points'!$EF$2:$EG$13,2,FALSE)</f>
        <v>-</v>
      </c>
      <c r="AR699" s="88" t="str">
        <f>VLOOKUP(Scoresheet!BB385,'Caps &amp; Points'!$EF$2:$EG$13,2,FALSE)</f>
        <v>-</v>
      </c>
      <c r="AS699" s="88" t="str">
        <f>VLOOKUP(Scoresheet!BC385,'Caps &amp; Points'!$EF$2:$EG$13,2,FALSE)</f>
        <v>-</v>
      </c>
      <c r="AT699" s="88" t="str">
        <f>VLOOKUP(Scoresheet!BD385,'Caps &amp; Points'!$EF$2:$EG$13,2,FALSE)</f>
        <v>-</v>
      </c>
      <c r="AU699" s="89" t="str">
        <f>VLOOKUP(Scoresheet!BE385,'Caps &amp; Points'!$EF$2:$EG$13,2,FALSE)</f>
        <v>-</v>
      </c>
      <c r="AV699" s="90">
        <f t="shared" si="141"/>
        <v>0</v>
      </c>
      <c r="AX699" s="80" t="str">
        <f>VLOOKUP(Scoresheet!AQ385,'Caps &amp; Points'!$EC$2:$ED$21,2,FALSE)</f>
        <v>-</v>
      </c>
      <c r="AY699" s="80" t="str">
        <f>VLOOKUP(Scoresheet!AR385,'Caps &amp; Points'!$EC$2:$ED$21,2,FALSE)</f>
        <v>-</v>
      </c>
      <c r="AZ699" s="80" t="str">
        <f>VLOOKUP(Scoresheet!AS385,'Caps &amp; Points'!$EC$2:$ED$21,2,FALSE)</f>
        <v>-</v>
      </c>
      <c r="BA699" s="80" t="str">
        <f>VLOOKUP(Scoresheet!AT385,'Caps &amp; Points'!$EC$2:$ED$21,2,FALSE)</f>
        <v>-</v>
      </c>
      <c r="BB699" s="80" t="str">
        <f>VLOOKUP(Scoresheet!AU385,'Caps &amp; Points'!$EC$2:$ED$21,2,FALSE)</f>
        <v>-</v>
      </c>
      <c r="BC699" s="80" t="str">
        <f>VLOOKUP(Scoresheet!AV385,'Caps &amp; Points'!$EC$2:$ED$21,2,FALSE)</f>
        <v>-</v>
      </c>
      <c r="BD699" s="80" t="str">
        <f>VLOOKUP(Scoresheet!AW385,'Caps &amp; Points'!$EC$2:$ED$21,2,FALSE)</f>
        <v>-</v>
      </c>
      <c r="BE699" s="90">
        <f t="shared" si="142"/>
        <v>0</v>
      </c>
      <c r="BF699" s="87" t="str">
        <f>VLOOKUP(Scoresheet!AI385,'Caps &amp; Points'!$DZ$2:$EA$40,2,FALSE)</f>
        <v>-</v>
      </c>
      <c r="BG699" s="88" t="str">
        <f>VLOOKUP(Scoresheet!AJ385,'Caps &amp; Points'!$DZ$2:$EA$40,2,FALSE)</f>
        <v>-</v>
      </c>
      <c r="BH699" s="88" t="str">
        <f>VLOOKUP(Scoresheet!AK385,'Caps &amp; Points'!$DZ$2:$EA$40,2,FALSE)</f>
        <v>-</v>
      </c>
      <c r="BI699" s="88" t="str">
        <f>VLOOKUP(Scoresheet!AL385,'Caps &amp; Points'!$DZ$2:$EA$40,2,FALSE)</f>
        <v>-</v>
      </c>
      <c r="BJ699" s="88" t="str">
        <f>VLOOKUP(Scoresheet!AM385,'Caps &amp; Points'!$DZ$2:$EA$40,2,FALSE)</f>
        <v>-</v>
      </c>
      <c r="BK699" s="88" t="str">
        <f>VLOOKUP(Scoresheet!AN385,'Caps &amp; Points'!$DZ$2:$EA$40,2,FALSE)</f>
        <v>-</v>
      </c>
      <c r="BL699" s="89" t="str">
        <f>VLOOKUP(Scoresheet!AO385,'Caps &amp; Points'!$DZ$2:$EA$40,2,FALSE)</f>
        <v>-</v>
      </c>
      <c r="BM699" s="90">
        <f t="shared" si="143"/>
        <v>0</v>
      </c>
      <c r="BN699" s="90">
        <f t="shared" si="137"/>
        <v>0</v>
      </c>
      <c r="BO699" s="90">
        <f t="shared" si="138"/>
        <v>0</v>
      </c>
      <c r="BP699" s="90"/>
      <c r="BQ699" s="80" t="str">
        <f>+Scoresheet!BG385</f>
        <v>-</v>
      </c>
      <c r="BR699" s="80" t="str">
        <f>+Scoresheet!BH385</f>
        <v>-</v>
      </c>
      <c r="BS699" s="80" t="str">
        <f>+Scoresheet!BI385</f>
        <v>-</v>
      </c>
      <c r="BT699" s="80" t="str">
        <f>+Scoresheet!BJ385</f>
        <v>-</v>
      </c>
      <c r="BU699" s="80" t="str">
        <f>+Scoresheet!BK385</f>
        <v>-</v>
      </c>
      <c r="BV699" s="80" t="str">
        <f>+Scoresheet!BL385</f>
        <v>-</v>
      </c>
      <c r="BW699" s="80" t="str">
        <f>+Scoresheet!BM385</f>
        <v>-</v>
      </c>
      <c r="BX699" s="80">
        <f>+Scoresheet!BN385</f>
        <v>0</v>
      </c>
      <c r="BY699" s="80" t="str">
        <f>+Scoresheet!BO385</f>
        <v>-</v>
      </c>
      <c r="BZ699" s="80" t="str">
        <f>+Scoresheet!BP385</f>
        <v>-</v>
      </c>
      <c r="CA699" s="80" t="str">
        <f>+Scoresheet!BQ385</f>
        <v>-</v>
      </c>
      <c r="CB699" s="80" t="str">
        <f>+Scoresheet!BR385</f>
        <v>-</v>
      </c>
      <c r="CC699" s="80" t="str">
        <f>+Scoresheet!BS385</f>
        <v>-</v>
      </c>
      <c r="CD699" s="80" t="str">
        <f>+Scoresheet!BT385</f>
        <v>-</v>
      </c>
      <c r="CE699" s="80" t="str">
        <f>+Scoresheet!BU385</f>
        <v>-</v>
      </c>
      <c r="CF699" s="80">
        <f>+Scoresheet!BV385</f>
        <v>0</v>
      </c>
    </row>
    <row r="700" spans="23:84" hidden="1">
      <c r="W700" s="139">
        <v>27</v>
      </c>
      <c r="X700" s="295" t="str">
        <f>+Scoresheet!B386</f>
        <v>-</v>
      </c>
      <c r="Y700" s="296" t="str">
        <f>VLOOKUP(Scoresheet!C386,'Caps &amp; Points'!$DT$2:$DU$103,2,FALSE)</f>
        <v>-</v>
      </c>
      <c r="Z700" s="309" t="str">
        <f>VLOOKUP(Scoresheet!D386,'Caps &amp; Points'!$DT$2:$DU$103,2,FALSE)</f>
        <v>-</v>
      </c>
      <c r="AA700" s="309" t="str">
        <f>VLOOKUP(Scoresheet!E386,'Caps &amp; Points'!$DT$2:$DU$103,2,FALSE)</f>
        <v>-</v>
      </c>
      <c r="AB700" s="309" t="str">
        <f>VLOOKUP(Scoresheet!F386,'Caps &amp; Points'!$DT$2:$DU$103,2,FALSE)</f>
        <v>-</v>
      </c>
      <c r="AC700" s="309" t="str">
        <f>VLOOKUP(Scoresheet!G386,'Caps &amp; Points'!$DT$2:$DU$103,2,FALSE)</f>
        <v>-</v>
      </c>
      <c r="AD700" s="309" t="str">
        <f>VLOOKUP(Scoresheet!H386,'Caps &amp; Points'!$DT$2:$DU$103,2,FALSE)</f>
        <v>-</v>
      </c>
      <c r="AE700" s="310" t="str">
        <f>VLOOKUP(Scoresheet!I386,'Caps &amp; Points'!$DT$2:$DU$103,2,FALSE)</f>
        <v>-</v>
      </c>
      <c r="AF700" s="90">
        <f t="shared" si="139"/>
        <v>0</v>
      </c>
      <c r="AG700" s="87" t="str">
        <f>VLOOKUP(Scoresheet!AA386,'Caps &amp; Points'!$DW$2:$DX$11,2,FALSE)</f>
        <v>-</v>
      </c>
      <c r="AH700" s="88" t="str">
        <f>VLOOKUP(Scoresheet!AB386,'Caps &amp; Points'!$DW$2:$DX$11,2,FALSE)</f>
        <v>-</v>
      </c>
      <c r="AI700" s="88" t="str">
        <f>VLOOKUP(Scoresheet!AC386,'Caps &amp; Points'!$DW$2:$DX$11,2,FALSE)</f>
        <v>-</v>
      </c>
      <c r="AJ700" s="88" t="str">
        <f>VLOOKUP(Scoresheet!AD386,'Caps &amp; Points'!$DW$2:$DX$11,2,FALSE)</f>
        <v>-</v>
      </c>
      <c r="AK700" s="88" t="str">
        <f>VLOOKUP(Scoresheet!AE386,'Caps &amp; Points'!$DW$2:$DX$11,2,FALSE)</f>
        <v>-</v>
      </c>
      <c r="AL700" s="88" t="str">
        <f>VLOOKUP(Scoresheet!AF386,'Caps &amp; Points'!$DW$2:$DX$11,2,FALSE)</f>
        <v>-</v>
      </c>
      <c r="AM700" s="89" t="str">
        <f>VLOOKUP(Scoresheet!AG386,'Caps &amp; Points'!$DW$2:$DX$11,2,FALSE)</f>
        <v>-</v>
      </c>
      <c r="AN700" s="90">
        <f t="shared" si="140"/>
        <v>0</v>
      </c>
      <c r="AO700" s="87" t="str">
        <f>VLOOKUP(Scoresheet!AY386,'Caps &amp; Points'!$EF$2:$EG$13,2,FALSE)</f>
        <v>-</v>
      </c>
      <c r="AP700" s="88" t="str">
        <f>VLOOKUP(Scoresheet!AZ386,'Caps &amp; Points'!$EF$2:$EG$13,2,FALSE)</f>
        <v>-</v>
      </c>
      <c r="AQ700" s="88" t="str">
        <f>VLOOKUP(Scoresheet!BA386,'Caps &amp; Points'!$EF$2:$EG$13,2,FALSE)</f>
        <v>-</v>
      </c>
      <c r="AR700" s="88" t="str">
        <f>VLOOKUP(Scoresheet!BB386,'Caps &amp; Points'!$EF$2:$EG$13,2,FALSE)</f>
        <v>-</v>
      </c>
      <c r="AS700" s="88" t="str">
        <f>VLOOKUP(Scoresheet!BC386,'Caps &amp; Points'!$EF$2:$EG$13,2,FALSE)</f>
        <v>-</v>
      </c>
      <c r="AT700" s="88" t="str">
        <f>VLOOKUP(Scoresheet!BD386,'Caps &amp; Points'!$EF$2:$EG$13,2,FALSE)</f>
        <v>-</v>
      </c>
      <c r="AU700" s="89" t="str">
        <f>VLOOKUP(Scoresheet!BE386,'Caps &amp; Points'!$EF$2:$EG$13,2,FALSE)</f>
        <v>-</v>
      </c>
      <c r="AV700" s="90">
        <f t="shared" si="141"/>
        <v>0</v>
      </c>
      <c r="AX700" s="80" t="str">
        <f>VLOOKUP(Scoresheet!AQ386,'Caps &amp; Points'!$EC$2:$ED$21,2,FALSE)</f>
        <v>-</v>
      </c>
      <c r="AY700" s="80" t="str">
        <f>VLOOKUP(Scoresheet!AR386,'Caps &amp; Points'!$EC$2:$ED$21,2,FALSE)</f>
        <v>-</v>
      </c>
      <c r="AZ700" s="80" t="str">
        <f>VLOOKUP(Scoresheet!AS386,'Caps &amp; Points'!$EC$2:$ED$21,2,FALSE)</f>
        <v>-</v>
      </c>
      <c r="BA700" s="80" t="str">
        <f>VLOOKUP(Scoresheet!AT386,'Caps &amp; Points'!$EC$2:$ED$21,2,FALSE)</f>
        <v>-</v>
      </c>
      <c r="BB700" s="80" t="str">
        <f>VLOOKUP(Scoresheet!AU386,'Caps &amp; Points'!$EC$2:$ED$21,2,FALSE)</f>
        <v>-</v>
      </c>
      <c r="BC700" s="80" t="str">
        <f>VLOOKUP(Scoresheet!AV386,'Caps &amp; Points'!$EC$2:$ED$21,2,FALSE)</f>
        <v>-</v>
      </c>
      <c r="BD700" s="80" t="str">
        <f>VLOOKUP(Scoresheet!AW386,'Caps &amp; Points'!$EC$2:$ED$21,2,FALSE)</f>
        <v>-</v>
      </c>
      <c r="BE700" s="90">
        <f t="shared" si="142"/>
        <v>0</v>
      </c>
      <c r="BF700" s="87" t="str">
        <f>VLOOKUP(Scoresheet!AI386,'Caps &amp; Points'!$DZ$2:$EA$40,2,FALSE)</f>
        <v>-</v>
      </c>
      <c r="BG700" s="88" t="str">
        <f>VLOOKUP(Scoresheet!AJ386,'Caps &amp; Points'!$DZ$2:$EA$40,2,FALSE)</f>
        <v>-</v>
      </c>
      <c r="BH700" s="88" t="str">
        <f>VLOOKUP(Scoresheet!AK386,'Caps &amp; Points'!$DZ$2:$EA$40,2,FALSE)</f>
        <v>-</v>
      </c>
      <c r="BI700" s="88" t="str">
        <f>VLOOKUP(Scoresheet!AL386,'Caps &amp; Points'!$DZ$2:$EA$40,2,FALSE)</f>
        <v>-</v>
      </c>
      <c r="BJ700" s="88" t="str">
        <f>VLOOKUP(Scoresheet!AM386,'Caps &amp; Points'!$DZ$2:$EA$40,2,FALSE)</f>
        <v>-</v>
      </c>
      <c r="BK700" s="88" t="str">
        <f>VLOOKUP(Scoresheet!AN386,'Caps &amp; Points'!$DZ$2:$EA$40,2,FALSE)</f>
        <v>-</v>
      </c>
      <c r="BL700" s="89" t="str">
        <f>VLOOKUP(Scoresheet!AO386,'Caps &amp; Points'!$DZ$2:$EA$40,2,FALSE)</f>
        <v>-</v>
      </c>
      <c r="BM700" s="90">
        <f t="shared" si="143"/>
        <v>0</v>
      </c>
      <c r="BN700" s="90">
        <f t="shared" si="137"/>
        <v>0</v>
      </c>
      <c r="BO700" s="90">
        <f t="shared" si="138"/>
        <v>0</v>
      </c>
      <c r="BP700" s="90"/>
      <c r="BQ700" s="80" t="str">
        <f>+Scoresheet!BG386</f>
        <v>-</v>
      </c>
      <c r="BR700" s="80" t="str">
        <f>+Scoresheet!BH386</f>
        <v>-</v>
      </c>
      <c r="BS700" s="80" t="str">
        <f>+Scoresheet!BI386</f>
        <v>-</v>
      </c>
      <c r="BT700" s="80" t="str">
        <f>+Scoresheet!BJ386</f>
        <v>-</v>
      </c>
      <c r="BU700" s="80" t="str">
        <f>+Scoresheet!BK386</f>
        <v>-</v>
      </c>
      <c r="BV700" s="80" t="str">
        <f>+Scoresheet!BL386</f>
        <v>-</v>
      </c>
      <c r="BW700" s="80" t="str">
        <f>+Scoresheet!BM386</f>
        <v>-</v>
      </c>
      <c r="BX700" s="80">
        <f>+Scoresheet!BN386</f>
        <v>0</v>
      </c>
      <c r="BY700" s="80" t="str">
        <f>+Scoresheet!BO386</f>
        <v>-</v>
      </c>
      <c r="BZ700" s="80" t="str">
        <f>+Scoresheet!BP386</f>
        <v>-</v>
      </c>
      <c r="CA700" s="80" t="str">
        <f>+Scoresheet!BQ386</f>
        <v>-</v>
      </c>
      <c r="CB700" s="80" t="str">
        <f>+Scoresheet!BR386</f>
        <v>-</v>
      </c>
      <c r="CC700" s="80" t="str">
        <f>+Scoresheet!BS386</f>
        <v>-</v>
      </c>
      <c r="CD700" s="80" t="str">
        <f>+Scoresheet!BT386</f>
        <v>-</v>
      </c>
      <c r="CE700" s="80" t="str">
        <f>+Scoresheet!BU386</f>
        <v>-</v>
      </c>
      <c r="CF700" s="80">
        <f>+Scoresheet!BV386</f>
        <v>0</v>
      </c>
    </row>
    <row r="701" spans="23:84" hidden="1">
      <c r="W701" s="294">
        <v>28</v>
      </c>
      <c r="X701" s="295" t="str">
        <f>+Scoresheet!B387</f>
        <v>-</v>
      </c>
      <c r="Y701" s="296" t="str">
        <f>VLOOKUP(Scoresheet!C387,'Caps &amp; Points'!$DT$2:$DU$103,2,FALSE)</f>
        <v>-</v>
      </c>
      <c r="Z701" s="309" t="str">
        <f>VLOOKUP(Scoresheet!D387,'Caps &amp; Points'!$DT$2:$DU$103,2,FALSE)</f>
        <v>-</v>
      </c>
      <c r="AA701" s="309" t="str">
        <f>VLOOKUP(Scoresheet!E387,'Caps &amp; Points'!$DT$2:$DU$103,2,FALSE)</f>
        <v>-</v>
      </c>
      <c r="AB701" s="309" t="str">
        <f>VLOOKUP(Scoresheet!F387,'Caps &amp; Points'!$DT$2:$DU$103,2,FALSE)</f>
        <v>-</v>
      </c>
      <c r="AC701" s="309" t="str">
        <f>VLOOKUP(Scoresheet!G387,'Caps &amp; Points'!$DT$2:$DU$103,2,FALSE)</f>
        <v>-</v>
      </c>
      <c r="AD701" s="309" t="str">
        <f>VLOOKUP(Scoresheet!H387,'Caps &amp; Points'!$DT$2:$DU$103,2,FALSE)</f>
        <v>-</v>
      </c>
      <c r="AE701" s="310" t="str">
        <f>VLOOKUP(Scoresheet!I387,'Caps &amp; Points'!$DT$2:$DU$103,2,FALSE)</f>
        <v>-</v>
      </c>
      <c r="AF701" s="90">
        <f t="shared" si="139"/>
        <v>0</v>
      </c>
      <c r="AG701" s="87" t="str">
        <f>VLOOKUP(Scoresheet!AA387,'Caps &amp; Points'!$DW$2:$DX$11,2,FALSE)</f>
        <v>-</v>
      </c>
      <c r="AH701" s="88" t="str">
        <f>VLOOKUP(Scoresheet!AB387,'Caps &amp; Points'!$DW$2:$DX$11,2,FALSE)</f>
        <v>-</v>
      </c>
      <c r="AI701" s="88" t="str">
        <f>VLOOKUP(Scoresheet!AC387,'Caps &amp; Points'!$DW$2:$DX$11,2,FALSE)</f>
        <v>-</v>
      </c>
      <c r="AJ701" s="88" t="str">
        <f>VLOOKUP(Scoresheet!AD387,'Caps &amp; Points'!$DW$2:$DX$11,2,FALSE)</f>
        <v>-</v>
      </c>
      <c r="AK701" s="88" t="str">
        <f>VLOOKUP(Scoresheet!AE387,'Caps &amp; Points'!$DW$2:$DX$11,2,FALSE)</f>
        <v>-</v>
      </c>
      <c r="AL701" s="88" t="str">
        <f>VLOOKUP(Scoresheet!AF387,'Caps &amp; Points'!$DW$2:$DX$11,2,FALSE)</f>
        <v>-</v>
      </c>
      <c r="AM701" s="89" t="str">
        <f>VLOOKUP(Scoresheet!AG387,'Caps &amp; Points'!$DW$2:$DX$11,2,FALSE)</f>
        <v>-</v>
      </c>
      <c r="AN701" s="90">
        <f t="shared" si="140"/>
        <v>0</v>
      </c>
      <c r="AO701" s="87" t="str">
        <f>VLOOKUP(Scoresheet!AY387,'Caps &amp; Points'!$EF$2:$EG$13,2,FALSE)</f>
        <v>-</v>
      </c>
      <c r="AP701" s="88" t="str">
        <f>VLOOKUP(Scoresheet!AZ387,'Caps &amp; Points'!$EF$2:$EG$13,2,FALSE)</f>
        <v>-</v>
      </c>
      <c r="AQ701" s="88" t="str">
        <f>VLOOKUP(Scoresheet!BA387,'Caps &amp; Points'!$EF$2:$EG$13,2,FALSE)</f>
        <v>-</v>
      </c>
      <c r="AR701" s="88" t="str">
        <f>VLOOKUP(Scoresheet!BB387,'Caps &amp; Points'!$EF$2:$EG$13,2,FALSE)</f>
        <v>-</v>
      </c>
      <c r="AS701" s="88" t="str">
        <f>VLOOKUP(Scoresheet!BC387,'Caps &amp; Points'!$EF$2:$EG$13,2,FALSE)</f>
        <v>-</v>
      </c>
      <c r="AT701" s="88" t="str">
        <f>VLOOKUP(Scoresheet!BD387,'Caps &amp; Points'!$EF$2:$EG$13,2,FALSE)</f>
        <v>-</v>
      </c>
      <c r="AU701" s="89" t="str">
        <f>VLOOKUP(Scoresheet!BE387,'Caps &amp; Points'!$EF$2:$EG$13,2,FALSE)</f>
        <v>-</v>
      </c>
      <c r="AV701" s="90">
        <f t="shared" si="141"/>
        <v>0</v>
      </c>
      <c r="AX701" s="80" t="str">
        <f>VLOOKUP(Scoresheet!AQ387,'Caps &amp; Points'!$EC$2:$ED$21,2,FALSE)</f>
        <v>-</v>
      </c>
      <c r="AY701" s="80" t="str">
        <f>VLOOKUP(Scoresheet!AR387,'Caps &amp; Points'!$EC$2:$ED$21,2,FALSE)</f>
        <v>-</v>
      </c>
      <c r="AZ701" s="80" t="str">
        <f>VLOOKUP(Scoresheet!AS387,'Caps &amp; Points'!$EC$2:$ED$21,2,FALSE)</f>
        <v>-</v>
      </c>
      <c r="BA701" s="80" t="str">
        <f>VLOOKUP(Scoresheet!AT387,'Caps &amp; Points'!$EC$2:$ED$21,2,FALSE)</f>
        <v>-</v>
      </c>
      <c r="BB701" s="80" t="str">
        <f>VLOOKUP(Scoresheet!AU387,'Caps &amp; Points'!$EC$2:$ED$21,2,FALSE)</f>
        <v>-</v>
      </c>
      <c r="BC701" s="80" t="str">
        <f>VLOOKUP(Scoresheet!AV387,'Caps &amp; Points'!$EC$2:$ED$21,2,FALSE)</f>
        <v>-</v>
      </c>
      <c r="BD701" s="80" t="str">
        <f>VLOOKUP(Scoresheet!AW387,'Caps &amp; Points'!$EC$2:$ED$21,2,FALSE)</f>
        <v>-</v>
      </c>
      <c r="BE701" s="90">
        <f t="shared" si="142"/>
        <v>0</v>
      </c>
      <c r="BF701" s="87" t="str">
        <f>VLOOKUP(Scoresheet!AI387,'Caps &amp; Points'!$DZ$2:$EA$40,2,FALSE)</f>
        <v>-</v>
      </c>
      <c r="BG701" s="88" t="str">
        <f>VLOOKUP(Scoresheet!AJ387,'Caps &amp; Points'!$DZ$2:$EA$40,2,FALSE)</f>
        <v>-</v>
      </c>
      <c r="BH701" s="88" t="str">
        <f>VLOOKUP(Scoresheet!AK387,'Caps &amp; Points'!$DZ$2:$EA$40,2,FALSE)</f>
        <v>-</v>
      </c>
      <c r="BI701" s="88" t="str">
        <f>VLOOKUP(Scoresheet!AL387,'Caps &amp; Points'!$DZ$2:$EA$40,2,FALSE)</f>
        <v>-</v>
      </c>
      <c r="BJ701" s="88" t="str">
        <f>VLOOKUP(Scoresheet!AM387,'Caps &amp; Points'!$DZ$2:$EA$40,2,FALSE)</f>
        <v>-</v>
      </c>
      <c r="BK701" s="88" t="str">
        <f>VLOOKUP(Scoresheet!AN387,'Caps &amp; Points'!$DZ$2:$EA$40,2,FALSE)</f>
        <v>-</v>
      </c>
      <c r="BL701" s="89" t="str">
        <f>VLOOKUP(Scoresheet!AO387,'Caps &amp; Points'!$DZ$2:$EA$40,2,FALSE)</f>
        <v>-</v>
      </c>
      <c r="BM701" s="90">
        <f t="shared" si="143"/>
        <v>0</v>
      </c>
      <c r="BN701" s="90">
        <f t="shared" si="137"/>
        <v>0</v>
      </c>
      <c r="BO701" s="90">
        <f t="shared" si="138"/>
        <v>0</v>
      </c>
      <c r="BP701" s="90"/>
      <c r="BQ701" s="80" t="str">
        <f>+Scoresheet!BG387</f>
        <v>-</v>
      </c>
      <c r="BR701" s="80" t="str">
        <f>+Scoresheet!BH387</f>
        <v>-</v>
      </c>
      <c r="BS701" s="80" t="str">
        <f>+Scoresheet!BI387</f>
        <v>-</v>
      </c>
      <c r="BT701" s="80" t="str">
        <f>+Scoresheet!BJ387</f>
        <v>-</v>
      </c>
      <c r="BU701" s="80" t="str">
        <f>+Scoresheet!BK387</f>
        <v>-</v>
      </c>
      <c r="BV701" s="80" t="str">
        <f>+Scoresheet!BL387</f>
        <v>-</v>
      </c>
      <c r="BW701" s="80" t="str">
        <f>+Scoresheet!BM387</f>
        <v>-</v>
      </c>
      <c r="BX701" s="80">
        <f>+Scoresheet!BN387</f>
        <v>0</v>
      </c>
      <c r="BY701" s="80" t="str">
        <f>+Scoresheet!BO387</f>
        <v>-</v>
      </c>
      <c r="BZ701" s="80" t="str">
        <f>+Scoresheet!BP387</f>
        <v>-</v>
      </c>
      <c r="CA701" s="80" t="str">
        <f>+Scoresheet!BQ387</f>
        <v>-</v>
      </c>
      <c r="CB701" s="80" t="str">
        <f>+Scoresheet!BR387</f>
        <v>-</v>
      </c>
      <c r="CC701" s="80" t="str">
        <f>+Scoresheet!BS387</f>
        <v>-</v>
      </c>
      <c r="CD701" s="80" t="str">
        <f>+Scoresheet!BT387</f>
        <v>-</v>
      </c>
      <c r="CE701" s="80" t="str">
        <f>+Scoresheet!BU387</f>
        <v>-</v>
      </c>
      <c r="CF701" s="80">
        <f>+Scoresheet!BV387</f>
        <v>0</v>
      </c>
    </row>
    <row r="702" spans="23:84" hidden="1">
      <c r="W702" s="139">
        <v>29</v>
      </c>
      <c r="X702" s="295" t="str">
        <f>+Scoresheet!B388</f>
        <v>-</v>
      </c>
      <c r="Y702" s="296" t="str">
        <f>VLOOKUP(Scoresheet!C388,'Caps &amp; Points'!$DT$2:$DU$103,2,FALSE)</f>
        <v>-</v>
      </c>
      <c r="Z702" s="309" t="str">
        <f>VLOOKUP(Scoresheet!D388,'Caps &amp; Points'!$DT$2:$DU$103,2,FALSE)</f>
        <v>-</v>
      </c>
      <c r="AA702" s="309" t="str">
        <f>VLOOKUP(Scoresheet!E388,'Caps &amp; Points'!$DT$2:$DU$103,2,FALSE)</f>
        <v>-</v>
      </c>
      <c r="AB702" s="309" t="str">
        <f>VLOOKUP(Scoresheet!F388,'Caps &amp; Points'!$DT$2:$DU$103,2,FALSE)</f>
        <v>-</v>
      </c>
      <c r="AC702" s="309" t="str">
        <f>VLOOKUP(Scoresheet!G388,'Caps &amp; Points'!$DT$2:$DU$103,2,FALSE)</f>
        <v>-</v>
      </c>
      <c r="AD702" s="309" t="str">
        <f>VLOOKUP(Scoresheet!H388,'Caps &amp; Points'!$DT$2:$DU$103,2,FALSE)</f>
        <v>-</v>
      </c>
      <c r="AE702" s="310" t="str">
        <f>VLOOKUP(Scoresheet!I388,'Caps &amp; Points'!$DT$2:$DU$103,2,FALSE)</f>
        <v>-</v>
      </c>
      <c r="AF702" s="90">
        <f t="shared" si="139"/>
        <v>0</v>
      </c>
      <c r="AG702" s="87" t="str">
        <f>VLOOKUP(Scoresheet!AA388,'Caps &amp; Points'!$DW$2:$DX$11,2,FALSE)</f>
        <v>-</v>
      </c>
      <c r="AH702" s="88" t="str">
        <f>VLOOKUP(Scoresheet!AB388,'Caps &amp; Points'!$DW$2:$DX$11,2,FALSE)</f>
        <v>-</v>
      </c>
      <c r="AI702" s="88" t="str">
        <f>VLOOKUP(Scoresheet!AC388,'Caps &amp; Points'!$DW$2:$DX$11,2,FALSE)</f>
        <v>-</v>
      </c>
      <c r="AJ702" s="88" t="str">
        <f>VLOOKUP(Scoresheet!AD388,'Caps &amp; Points'!$DW$2:$DX$11,2,FALSE)</f>
        <v>-</v>
      </c>
      <c r="AK702" s="88" t="str">
        <f>VLOOKUP(Scoresheet!AE388,'Caps &amp; Points'!$DW$2:$DX$11,2,FALSE)</f>
        <v>-</v>
      </c>
      <c r="AL702" s="88" t="str">
        <f>VLOOKUP(Scoresheet!AF388,'Caps &amp; Points'!$DW$2:$DX$11,2,FALSE)</f>
        <v>-</v>
      </c>
      <c r="AM702" s="89" t="str">
        <f>VLOOKUP(Scoresheet!AG388,'Caps &amp; Points'!$DW$2:$DX$11,2,FALSE)</f>
        <v>-</v>
      </c>
      <c r="AN702" s="90">
        <f t="shared" si="140"/>
        <v>0</v>
      </c>
      <c r="AO702" s="87" t="str">
        <f>VLOOKUP(Scoresheet!AY388,'Caps &amp; Points'!$EF$2:$EG$13,2,FALSE)</f>
        <v>-</v>
      </c>
      <c r="AP702" s="88" t="str">
        <f>VLOOKUP(Scoresheet!AZ388,'Caps &amp; Points'!$EF$2:$EG$13,2,FALSE)</f>
        <v>-</v>
      </c>
      <c r="AQ702" s="88" t="str">
        <f>VLOOKUP(Scoresheet!BA388,'Caps &amp; Points'!$EF$2:$EG$13,2,FALSE)</f>
        <v>-</v>
      </c>
      <c r="AR702" s="88" t="str">
        <f>VLOOKUP(Scoresheet!BB388,'Caps &amp; Points'!$EF$2:$EG$13,2,FALSE)</f>
        <v>-</v>
      </c>
      <c r="AS702" s="88" t="str">
        <f>VLOOKUP(Scoresheet!BC388,'Caps &amp; Points'!$EF$2:$EG$13,2,FALSE)</f>
        <v>-</v>
      </c>
      <c r="AT702" s="88" t="str">
        <f>VLOOKUP(Scoresheet!BD388,'Caps &amp; Points'!$EF$2:$EG$13,2,FALSE)</f>
        <v>-</v>
      </c>
      <c r="AU702" s="89" t="str">
        <f>VLOOKUP(Scoresheet!BE388,'Caps &amp; Points'!$EF$2:$EG$13,2,FALSE)</f>
        <v>-</v>
      </c>
      <c r="AV702" s="90">
        <f t="shared" si="141"/>
        <v>0</v>
      </c>
      <c r="AX702" s="80" t="str">
        <f>VLOOKUP(Scoresheet!AQ388,'Caps &amp; Points'!$EC$2:$ED$21,2,FALSE)</f>
        <v>-</v>
      </c>
      <c r="AY702" s="80" t="str">
        <f>VLOOKUP(Scoresheet!AR388,'Caps &amp; Points'!$EC$2:$ED$21,2,FALSE)</f>
        <v>-</v>
      </c>
      <c r="AZ702" s="80" t="str">
        <f>VLOOKUP(Scoresheet!AS388,'Caps &amp; Points'!$EC$2:$ED$21,2,FALSE)</f>
        <v>-</v>
      </c>
      <c r="BA702" s="80" t="str">
        <f>VLOOKUP(Scoresheet!AT388,'Caps &amp; Points'!$EC$2:$ED$21,2,FALSE)</f>
        <v>-</v>
      </c>
      <c r="BB702" s="80" t="str">
        <f>VLOOKUP(Scoresheet!AU388,'Caps &amp; Points'!$EC$2:$ED$21,2,FALSE)</f>
        <v>-</v>
      </c>
      <c r="BC702" s="80" t="str">
        <f>VLOOKUP(Scoresheet!AV388,'Caps &amp; Points'!$EC$2:$ED$21,2,FALSE)</f>
        <v>-</v>
      </c>
      <c r="BD702" s="80" t="str">
        <f>VLOOKUP(Scoresheet!AW388,'Caps &amp; Points'!$EC$2:$ED$21,2,FALSE)</f>
        <v>-</v>
      </c>
      <c r="BE702" s="90">
        <f t="shared" si="142"/>
        <v>0</v>
      </c>
      <c r="BF702" s="87" t="str">
        <f>VLOOKUP(Scoresheet!AI388,'Caps &amp; Points'!$DZ$2:$EA$40,2,FALSE)</f>
        <v>-</v>
      </c>
      <c r="BG702" s="88" t="str">
        <f>VLOOKUP(Scoresheet!AJ388,'Caps &amp; Points'!$DZ$2:$EA$40,2,FALSE)</f>
        <v>-</v>
      </c>
      <c r="BH702" s="88" t="str">
        <f>VLOOKUP(Scoresheet!AK388,'Caps &amp; Points'!$DZ$2:$EA$40,2,FALSE)</f>
        <v>-</v>
      </c>
      <c r="BI702" s="88" t="str">
        <f>VLOOKUP(Scoresheet!AL388,'Caps &amp; Points'!$DZ$2:$EA$40,2,FALSE)</f>
        <v>-</v>
      </c>
      <c r="BJ702" s="88" t="str">
        <f>VLOOKUP(Scoresheet!AM388,'Caps &amp; Points'!$DZ$2:$EA$40,2,FALSE)</f>
        <v>-</v>
      </c>
      <c r="BK702" s="88" t="str">
        <f>VLOOKUP(Scoresheet!AN388,'Caps &amp; Points'!$DZ$2:$EA$40,2,FALSE)</f>
        <v>-</v>
      </c>
      <c r="BL702" s="89" t="str">
        <f>VLOOKUP(Scoresheet!AO388,'Caps &amp; Points'!$DZ$2:$EA$40,2,FALSE)</f>
        <v>-</v>
      </c>
      <c r="BM702" s="90">
        <f t="shared" si="143"/>
        <v>0</v>
      </c>
      <c r="BN702" s="90">
        <f t="shared" si="137"/>
        <v>0</v>
      </c>
      <c r="BO702" s="90">
        <f t="shared" si="138"/>
        <v>0</v>
      </c>
      <c r="BP702" s="90"/>
      <c r="BQ702" s="80" t="str">
        <f>+Scoresheet!BG388</f>
        <v>-</v>
      </c>
      <c r="BR702" s="80" t="str">
        <f>+Scoresheet!BH388</f>
        <v>-</v>
      </c>
      <c r="BS702" s="80" t="str">
        <f>+Scoresheet!BI388</f>
        <v>-</v>
      </c>
      <c r="BT702" s="80" t="str">
        <f>+Scoresheet!BJ388</f>
        <v>-</v>
      </c>
      <c r="BU702" s="80" t="str">
        <f>+Scoresheet!BK388</f>
        <v>-</v>
      </c>
      <c r="BV702" s="80" t="str">
        <f>+Scoresheet!BL388</f>
        <v>-</v>
      </c>
      <c r="BW702" s="80" t="str">
        <f>+Scoresheet!BM388</f>
        <v>-</v>
      </c>
      <c r="BX702" s="80">
        <f>+Scoresheet!BN388</f>
        <v>0</v>
      </c>
      <c r="BY702" s="80" t="str">
        <f>+Scoresheet!BO388</f>
        <v>-</v>
      </c>
      <c r="BZ702" s="80" t="str">
        <f>+Scoresheet!BP388</f>
        <v>-</v>
      </c>
      <c r="CA702" s="80" t="str">
        <f>+Scoresheet!BQ388</f>
        <v>-</v>
      </c>
      <c r="CB702" s="80" t="str">
        <f>+Scoresheet!BR388</f>
        <v>-</v>
      </c>
      <c r="CC702" s="80" t="str">
        <f>+Scoresheet!BS388</f>
        <v>-</v>
      </c>
      <c r="CD702" s="80" t="str">
        <f>+Scoresheet!BT388</f>
        <v>-</v>
      </c>
      <c r="CE702" s="80" t="str">
        <f>+Scoresheet!BU388</f>
        <v>-</v>
      </c>
      <c r="CF702" s="80">
        <f>+Scoresheet!BV388</f>
        <v>0</v>
      </c>
    </row>
    <row r="703" spans="23:84" ht="15.75" hidden="1" thickBot="1">
      <c r="W703" s="294">
        <v>30</v>
      </c>
      <c r="X703" s="297" t="str">
        <f>+Scoresheet!B389</f>
        <v>-</v>
      </c>
      <c r="Y703" s="298" t="str">
        <f>VLOOKUP(Scoresheet!C389,'Caps &amp; Points'!$DT$2:$DU$103,2,FALSE)</f>
        <v>-</v>
      </c>
      <c r="Z703" s="311" t="str">
        <f>VLOOKUP(Scoresheet!D389,'Caps &amp; Points'!$DT$2:$DU$103,2,FALSE)</f>
        <v>-</v>
      </c>
      <c r="AA703" s="311" t="str">
        <f>VLOOKUP(Scoresheet!E389,'Caps &amp; Points'!$DT$2:$DU$103,2,FALSE)</f>
        <v>-</v>
      </c>
      <c r="AB703" s="311" t="str">
        <f>VLOOKUP(Scoresheet!F389,'Caps &amp; Points'!$DT$2:$DU$103,2,FALSE)</f>
        <v>-</v>
      </c>
      <c r="AC703" s="311" t="str">
        <f>VLOOKUP(Scoresheet!G389,'Caps &amp; Points'!$DT$2:$DU$103,2,FALSE)</f>
        <v>-</v>
      </c>
      <c r="AD703" s="311" t="str">
        <f>VLOOKUP(Scoresheet!H389,'Caps &amp; Points'!$DT$2:$DU$103,2,FALSE)</f>
        <v>-</v>
      </c>
      <c r="AE703" s="312" t="str">
        <f>VLOOKUP(Scoresheet!I389,'Caps &amp; Points'!$DT$2:$DU$103,2,FALSE)</f>
        <v>-</v>
      </c>
      <c r="AF703" s="94">
        <f t="shared" si="139"/>
        <v>0</v>
      </c>
      <c r="AG703" s="95" t="str">
        <f>VLOOKUP(Scoresheet!AA389,'Caps &amp; Points'!$DW$2:$DX$11,2,FALSE)</f>
        <v>-</v>
      </c>
      <c r="AH703" s="92" t="str">
        <f>VLOOKUP(Scoresheet!AB389,'Caps &amp; Points'!$DW$2:$DX$11,2,FALSE)</f>
        <v>-</v>
      </c>
      <c r="AI703" s="92" t="str">
        <f>VLOOKUP(Scoresheet!AC389,'Caps &amp; Points'!$DW$2:$DX$11,2,FALSE)</f>
        <v>-</v>
      </c>
      <c r="AJ703" s="92" t="str">
        <f>VLOOKUP(Scoresheet!AD389,'Caps &amp; Points'!$DW$2:$DX$11,2,FALSE)</f>
        <v>-</v>
      </c>
      <c r="AK703" s="92" t="str">
        <f>VLOOKUP(Scoresheet!AE389,'Caps &amp; Points'!$DW$2:$DX$11,2,FALSE)</f>
        <v>-</v>
      </c>
      <c r="AL703" s="92" t="str">
        <f>VLOOKUP(Scoresheet!AF389,'Caps &amp; Points'!$DW$2:$DX$11,2,FALSE)</f>
        <v>-</v>
      </c>
      <c r="AM703" s="93" t="str">
        <f>VLOOKUP(Scoresheet!AG389,'Caps &amp; Points'!$DW$2:$DX$11,2,FALSE)</f>
        <v>-</v>
      </c>
      <c r="AN703" s="94">
        <f t="shared" si="140"/>
        <v>0</v>
      </c>
      <c r="AO703" s="95" t="str">
        <f>VLOOKUP(Scoresheet!AY389,'Caps &amp; Points'!$EF$2:$EG$13,2,FALSE)</f>
        <v>-</v>
      </c>
      <c r="AP703" s="92" t="str">
        <f>VLOOKUP(Scoresheet!AZ389,'Caps &amp; Points'!$EF$2:$EG$13,2,FALSE)</f>
        <v>-</v>
      </c>
      <c r="AQ703" s="92" t="str">
        <f>VLOOKUP(Scoresheet!BA389,'Caps &amp; Points'!$EF$2:$EG$13,2,FALSE)</f>
        <v>-</v>
      </c>
      <c r="AR703" s="92" t="str">
        <f>VLOOKUP(Scoresheet!BB389,'Caps &amp; Points'!$EF$2:$EG$13,2,FALSE)</f>
        <v>-</v>
      </c>
      <c r="AS703" s="92" t="str">
        <f>VLOOKUP(Scoresheet!BC389,'Caps &amp; Points'!$EF$2:$EG$13,2,FALSE)</f>
        <v>-</v>
      </c>
      <c r="AT703" s="92" t="str">
        <f>VLOOKUP(Scoresheet!BD389,'Caps &amp; Points'!$EF$2:$EG$13,2,FALSE)</f>
        <v>-</v>
      </c>
      <c r="AU703" s="93" t="str">
        <f>VLOOKUP(Scoresheet!BE389,'Caps &amp; Points'!$EF$2:$EG$13,2,FALSE)</f>
        <v>-</v>
      </c>
      <c r="AV703" s="94">
        <f t="shared" si="141"/>
        <v>0</v>
      </c>
      <c r="AX703" s="80" t="str">
        <f>VLOOKUP(Scoresheet!AQ389,'Caps &amp; Points'!$EC$2:$ED$21,2,FALSE)</f>
        <v>-</v>
      </c>
      <c r="AY703" s="80" t="str">
        <f>VLOOKUP(Scoresheet!AR389,'Caps &amp; Points'!$EC$2:$ED$21,2,FALSE)</f>
        <v>-</v>
      </c>
      <c r="AZ703" s="80" t="str">
        <f>VLOOKUP(Scoresheet!AS389,'Caps &amp; Points'!$EC$2:$ED$21,2,FALSE)</f>
        <v>-</v>
      </c>
      <c r="BA703" s="80" t="str">
        <f>VLOOKUP(Scoresheet!AT389,'Caps &amp; Points'!$EC$2:$ED$21,2,FALSE)</f>
        <v>-</v>
      </c>
      <c r="BB703" s="80" t="str">
        <f>VLOOKUP(Scoresheet!AU389,'Caps &amp; Points'!$EC$2:$ED$21,2,FALSE)</f>
        <v>-</v>
      </c>
      <c r="BC703" s="80" t="str">
        <f>VLOOKUP(Scoresheet!AV389,'Caps &amp; Points'!$EC$2:$ED$21,2,FALSE)</f>
        <v>-</v>
      </c>
      <c r="BD703" s="80" t="str">
        <f>VLOOKUP(Scoresheet!AW389,'Caps &amp; Points'!$EC$2:$ED$21,2,FALSE)</f>
        <v>-</v>
      </c>
      <c r="BE703" s="94">
        <f t="shared" si="142"/>
        <v>0</v>
      </c>
      <c r="BF703" s="95" t="str">
        <f>VLOOKUP(Scoresheet!AI389,'Caps &amp; Points'!$DZ$2:$EA$40,2,FALSE)</f>
        <v>-</v>
      </c>
      <c r="BG703" s="92" t="str">
        <f>VLOOKUP(Scoresheet!AJ389,'Caps &amp; Points'!$DZ$2:$EA$40,2,FALSE)</f>
        <v>-</v>
      </c>
      <c r="BH703" s="92" t="str">
        <f>VLOOKUP(Scoresheet!AK389,'Caps &amp; Points'!$DZ$2:$EA$40,2,FALSE)</f>
        <v>-</v>
      </c>
      <c r="BI703" s="92" t="str">
        <f>VLOOKUP(Scoresheet!AL389,'Caps &amp; Points'!$DZ$2:$EA$40,2,FALSE)</f>
        <v>-</v>
      </c>
      <c r="BJ703" s="92" t="str">
        <f>VLOOKUP(Scoresheet!AM389,'Caps &amp; Points'!$DZ$2:$EA$40,2,FALSE)</f>
        <v>-</v>
      </c>
      <c r="BK703" s="92" t="str">
        <f>VLOOKUP(Scoresheet!AN389,'Caps &amp; Points'!$DZ$2:$EA$40,2,FALSE)</f>
        <v>-</v>
      </c>
      <c r="BL703" s="93" t="str">
        <f>VLOOKUP(Scoresheet!AO389,'Caps &amp; Points'!$DZ$2:$EA$40,2,FALSE)</f>
        <v>-</v>
      </c>
      <c r="BM703" s="94">
        <f t="shared" si="143"/>
        <v>0</v>
      </c>
      <c r="BN703" s="94">
        <f t="shared" si="137"/>
        <v>0</v>
      </c>
      <c r="BO703" s="94">
        <f t="shared" si="138"/>
        <v>0</v>
      </c>
      <c r="BP703" s="94"/>
      <c r="BQ703" s="80" t="str">
        <f>+Scoresheet!BG389</f>
        <v>-</v>
      </c>
      <c r="BR703" s="80" t="str">
        <f>+Scoresheet!BH389</f>
        <v>-</v>
      </c>
      <c r="BS703" s="80" t="str">
        <f>+Scoresheet!BI389</f>
        <v>-</v>
      </c>
      <c r="BT703" s="80" t="str">
        <f>+Scoresheet!BJ389</f>
        <v>-</v>
      </c>
      <c r="BU703" s="80" t="str">
        <f>+Scoresheet!BK389</f>
        <v>-</v>
      </c>
      <c r="BV703" s="80" t="str">
        <f>+Scoresheet!BL389</f>
        <v>-</v>
      </c>
      <c r="BW703" s="80" t="str">
        <f>+Scoresheet!BM389</f>
        <v>-</v>
      </c>
      <c r="BX703" s="80">
        <f>+Scoresheet!BN389</f>
        <v>0</v>
      </c>
      <c r="BY703" s="80" t="str">
        <f>+Scoresheet!BO389</f>
        <v>-</v>
      </c>
      <c r="BZ703" s="80" t="str">
        <f>+Scoresheet!BP389</f>
        <v>-</v>
      </c>
      <c r="CA703" s="80" t="str">
        <f>+Scoresheet!BQ389</f>
        <v>-</v>
      </c>
      <c r="CB703" s="80" t="str">
        <f>+Scoresheet!BR389</f>
        <v>-</v>
      </c>
      <c r="CC703" s="80" t="str">
        <f>+Scoresheet!BS389</f>
        <v>-</v>
      </c>
      <c r="CD703" s="80" t="str">
        <f>+Scoresheet!BT389</f>
        <v>-</v>
      </c>
      <c r="CE703" s="80" t="str">
        <f>+Scoresheet!BU389</f>
        <v>-</v>
      </c>
      <c r="CF703" s="80">
        <f>+Scoresheet!BV389</f>
        <v>0</v>
      </c>
    </row>
    <row r="704" spans="23:84" hidden="1">
      <c r="W704" s="139">
        <v>1</v>
      </c>
      <c r="X704" s="292" t="str">
        <f>+Scoresheet!B399</f>
        <v>VIKAS MEHTA [S]</v>
      </c>
      <c r="Y704" s="293">
        <f>VLOOKUP(Scoresheet!C399,'Caps &amp; Points'!$DT$2:$DU$103,2,FALSE)</f>
        <v>0</v>
      </c>
      <c r="Z704" s="307">
        <f>VLOOKUP(Scoresheet!D399,'Caps &amp; Points'!$DT$2:$DU$103,2,FALSE)</f>
        <v>2.9</v>
      </c>
      <c r="AA704" s="307">
        <f>VLOOKUP(Scoresheet!E399,'Caps &amp; Points'!$DT$2:$DU$103,2,FALSE)</f>
        <v>0</v>
      </c>
      <c r="AB704" s="307">
        <f>VLOOKUP(Scoresheet!F399,'Caps &amp; Points'!$DT$2:$DU$103,2,FALSE)</f>
        <v>12</v>
      </c>
      <c r="AC704" s="307">
        <f>VLOOKUP(Scoresheet!G399,'Caps &amp; Points'!$DT$2:$DU$103,2,FALSE)</f>
        <v>0</v>
      </c>
      <c r="AD704" s="307" t="str">
        <f>VLOOKUP(Scoresheet!H399,'Caps &amp; Points'!$DT$2:$DU$103,2,FALSE)</f>
        <v>-</v>
      </c>
      <c r="AE704" s="308" t="str">
        <f>VLOOKUP(Scoresheet!I399,'Caps &amp; Points'!$DT$2:$DU$103,2,FALSE)</f>
        <v>-</v>
      </c>
      <c r="AF704" s="82">
        <f>SUM(Y704:AE704)</f>
        <v>14.9</v>
      </c>
      <c r="AG704" s="80">
        <f>VLOOKUP(Scoresheet!AA399,'Caps &amp; Points'!$DW$2:$DX$11,2,FALSE)</f>
        <v>3</v>
      </c>
      <c r="AH704" s="81">
        <f>VLOOKUP(Scoresheet!AB399,'Caps &amp; Points'!$DW$2:$DX$11,2,FALSE)</f>
        <v>0</v>
      </c>
      <c r="AI704" s="81">
        <f>VLOOKUP(Scoresheet!AC399,'Caps &amp; Points'!$DW$2:$DX$11,2,FALSE)</f>
        <v>0</v>
      </c>
      <c r="AJ704" s="81">
        <f>VLOOKUP(Scoresheet!AD399,'Caps &amp; Points'!$DW$2:$DX$11,2,FALSE)</f>
        <v>0</v>
      </c>
      <c r="AK704" s="81">
        <f>VLOOKUP(Scoresheet!AE399,'Caps &amp; Points'!$DW$2:$DX$11,2,FALSE)</f>
        <v>1</v>
      </c>
      <c r="AL704" s="81" t="str">
        <f>VLOOKUP(Scoresheet!AF399,'Caps &amp; Points'!$DW$2:$DX$11,2,FALSE)</f>
        <v>-</v>
      </c>
      <c r="AM704" s="222" t="str">
        <f>VLOOKUP(Scoresheet!AG399,'Caps &amp; Points'!$DW$2:$DX$11,2,FALSE)</f>
        <v>-</v>
      </c>
      <c r="AN704" s="82">
        <f>SUM(AG704:AM704)</f>
        <v>4</v>
      </c>
      <c r="AO704" s="80" t="str">
        <f>VLOOKUP(Scoresheet!AY399,'Caps &amp; Points'!$EF$2:$EG$13,2,FALSE)</f>
        <v>-</v>
      </c>
      <c r="AP704" s="81" t="str">
        <f>VLOOKUP(Scoresheet!AZ399,'Caps &amp; Points'!$EF$2:$EG$13,2,FALSE)</f>
        <v>-</v>
      </c>
      <c r="AQ704" s="81" t="str">
        <f>VLOOKUP(Scoresheet!BA399,'Caps &amp; Points'!$EF$2:$EG$13,2,FALSE)</f>
        <v>-</v>
      </c>
      <c r="AR704" s="81" t="str">
        <f>VLOOKUP(Scoresheet!BB399,'Caps &amp; Points'!$EF$2:$EG$13,2,FALSE)</f>
        <v>-</v>
      </c>
      <c r="AS704" s="81" t="str">
        <f>VLOOKUP(Scoresheet!BC399,'Caps &amp; Points'!$EF$2:$EG$13,2,FALSE)</f>
        <v>-</v>
      </c>
      <c r="AT704" s="81" t="str">
        <f>VLOOKUP(Scoresheet!BD399,'Caps &amp; Points'!$EF$2:$EG$13,2,FALSE)</f>
        <v>-</v>
      </c>
      <c r="AU704" s="222" t="str">
        <f>VLOOKUP(Scoresheet!BE399,'Caps &amp; Points'!$EF$2:$EG$13,2,FALSE)</f>
        <v>-</v>
      </c>
      <c r="AV704" s="82">
        <f>SUM(AO704:AU704)</f>
        <v>0</v>
      </c>
      <c r="AX704" s="80" t="str">
        <f>VLOOKUP(Scoresheet!AQ399,'Caps &amp; Points'!$EC$2:$ED$21,2,FALSE)</f>
        <v>-</v>
      </c>
      <c r="AY704" s="80" t="str">
        <f>VLOOKUP(Scoresheet!AR399,'Caps &amp; Points'!$EC$2:$ED$21,2,FALSE)</f>
        <v>-</v>
      </c>
      <c r="AZ704" s="80" t="str">
        <f>VLOOKUP(Scoresheet!AS399,'Caps &amp; Points'!$EC$2:$ED$21,2,FALSE)</f>
        <v>-</v>
      </c>
      <c r="BA704" s="80" t="str">
        <f>VLOOKUP(Scoresheet!AT399,'Caps &amp; Points'!$EC$2:$ED$21,2,FALSE)</f>
        <v>-</v>
      </c>
      <c r="BB704" s="80" t="str">
        <f>VLOOKUP(Scoresheet!AU399,'Caps &amp; Points'!$EC$2:$ED$21,2,FALSE)</f>
        <v>-</v>
      </c>
      <c r="BC704" s="80" t="str">
        <f>VLOOKUP(Scoresheet!AV399,'Caps &amp; Points'!$EC$2:$ED$21,2,FALSE)</f>
        <v>-</v>
      </c>
      <c r="BD704" s="80" t="str">
        <f>VLOOKUP(Scoresheet!AW399,'Caps &amp; Points'!$EC$2:$ED$21,2,FALSE)</f>
        <v>-</v>
      </c>
      <c r="BE704" s="82">
        <f>SUM(AX704:BD704)</f>
        <v>0</v>
      </c>
      <c r="BF704" s="80" t="str">
        <f>VLOOKUP(Scoresheet!AI399,'Caps &amp; Points'!$DZ$2:$EA$40,2,FALSE)</f>
        <v>-</v>
      </c>
      <c r="BG704" s="81" t="str">
        <f>VLOOKUP(Scoresheet!AJ399,'Caps &amp; Points'!$DZ$2:$EA$40,2,FALSE)</f>
        <v>-</v>
      </c>
      <c r="BH704" s="81" t="str">
        <f>VLOOKUP(Scoresheet!AK399,'Caps &amp; Points'!$DZ$2:$EA$40,2,FALSE)</f>
        <v>-</v>
      </c>
      <c r="BI704" s="81" t="str">
        <f>VLOOKUP(Scoresheet!AL399,'Caps &amp; Points'!$DZ$2:$EA$40,2,FALSE)</f>
        <v>-</v>
      </c>
      <c r="BJ704" s="81">
        <f>VLOOKUP(Scoresheet!AM399,'Caps &amp; Points'!$DZ$2:$EA$40,2,FALSE)</f>
        <v>1</v>
      </c>
      <c r="BK704" s="81" t="str">
        <f>VLOOKUP(Scoresheet!AN399,'Caps &amp; Points'!$DZ$2:$EA$40,2,FALSE)</f>
        <v>-</v>
      </c>
      <c r="BL704" s="222" t="str">
        <f>VLOOKUP(Scoresheet!AO399,'Caps &amp; Points'!$DZ$2:$EA$40,2,FALSE)</f>
        <v>-</v>
      </c>
      <c r="BM704" s="82">
        <f>SUM(BF704:BL704)</f>
        <v>1</v>
      </c>
      <c r="BN704" s="82">
        <f t="shared" si="137"/>
        <v>5</v>
      </c>
      <c r="BO704" s="82">
        <f t="shared" si="138"/>
        <v>5</v>
      </c>
      <c r="BP704" s="82"/>
      <c r="BQ704" s="80">
        <f>+Scoresheet!BG399</f>
        <v>4</v>
      </c>
      <c r="BR704" s="80">
        <f>+Scoresheet!BH399</f>
        <v>2</v>
      </c>
      <c r="BS704" s="80">
        <f>+Scoresheet!BI399</f>
        <v>2</v>
      </c>
      <c r="BT704" s="80">
        <f>+Scoresheet!BJ399</f>
        <v>2</v>
      </c>
      <c r="BU704" s="80">
        <f>+Scoresheet!BK399</f>
        <v>3</v>
      </c>
      <c r="BV704" s="80" t="str">
        <f>+Scoresheet!BL399</f>
        <v>-</v>
      </c>
      <c r="BW704" s="80" t="str">
        <f>+Scoresheet!BM399</f>
        <v>-</v>
      </c>
      <c r="BX704" s="80">
        <f>+Scoresheet!BN399</f>
        <v>13</v>
      </c>
      <c r="BY704" s="80">
        <f>+Scoresheet!BO399</f>
        <v>12</v>
      </c>
      <c r="BZ704" s="80">
        <f>+Scoresheet!BP399</f>
        <v>31</v>
      </c>
      <c r="CA704" s="80">
        <f>+Scoresheet!BQ399</f>
        <v>18</v>
      </c>
      <c r="CB704" s="80">
        <f>+Scoresheet!BR399</f>
        <v>17</v>
      </c>
      <c r="CC704" s="80">
        <f>+Scoresheet!BS399</f>
        <v>22</v>
      </c>
      <c r="CD704" s="80" t="str">
        <f>+Scoresheet!BT399</f>
        <v>-</v>
      </c>
      <c r="CE704" s="80" t="str">
        <f>+Scoresheet!BU399</f>
        <v>-</v>
      </c>
      <c r="CF704" s="80">
        <f>+Scoresheet!BV399</f>
        <v>100</v>
      </c>
    </row>
    <row r="705" spans="23:84" hidden="1">
      <c r="W705" s="294">
        <v>2</v>
      </c>
      <c r="X705" s="295" t="str">
        <f>+Scoresheet!B400</f>
        <v>KEYUR RAVAL [S]</v>
      </c>
      <c r="Y705" s="296">
        <f>VLOOKUP(Scoresheet!C400,'Caps &amp; Points'!$DT$2:$DU$103,2,FALSE)</f>
        <v>2.8</v>
      </c>
      <c r="Z705" s="309">
        <f>VLOOKUP(Scoresheet!D400,'Caps &amp; Points'!$DT$2:$DU$103,2,FALSE)</f>
        <v>1.1000000000000001</v>
      </c>
      <c r="AA705" s="309">
        <f>VLOOKUP(Scoresheet!E400,'Caps &amp; Points'!$DT$2:$DU$103,2,FALSE)</f>
        <v>0</v>
      </c>
      <c r="AB705" s="309">
        <f>VLOOKUP(Scoresheet!F400,'Caps &amp; Points'!$DT$2:$DU$103,2,FALSE)</f>
        <v>1.9</v>
      </c>
      <c r="AC705" s="309">
        <f>VLOOKUP(Scoresheet!G400,'Caps &amp; Points'!$DT$2:$DU$103,2,FALSE)</f>
        <v>9.1999999999999993</v>
      </c>
      <c r="AD705" s="309" t="str">
        <f>VLOOKUP(Scoresheet!H400,'Caps &amp; Points'!$DT$2:$DU$103,2,FALSE)</f>
        <v>-</v>
      </c>
      <c r="AE705" s="310" t="str">
        <f>VLOOKUP(Scoresheet!I400,'Caps &amp; Points'!$DT$2:$DU$103,2,FALSE)</f>
        <v>-</v>
      </c>
      <c r="AF705" s="90">
        <f t="shared" ref="AF705:AF733" si="144">SUM(Y705:AE705)</f>
        <v>15</v>
      </c>
      <c r="AG705" s="87">
        <f>VLOOKUP(Scoresheet!AA400,'Caps &amp; Points'!$DW$2:$DX$11,2,FALSE)</f>
        <v>1</v>
      </c>
      <c r="AH705" s="88">
        <f>VLOOKUP(Scoresheet!AB400,'Caps &amp; Points'!$DW$2:$DX$11,2,FALSE)</f>
        <v>0</v>
      </c>
      <c r="AI705" s="88">
        <f>VLOOKUP(Scoresheet!AC400,'Caps &amp; Points'!$DW$2:$DX$11,2,FALSE)</f>
        <v>7</v>
      </c>
      <c r="AJ705" s="88">
        <f>VLOOKUP(Scoresheet!AD400,'Caps &amp; Points'!$DW$2:$DX$11,2,FALSE)</f>
        <v>3</v>
      </c>
      <c r="AK705" s="88">
        <f>VLOOKUP(Scoresheet!AE400,'Caps &amp; Points'!$DW$2:$DX$11,2,FALSE)</f>
        <v>7</v>
      </c>
      <c r="AL705" s="88" t="str">
        <f>VLOOKUP(Scoresheet!AF400,'Caps &amp; Points'!$DW$2:$DX$11,2,FALSE)</f>
        <v>-</v>
      </c>
      <c r="AM705" s="89" t="str">
        <f>VLOOKUP(Scoresheet!AG400,'Caps &amp; Points'!$DW$2:$DX$11,2,FALSE)</f>
        <v>-</v>
      </c>
      <c r="AN705" s="90">
        <f t="shared" ref="AN705:AN733" si="145">SUM(AG705:AM705)</f>
        <v>18</v>
      </c>
      <c r="AO705" s="87" t="str">
        <f>VLOOKUP(Scoresheet!AY400,'Caps &amp; Points'!$EF$2:$EG$13,2,FALSE)</f>
        <v>-</v>
      </c>
      <c r="AP705" s="88" t="str">
        <f>VLOOKUP(Scoresheet!AZ400,'Caps &amp; Points'!$EF$2:$EG$13,2,FALSE)</f>
        <v>-</v>
      </c>
      <c r="AQ705" s="88" t="str">
        <f>VLOOKUP(Scoresheet!BA400,'Caps &amp; Points'!$EF$2:$EG$13,2,FALSE)</f>
        <v>-</v>
      </c>
      <c r="AR705" s="88" t="str">
        <f>VLOOKUP(Scoresheet!BB400,'Caps &amp; Points'!$EF$2:$EG$13,2,FALSE)</f>
        <v>-</v>
      </c>
      <c r="AS705" s="88" t="str">
        <f>VLOOKUP(Scoresheet!BC400,'Caps &amp; Points'!$EF$2:$EG$13,2,FALSE)</f>
        <v>-</v>
      </c>
      <c r="AT705" s="88" t="str">
        <f>VLOOKUP(Scoresheet!BD400,'Caps &amp; Points'!$EF$2:$EG$13,2,FALSE)</f>
        <v>-</v>
      </c>
      <c r="AU705" s="89" t="str">
        <f>VLOOKUP(Scoresheet!BE400,'Caps &amp; Points'!$EF$2:$EG$13,2,FALSE)</f>
        <v>-</v>
      </c>
      <c r="AV705" s="90">
        <f t="shared" ref="AV705:AV733" si="146">SUM(AO705:AU705)</f>
        <v>0</v>
      </c>
      <c r="AX705" s="80" t="str">
        <f>VLOOKUP(Scoresheet!AQ400,'Caps &amp; Points'!$EC$2:$ED$21,2,FALSE)</f>
        <v>-</v>
      </c>
      <c r="AY705" s="80" t="str">
        <f>VLOOKUP(Scoresheet!AR400,'Caps &amp; Points'!$EC$2:$ED$21,2,FALSE)</f>
        <v>-</v>
      </c>
      <c r="AZ705" s="80" t="str">
        <f>VLOOKUP(Scoresheet!AS400,'Caps &amp; Points'!$EC$2:$ED$21,2,FALSE)</f>
        <v>-</v>
      </c>
      <c r="BA705" s="80" t="str">
        <f>VLOOKUP(Scoresheet!AT400,'Caps &amp; Points'!$EC$2:$ED$21,2,FALSE)</f>
        <v>-</v>
      </c>
      <c r="BB705" s="80" t="str">
        <f>VLOOKUP(Scoresheet!AU400,'Caps &amp; Points'!$EC$2:$ED$21,2,FALSE)</f>
        <v>-</v>
      </c>
      <c r="BC705" s="80" t="str">
        <f>VLOOKUP(Scoresheet!AV400,'Caps &amp; Points'!$EC$2:$ED$21,2,FALSE)</f>
        <v>-</v>
      </c>
      <c r="BD705" s="80" t="str">
        <f>VLOOKUP(Scoresheet!AW400,'Caps &amp; Points'!$EC$2:$ED$21,2,FALSE)</f>
        <v>-</v>
      </c>
      <c r="BE705" s="90">
        <f t="shared" ref="BE705:BE733" si="147">SUM(AX705:BD705)</f>
        <v>0</v>
      </c>
      <c r="BF705" s="87" t="str">
        <f>VLOOKUP(Scoresheet!AI400,'Caps &amp; Points'!$DZ$2:$EA$40,2,FALSE)</f>
        <v>-</v>
      </c>
      <c r="BG705" s="88" t="str">
        <f>VLOOKUP(Scoresheet!AJ400,'Caps &amp; Points'!$DZ$2:$EA$40,2,FALSE)</f>
        <v>-</v>
      </c>
      <c r="BH705" s="88" t="str">
        <f>VLOOKUP(Scoresheet!AK400,'Caps &amp; Points'!$DZ$2:$EA$40,2,FALSE)</f>
        <v>-</v>
      </c>
      <c r="BI705" s="88" t="str">
        <f>VLOOKUP(Scoresheet!AL400,'Caps &amp; Points'!$DZ$2:$EA$40,2,FALSE)</f>
        <v>-</v>
      </c>
      <c r="BJ705" s="88" t="str">
        <f>VLOOKUP(Scoresheet!AM400,'Caps &amp; Points'!$DZ$2:$EA$40,2,FALSE)</f>
        <v>-</v>
      </c>
      <c r="BK705" s="88" t="str">
        <f>VLOOKUP(Scoresheet!AN400,'Caps &amp; Points'!$DZ$2:$EA$40,2,FALSE)</f>
        <v>-</v>
      </c>
      <c r="BL705" s="89" t="str">
        <f>VLOOKUP(Scoresheet!AO400,'Caps &amp; Points'!$DZ$2:$EA$40,2,FALSE)</f>
        <v>-</v>
      </c>
      <c r="BM705" s="90">
        <f t="shared" ref="BM705:BM733" si="148">SUM(BF705:BL705)</f>
        <v>0</v>
      </c>
      <c r="BN705" s="90">
        <f t="shared" si="137"/>
        <v>5</v>
      </c>
      <c r="BO705" s="90">
        <f t="shared" si="138"/>
        <v>5</v>
      </c>
      <c r="BP705" s="90"/>
      <c r="BQ705" s="80">
        <f>+Scoresheet!BG400</f>
        <v>3</v>
      </c>
      <c r="BR705" s="80">
        <f>+Scoresheet!BH400</f>
        <v>3</v>
      </c>
      <c r="BS705" s="80">
        <f>+Scoresheet!BI400</f>
        <v>4</v>
      </c>
      <c r="BT705" s="80">
        <f>+Scoresheet!BJ400</f>
        <v>3</v>
      </c>
      <c r="BU705" s="80">
        <f>+Scoresheet!BK400</f>
        <v>4</v>
      </c>
      <c r="BV705" s="80" t="str">
        <f>+Scoresheet!BL400</f>
        <v>-</v>
      </c>
      <c r="BW705" s="80" t="str">
        <f>+Scoresheet!BM400</f>
        <v>-</v>
      </c>
      <c r="BX705" s="80">
        <f>+Scoresheet!BN400</f>
        <v>17</v>
      </c>
      <c r="BY705" s="80">
        <f>+Scoresheet!BO400</f>
        <v>32</v>
      </c>
      <c r="BZ705" s="80">
        <f>+Scoresheet!BP400</f>
        <v>26</v>
      </c>
      <c r="CA705" s="80">
        <f>+Scoresheet!BQ400</f>
        <v>19</v>
      </c>
      <c r="CB705" s="80">
        <f>+Scoresheet!BR400</f>
        <v>21</v>
      </c>
      <c r="CC705" s="80">
        <f>+Scoresheet!BS400</f>
        <v>29</v>
      </c>
      <c r="CD705" s="80" t="str">
        <f>+Scoresheet!BT400</f>
        <v>-</v>
      </c>
      <c r="CE705" s="80" t="str">
        <f>+Scoresheet!BU400</f>
        <v>-</v>
      </c>
      <c r="CF705" s="80">
        <f>+Scoresheet!BV400</f>
        <v>127</v>
      </c>
    </row>
    <row r="706" spans="23:84" hidden="1">
      <c r="W706" s="139">
        <v>3</v>
      </c>
      <c r="X706" s="295" t="str">
        <f>+Scoresheet!B401</f>
        <v>JIGAR PANDYA [S]</v>
      </c>
      <c r="Y706" s="296">
        <f>VLOOKUP(Scoresheet!C401,'Caps &amp; Points'!$DT$2:$DU$103,2,FALSE)</f>
        <v>2.8</v>
      </c>
      <c r="Z706" s="309">
        <f>VLOOKUP(Scoresheet!D401,'Caps &amp; Points'!$DT$2:$DU$103,2,FALSE)</f>
        <v>1.8</v>
      </c>
      <c r="AA706" s="309">
        <f>VLOOKUP(Scoresheet!E401,'Caps &amp; Points'!$DT$2:$DU$103,2,FALSE)</f>
        <v>1.1000000000000001</v>
      </c>
      <c r="AB706" s="309">
        <f>VLOOKUP(Scoresheet!F401,'Caps &amp; Points'!$DT$2:$DU$103,2,FALSE)</f>
        <v>0</v>
      </c>
      <c r="AC706" s="309">
        <f>VLOOKUP(Scoresheet!G401,'Caps &amp; Points'!$DT$2:$DU$103,2,FALSE)</f>
        <v>0</v>
      </c>
      <c r="AD706" s="309" t="str">
        <f>VLOOKUP(Scoresheet!H401,'Caps &amp; Points'!$DT$2:$DU$103,2,FALSE)</f>
        <v>-</v>
      </c>
      <c r="AE706" s="310" t="str">
        <f>VLOOKUP(Scoresheet!I401,'Caps &amp; Points'!$DT$2:$DU$103,2,FALSE)</f>
        <v>-</v>
      </c>
      <c r="AF706" s="90">
        <f t="shared" si="144"/>
        <v>5.6999999999999993</v>
      </c>
      <c r="AG706" s="87" t="str">
        <f>VLOOKUP(Scoresheet!AA401,'Caps &amp; Points'!$DW$2:$DX$11,2,FALSE)</f>
        <v>-</v>
      </c>
      <c r="AH706" s="88">
        <f>VLOOKUP(Scoresheet!AB401,'Caps &amp; Points'!$DW$2:$DX$11,2,FALSE)</f>
        <v>0</v>
      </c>
      <c r="AI706" s="88" t="str">
        <f>VLOOKUP(Scoresheet!AC401,'Caps &amp; Points'!$DW$2:$DX$11,2,FALSE)</f>
        <v>-</v>
      </c>
      <c r="AJ706" s="88" t="str">
        <f>VLOOKUP(Scoresheet!AD401,'Caps &amp; Points'!$DW$2:$DX$11,2,FALSE)</f>
        <v>-</v>
      </c>
      <c r="AK706" s="88" t="str">
        <f>VLOOKUP(Scoresheet!AE401,'Caps &amp; Points'!$DW$2:$DX$11,2,FALSE)</f>
        <v>-</v>
      </c>
      <c r="AL706" s="88" t="str">
        <f>VLOOKUP(Scoresheet!AF401,'Caps &amp; Points'!$DW$2:$DX$11,2,FALSE)</f>
        <v>-</v>
      </c>
      <c r="AM706" s="89" t="str">
        <f>VLOOKUP(Scoresheet!AG401,'Caps &amp; Points'!$DW$2:$DX$11,2,FALSE)</f>
        <v>-</v>
      </c>
      <c r="AN706" s="90">
        <f t="shared" si="145"/>
        <v>0</v>
      </c>
      <c r="AO706" s="87" t="str">
        <f>VLOOKUP(Scoresheet!AY401,'Caps &amp; Points'!$EF$2:$EG$13,2,FALSE)</f>
        <v>-</v>
      </c>
      <c r="AP706" s="88" t="str">
        <f>VLOOKUP(Scoresheet!AZ401,'Caps &amp; Points'!$EF$2:$EG$13,2,FALSE)</f>
        <v>-</v>
      </c>
      <c r="AQ706" s="88" t="str">
        <f>VLOOKUP(Scoresheet!BA401,'Caps &amp; Points'!$EF$2:$EG$13,2,FALSE)</f>
        <v>-</v>
      </c>
      <c r="AR706" s="88" t="str">
        <f>VLOOKUP(Scoresheet!BB401,'Caps &amp; Points'!$EF$2:$EG$13,2,FALSE)</f>
        <v>-</v>
      </c>
      <c r="AS706" s="88" t="str">
        <f>VLOOKUP(Scoresheet!BC401,'Caps &amp; Points'!$EF$2:$EG$13,2,FALSE)</f>
        <v>-</v>
      </c>
      <c r="AT706" s="88" t="str">
        <f>VLOOKUP(Scoresheet!BD401,'Caps &amp; Points'!$EF$2:$EG$13,2,FALSE)</f>
        <v>-</v>
      </c>
      <c r="AU706" s="89" t="str">
        <f>VLOOKUP(Scoresheet!BE401,'Caps &amp; Points'!$EF$2:$EG$13,2,FALSE)</f>
        <v>-</v>
      </c>
      <c r="AV706" s="90">
        <f t="shared" si="146"/>
        <v>0</v>
      </c>
      <c r="AX706" s="80" t="str">
        <f>VLOOKUP(Scoresheet!AQ401,'Caps &amp; Points'!$EC$2:$ED$21,2,FALSE)</f>
        <v>-</v>
      </c>
      <c r="AY706" s="80" t="str">
        <f>VLOOKUP(Scoresheet!AR401,'Caps &amp; Points'!$EC$2:$ED$21,2,FALSE)</f>
        <v>-</v>
      </c>
      <c r="AZ706" s="80" t="str">
        <f>VLOOKUP(Scoresheet!AS401,'Caps &amp; Points'!$EC$2:$ED$21,2,FALSE)</f>
        <v>-</v>
      </c>
      <c r="BA706" s="80" t="str">
        <f>VLOOKUP(Scoresheet!AT401,'Caps &amp; Points'!$EC$2:$ED$21,2,FALSE)</f>
        <v>-</v>
      </c>
      <c r="BB706" s="80" t="str">
        <f>VLOOKUP(Scoresheet!AU401,'Caps &amp; Points'!$EC$2:$ED$21,2,FALSE)</f>
        <v>-</v>
      </c>
      <c r="BC706" s="80" t="str">
        <f>VLOOKUP(Scoresheet!AV401,'Caps &amp; Points'!$EC$2:$ED$21,2,FALSE)</f>
        <v>-</v>
      </c>
      <c r="BD706" s="80" t="str">
        <f>VLOOKUP(Scoresheet!AW401,'Caps &amp; Points'!$EC$2:$ED$21,2,FALSE)</f>
        <v>-</v>
      </c>
      <c r="BE706" s="90">
        <f t="shared" si="147"/>
        <v>0</v>
      </c>
      <c r="BF706" s="87" t="str">
        <f>VLOOKUP(Scoresheet!AI401,'Caps &amp; Points'!$DZ$2:$EA$40,2,FALSE)</f>
        <v>-</v>
      </c>
      <c r="BG706" s="88" t="str">
        <f>VLOOKUP(Scoresheet!AJ401,'Caps &amp; Points'!$DZ$2:$EA$40,2,FALSE)</f>
        <v>-</v>
      </c>
      <c r="BH706" s="88" t="str">
        <f>VLOOKUP(Scoresheet!AK401,'Caps &amp; Points'!$DZ$2:$EA$40,2,FALSE)</f>
        <v>-</v>
      </c>
      <c r="BI706" s="88" t="str">
        <f>VLOOKUP(Scoresheet!AL401,'Caps &amp; Points'!$DZ$2:$EA$40,2,FALSE)</f>
        <v>-</v>
      </c>
      <c r="BJ706" s="88">
        <f>VLOOKUP(Scoresheet!AM401,'Caps &amp; Points'!$DZ$2:$EA$40,2,FALSE)</f>
        <v>0.5</v>
      </c>
      <c r="BK706" s="88" t="str">
        <f>VLOOKUP(Scoresheet!AN401,'Caps &amp; Points'!$DZ$2:$EA$40,2,FALSE)</f>
        <v>-</v>
      </c>
      <c r="BL706" s="89" t="str">
        <f>VLOOKUP(Scoresheet!AO401,'Caps &amp; Points'!$DZ$2:$EA$40,2,FALSE)</f>
        <v>-</v>
      </c>
      <c r="BM706" s="90">
        <f t="shared" si="148"/>
        <v>0.5</v>
      </c>
      <c r="BN706" s="90">
        <f t="shared" si="137"/>
        <v>5</v>
      </c>
      <c r="BO706" s="90">
        <f t="shared" si="138"/>
        <v>1</v>
      </c>
      <c r="BP706" s="90"/>
      <c r="BQ706" s="80" t="str">
        <f>+Scoresheet!BG401</f>
        <v>-</v>
      </c>
      <c r="BR706" s="80">
        <f>+Scoresheet!BH401</f>
        <v>0.4</v>
      </c>
      <c r="BS706" s="80" t="str">
        <f>+Scoresheet!BI401</f>
        <v>-</v>
      </c>
      <c r="BT706" s="80" t="str">
        <f>+Scoresheet!BJ401</f>
        <v>-</v>
      </c>
      <c r="BU706" s="80" t="str">
        <f>+Scoresheet!BK401</f>
        <v>-</v>
      </c>
      <c r="BV706" s="80" t="str">
        <f>+Scoresheet!BL401</f>
        <v>-</v>
      </c>
      <c r="BW706" s="80" t="str">
        <f>+Scoresheet!BM401</f>
        <v>-</v>
      </c>
      <c r="BX706" s="80">
        <f>+Scoresheet!BN401</f>
        <v>0.4</v>
      </c>
      <c r="BY706" s="80" t="str">
        <f>+Scoresheet!BO401</f>
        <v>-</v>
      </c>
      <c r="BZ706" s="80">
        <f>+Scoresheet!BP401</f>
        <v>4</v>
      </c>
      <c r="CA706" s="80" t="str">
        <f>+Scoresheet!BQ401</f>
        <v>-</v>
      </c>
      <c r="CB706" s="80" t="str">
        <f>+Scoresheet!BR401</f>
        <v>-</v>
      </c>
      <c r="CC706" s="80" t="str">
        <f>+Scoresheet!BS401</f>
        <v>-</v>
      </c>
      <c r="CD706" s="80" t="str">
        <f>+Scoresheet!BT401</f>
        <v>-</v>
      </c>
      <c r="CE706" s="80" t="str">
        <f>+Scoresheet!BU401</f>
        <v>-</v>
      </c>
      <c r="CF706" s="80">
        <f>+Scoresheet!BV401</f>
        <v>4</v>
      </c>
    </row>
    <row r="707" spans="23:84" hidden="1">
      <c r="W707" s="294">
        <v>4</v>
      </c>
      <c r="X707" s="295" t="str">
        <f>+Scoresheet!B402</f>
        <v>SHASHIKANT RAVAL [S]</v>
      </c>
      <c r="Y707" s="296">
        <f>VLOOKUP(Scoresheet!C402,'Caps &amp; Points'!$DT$2:$DU$103,2,FALSE)</f>
        <v>0</v>
      </c>
      <c r="Z707" s="309">
        <f>VLOOKUP(Scoresheet!D402,'Caps &amp; Points'!$DT$2:$DU$103,2,FALSE)</f>
        <v>0</v>
      </c>
      <c r="AA707" s="309">
        <f>VLOOKUP(Scoresheet!E402,'Caps &amp; Points'!$DT$2:$DU$103,2,FALSE)</f>
        <v>4</v>
      </c>
      <c r="AB707" s="309">
        <f>VLOOKUP(Scoresheet!F402,'Caps &amp; Points'!$DT$2:$DU$103,2,FALSE)</f>
        <v>0</v>
      </c>
      <c r="AC707" s="309">
        <f>VLOOKUP(Scoresheet!G402,'Caps &amp; Points'!$DT$2:$DU$103,2,FALSE)</f>
        <v>1.1000000000000001</v>
      </c>
      <c r="AD707" s="309" t="str">
        <f>VLOOKUP(Scoresheet!H402,'Caps &amp; Points'!$DT$2:$DU$103,2,FALSE)</f>
        <v>-</v>
      </c>
      <c r="AE707" s="310" t="str">
        <f>VLOOKUP(Scoresheet!I402,'Caps &amp; Points'!$DT$2:$DU$103,2,FALSE)</f>
        <v>-</v>
      </c>
      <c r="AF707" s="90">
        <f t="shared" si="144"/>
        <v>5.0999999999999996</v>
      </c>
      <c r="AG707" s="87" t="str">
        <f>VLOOKUP(Scoresheet!AA402,'Caps &amp; Points'!$DW$2:$DX$11,2,FALSE)</f>
        <v>-</v>
      </c>
      <c r="AH707" s="88" t="str">
        <f>VLOOKUP(Scoresheet!AB402,'Caps &amp; Points'!$DW$2:$DX$11,2,FALSE)</f>
        <v>-</v>
      </c>
      <c r="AI707" s="88" t="str">
        <f>VLOOKUP(Scoresheet!AC402,'Caps &amp; Points'!$DW$2:$DX$11,2,FALSE)</f>
        <v>-</v>
      </c>
      <c r="AJ707" s="88" t="str">
        <f>VLOOKUP(Scoresheet!AD402,'Caps &amp; Points'!$DW$2:$DX$11,2,FALSE)</f>
        <v>-</v>
      </c>
      <c r="AK707" s="88" t="str">
        <f>VLOOKUP(Scoresheet!AE402,'Caps &amp; Points'!$DW$2:$DX$11,2,FALSE)</f>
        <v>-</v>
      </c>
      <c r="AL707" s="88" t="str">
        <f>VLOOKUP(Scoresheet!AF402,'Caps &amp; Points'!$DW$2:$DX$11,2,FALSE)</f>
        <v>-</v>
      </c>
      <c r="AM707" s="89" t="str">
        <f>VLOOKUP(Scoresheet!AG402,'Caps &amp; Points'!$DW$2:$DX$11,2,FALSE)</f>
        <v>-</v>
      </c>
      <c r="AN707" s="90">
        <f t="shared" si="145"/>
        <v>0</v>
      </c>
      <c r="AO707" s="87" t="str">
        <f>VLOOKUP(Scoresheet!AY402,'Caps &amp; Points'!$EF$2:$EG$13,2,FALSE)</f>
        <v>-</v>
      </c>
      <c r="AP707" s="88" t="str">
        <f>VLOOKUP(Scoresheet!AZ402,'Caps &amp; Points'!$EF$2:$EG$13,2,FALSE)</f>
        <v>-</v>
      </c>
      <c r="AQ707" s="88" t="str">
        <f>VLOOKUP(Scoresheet!BA402,'Caps &amp; Points'!$EF$2:$EG$13,2,FALSE)</f>
        <v>-</v>
      </c>
      <c r="AR707" s="88" t="str">
        <f>VLOOKUP(Scoresheet!BB402,'Caps &amp; Points'!$EF$2:$EG$13,2,FALSE)</f>
        <v>-</v>
      </c>
      <c r="AS707" s="88" t="str">
        <f>VLOOKUP(Scoresheet!BC402,'Caps &amp; Points'!$EF$2:$EG$13,2,FALSE)</f>
        <v>-</v>
      </c>
      <c r="AT707" s="88" t="str">
        <f>VLOOKUP(Scoresheet!BD402,'Caps &amp; Points'!$EF$2:$EG$13,2,FALSE)</f>
        <v>-</v>
      </c>
      <c r="AU707" s="89" t="str">
        <f>VLOOKUP(Scoresheet!BE402,'Caps &amp; Points'!$EF$2:$EG$13,2,FALSE)</f>
        <v>-</v>
      </c>
      <c r="AV707" s="90">
        <f t="shared" si="146"/>
        <v>0</v>
      </c>
      <c r="AX707" s="80" t="str">
        <f>VLOOKUP(Scoresheet!AQ402,'Caps &amp; Points'!$EC$2:$ED$21,2,FALSE)</f>
        <v>-</v>
      </c>
      <c r="AY707" s="80" t="str">
        <f>VLOOKUP(Scoresheet!AR402,'Caps &amp; Points'!$EC$2:$ED$21,2,FALSE)</f>
        <v>-</v>
      </c>
      <c r="AZ707" s="80" t="str">
        <f>VLOOKUP(Scoresheet!AS402,'Caps &amp; Points'!$EC$2:$ED$21,2,FALSE)</f>
        <v>-</v>
      </c>
      <c r="BA707" s="80" t="str">
        <f>VLOOKUP(Scoresheet!AT402,'Caps &amp; Points'!$EC$2:$ED$21,2,FALSE)</f>
        <v>-</v>
      </c>
      <c r="BB707" s="80" t="str">
        <f>VLOOKUP(Scoresheet!AU402,'Caps &amp; Points'!$EC$2:$ED$21,2,FALSE)</f>
        <v>-</v>
      </c>
      <c r="BC707" s="80" t="str">
        <f>VLOOKUP(Scoresheet!AV402,'Caps &amp; Points'!$EC$2:$ED$21,2,FALSE)</f>
        <v>-</v>
      </c>
      <c r="BD707" s="80" t="str">
        <f>VLOOKUP(Scoresheet!AW402,'Caps &amp; Points'!$EC$2:$ED$21,2,FALSE)</f>
        <v>-</v>
      </c>
      <c r="BE707" s="90">
        <f t="shared" si="147"/>
        <v>0</v>
      </c>
      <c r="BF707" s="87">
        <f>VLOOKUP(Scoresheet!AI402,'Caps &amp; Points'!$DZ$2:$EA$40,2,FALSE)</f>
        <v>1</v>
      </c>
      <c r="BG707" s="88" t="str">
        <f>VLOOKUP(Scoresheet!AJ402,'Caps &amp; Points'!$DZ$2:$EA$40,2,FALSE)</f>
        <v>-</v>
      </c>
      <c r="BH707" s="88">
        <f>VLOOKUP(Scoresheet!AK402,'Caps &amp; Points'!$DZ$2:$EA$40,2,FALSE)</f>
        <v>0.5</v>
      </c>
      <c r="BI707" s="88">
        <f>VLOOKUP(Scoresheet!AL402,'Caps &amp; Points'!$DZ$2:$EA$40,2,FALSE)</f>
        <v>0.5</v>
      </c>
      <c r="BJ707" s="88" t="str">
        <f>VLOOKUP(Scoresheet!AM402,'Caps &amp; Points'!$DZ$2:$EA$40,2,FALSE)</f>
        <v>-</v>
      </c>
      <c r="BK707" s="88" t="str">
        <f>VLOOKUP(Scoresheet!AN402,'Caps &amp; Points'!$DZ$2:$EA$40,2,FALSE)</f>
        <v>-</v>
      </c>
      <c r="BL707" s="89" t="str">
        <f>VLOOKUP(Scoresheet!AO402,'Caps &amp; Points'!$DZ$2:$EA$40,2,FALSE)</f>
        <v>-</v>
      </c>
      <c r="BM707" s="90">
        <f t="shared" si="148"/>
        <v>2</v>
      </c>
      <c r="BN707" s="90">
        <f t="shared" si="137"/>
        <v>5</v>
      </c>
      <c r="BO707" s="90">
        <f t="shared" si="138"/>
        <v>0</v>
      </c>
      <c r="BP707" s="90"/>
      <c r="BQ707" s="80" t="str">
        <f>+Scoresheet!BG402</f>
        <v>-</v>
      </c>
      <c r="BR707" s="80" t="str">
        <f>+Scoresheet!BH402</f>
        <v>-</v>
      </c>
      <c r="BS707" s="80" t="str">
        <f>+Scoresheet!BI402</f>
        <v>-</v>
      </c>
      <c r="BT707" s="80" t="str">
        <f>+Scoresheet!BJ402</f>
        <v>-</v>
      </c>
      <c r="BU707" s="80" t="str">
        <f>+Scoresheet!BK402</f>
        <v>-</v>
      </c>
      <c r="BV707" s="80" t="str">
        <f>+Scoresheet!BL402</f>
        <v>-</v>
      </c>
      <c r="BW707" s="80" t="str">
        <f>+Scoresheet!BM402</f>
        <v>-</v>
      </c>
      <c r="BX707" s="80">
        <f>+Scoresheet!BN402</f>
        <v>0</v>
      </c>
      <c r="BY707" s="80" t="str">
        <f>+Scoresheet!BO402</f>
        <v>-</v>
      </c>
      <c r="BZ707" s="80" t="str">
        <f>+Scoresheet!BP402</f>
        <v>-</v>
      </c>
      <c r="CA707" s="80" t="str">
        <f>+Scoresheet!BQ402</f>
        <v>-</v>
      </c>
      <c r="CB707" s="80" t="str">
        <f>+Scoresheet!BR402</f>
        <v>-</v>
      </c>
      <c r="CC707" s="80" t="str">
        <f>+Scoresheet!BS402</f>
        <v>-</v>
      </c>
      <c r="CD707" s="80" t="str">
        <f>+Scoresheet!BT402</f>
        <v>-</v>
      </c>
      <c r="CE707" s="80" t="str">
        <f>+Scoresheet!BU402</f>
        <v>-</v>
      </c>
      <c r="CF707" s="80">
        <f>+Scoresheet!BV402</f>
        <v>0</v>
      </c>
    </row>
    <row r="708" spans="23:84" hidden="1">
      <c r="W708" s="139">
        <v>5</v>
      </c>
      <c r="X708" s="295" t="str">
        <f>+Scoresheet!B403</f>
        <v>PRASHANT MEHTA [S]</v>
      </c>
      <c r="Y708" s="296">
        <f>VLOOKUP(Scoresheet!C403,'Caps &amp; Points'!$DT$2:$DU$103,2,FALSE)</f>
        <v>1.4</v>
      </c>
      <c r="Z708" s="309">
        <f>VLOOKUP(Scoresheet!D403,'Caps &amp; Points'!$DT$2:$DU$103,2,FALSE)</f>
        <v>0</v>
      </c>
      <c r="AA708" s="309">
        <f>VLOOKUP(Scoresheet!E403,'Caps &amp; Points'!$DT$2:$DU$103,2,FALSE)</f>
        <v>3.8</v>
      </c>
      <c r="AB708" s="309">
        <f>VLOOKUP(Scoresheet!F403,'Caps &amp; Points'!$DT$2:$DU$103,2,FALSE)</f>
        <v>0</v>
      </c>
      <c r="AC708" s="309">
        <f>VLOOKUP(Scoresheet!G403,'Caps &amp; Points'!$DT$2:$DU$103,2,FALSE)</f>
        <v>0</v>
      </c>
      <c r="AD708" s="309" t="str">
        <f>VLOOKUP(Scoresheet!H403,'Caps &amp; Points'!$DT$2:$DU$103,2,FALSE)</f>
        <v>-</v>
      </c>
      <c r="AE708" s="310" t="str">
        <f>VLOOKUP(Scoresheet!I403,'Caps &amp; Points'!$DT$2:$DU$103,2,FALSE)</f>
        <v>-</v>
      </c>
      <c r="AF708" s="90">
        <f t="shared" si="144"/>
        <v>5.1999999999999993</v>
      </c>
      <c r="AG708" s="87">
        <f>VLOOKUP(Scoresheet!AA403,'Caps &amp; Points'!$DW$2:$DX$11,2,FALSE)</f>
        <v>5</v>
      </c>
      <c r="AH708" s="88">
        <f>VLOOKUP(Scoresheet!AB403,'Caps &amp; Points'!$DW$2:$DX$11,2,FALSE)</f>
        <v>3</v>
      </c>
      <c r="AI708" s="88">
        <f>VLOOKUP(Scoresheet!AC403,'Caps &amp; Points'!$DW$2:$DX$11,2,FALSE)</f>
        <v>0</v>
      </c>
      <c r="AJ708" s="88">
        <f>VLOOKUP(Scoresheet!AD403,'Caps &amp; Points'!$DW$2:$DX$11,2,FALSE)</f>
        <v>1</v>
      </c>
      <c r="AK708" s="88">
        <f>VLOOKUP(Scoresheet!AE403,'Caps &amp; Points'!$DW$2:$DX$11,2,FALSE)</f>
        <v>1</v>
      </c>
      <c r="AL708" s="88" t="str">
        <f>VLOOKUP(Scoresheet!AF403,'Caps &amp; Points'!$DW$2:$DX$11,2,FALSE)</f>
        <v>-</v>
      </c>
      <c r="AM708" s="89" t="str">
        <f>VLOOKUP(Scoresheet!AG403,'Caps &amp; Points'!$DW$2:$DX$11,2,FALSE)</f>
        <v>-</v>
      </c>
      <c r="AN708" s="90">
        <f t="shared" si="145"/>
        <v>10</v>
      </c>
      <c r="AO708" s="87" t="str">
        <f>VLOOKUP(Scoresheet!AY403,'Caps &amp; Points'!$EF$2:$EG$13,2,FALSE)</f>
        <v>-</v>
      </c>
      <c r="AP708" s="88" t="str">
        <f>VLOOKUP(Scoresheet!AZ403,'Caps &amp; Points'!$EF$2:$EG$13,2,FALSE)</f>
        <v>-</v>
      </c>
      <c r="AQ708" s="88" t="str">
        <f>VLOOKUP(Scoresheet!BA403,'Caps &amp; Points'!$EF$2:$EG$13,2,FALSE)</f>
        <v>-</v>
      </c>
      <c r="AR708" s="88" t="str">
        <f>VLOOKUP(Scoresheet!BB403,'Caps &amp; Points'!$EF$2:$EG$13,2,FALSE)</f>
        <v>-</v>
      </c>
      <c r="AS708" s="88" t="str">
        <f>VLOOKUP(Scoresheet!BC403,'Caps &amp; Points'!$EF$2:$EG$13,2,FALSE)</f>
        <v>-</v>
      </c>
      <c r="AT708" s="88" t="str">
        <f>VLOOKUP(Scoresheet!BD403,'Caps &amp; Points'!$EF$2:$EG$13,2,FALSE)</f>
        <v>-</v>
      </c>
      <c r="AU708" s="89" t="str">
        <f>VLOOKUP(Scoresheet!BE403,'Caps &amp; Points'!$EF$2:$EG$13,2,FALSE)</f>
        <v>-</v>
      </c>
      <c r="AV708" s="90">
        <f t="shared" si="146"/>
        <v>0</v>
      </c>
      <c r="AX708" s="80" t="str">
        <f>VLOOKUP(Scoresheet!AQ403,'Caps &amp; Points'!$EC$2:$ED$21,2,FALSE)</f>
        <v>-</v>
      </c>
      <c r="AY708" s="80" t="str">
        <f>VLOOKUP(Scoresheet!AR403,'Caps &amp; Points'!$EC$2:$ED$21,2,FALSE)</f>
        <v>-</v>
      </c>
      <c r="AZ708" s="80" t="str">
        <f>VLOOKUP(Scoresheet!AS403,'Caps &amp; Points'!$EC$2:$ED$21,2,FALSE)</f>
        <v>-</v>
      </c>
      <c r="BA708" s="80" t="str">
        <f>VLOOKUP(Scoresheet!AT403,'Caps &amp; Points'!$EC$2:$ED$21,2,FALSE)</f>
        <v>-</v>
      </c>
      <c r="BB708" s="80" t="str">
        <f>VLOOKUP(Scoresheet!AU403,'Caps &amp; Points'!$EC$2:$ED$21,2,FALSE)</f>
        <v>-</v>
      </c>
      <c r="BC708" s="80" t="str">
        <f>VLOOKUP(Scoresheet!AV403,'Caps &amp; Points'!$EC$2:$ED$21,2,FALSE)</f>
        <v>-</v>
      </c>
      <c r="BD708" s="80" t="str">
        <f>VLOOKUP(Scoresheet!AW403,'Caps &amp; Points'!$EC$2:$ED$21,2,FALSE)</f>
        <v>-</v>
      </c>
      <c r="BE708" s="90">
        <f t="shared" si="147"/>
        <v>0</v>
      </c>
      <c r="BF708" s="87">
        <f>VLOOKUP(Scoresheet!AI403,'Caps &amp; Points'!$DZ$2:$EA$40,2,FALSE)</f>
        <v>0.5</v>
      </c>
      <c r="BG708" s="88" t="str">
        <f>VLOOKUP(Scoresheet!AJ403,'Caps &amp; Points'!$DZ$2:$EA$40,2,FALSE)</f>
        <v>-</v>
      </c>
      <c r="BH708" s="88" t="str">
        <f>VLOOKUP(Scoresheet!AK403,'Caps &amp; Points'!$DZ$2:$EA$40,2,FALSE)</f>
        <v>-</v>
      </c>
      <c r="BI708" s="88" t="str">
        <f>VLOOKUP(Scoresheet!AL403,'Caps &amp; Points'!$DZ$2:$EA$40,2,FALSE)</f>
        <v>-</v>
      </c>
      <c r="BJ708" s="88" t="str">
        <f>VLOOKUP(Scoresheet!AM403,'Caps &amp; Points'!$DZ$2:$EA$40,2,FALSE)</f>
        <v>-</v>
      </c>
      <c r="BK708" s="88" t="str">
        <f>VLOOKUP(Scoresheet!AN403,'Caps &amp; Points'!$DZ$2:$EA$40,2,FALSE)</f>
        <v>-</v>
      </c>
      <c r="BL708" s="89" t="str">
        <f>VLOOKUP(Scoresheet!AO403,'Caps &amp; Points'!$DZ$2:$EA$40,2,FALSE)</f>
        <v>-</v>
      </c>
      <c r="BM708" s="90">
        <f t="shared" si="148"/>
        <v>0.5</v>
      </c>
      <c r="BN708" s="90">
        <f t="shared" si="137"/>
        <v>5</v>
      </c>
      <c r="BO708" s="90">
        <f t="shared" si="138"/>
        <v>5</v>
      </c>
      <c r="BP708" s="90"/>
      <c r="BQ708" s="80">
        <f>+Scoresheet!BG403</f>
        <v>4</v>
      </c>
      <c r="BR708" s="80">
        <f>+Scoresheet!BH403</f>
        <v>4</v>
      </c>
      <c r="BS708" s="80">
        <f>+Scoresheet!BI403</f>
        <v>4</v>
      </c>
      <c r="BT708" s="80">
        <f>+Scoresheet!BJ403</f>
        <v>4</v>
      </c>
      <c r="BU708" s="80">
        <f>+Scoresheet!BK403</f>
        <v>4</v>
      </c>
      <c r="BV708" s="80" t="str">
        <f>+Scoresheet!BL403</f>
        <v>-</v>
      </c>
      <c r="BW708" s="80" t="str">
        <f>+Scoresheet!BM403</f>
        <v>-</v>
      </c>
      <c r="BX708" s="80">
        <f>+Scoresheet!BN403</f>
        <v>20</v>
      </c>
      <c r="BY708" s="80">
        <f>+Scoresheet!BO403</f>
        <v>20</v>
      </c>
      <c r="BZ708" s="80">
        <f>+Scoresheet!BP403</f>
        <v>25</v>
      </c>
      <c r="CA708" s="80">
        <f>+Scoresheet!BQ403</f>
        <v>20</v>
      </c>
      <c r="CB708" s="80">
        <f>+Scoresheet!BR403</f>
        <v>20</v>
      </c>
      <c r="CC708" s="80">
        <f>+Scoresheet!BS403</f>
        <v>14</v>
      </c>
      <c r="CD708" s="80" t="str">
        <f>+Scoresheet!BT403</f>
        <v>-</v>
      </c>
      <c r="CE708" s="80" t="str">
        <f>+Scoresheet!BU403</f>
        <v>-</v>
      </c>
      <c r="CF708" s="80">
        <f>+Scoresheet!BV403</f>
        <v>99</v>
      </c>
    </row>
    <row r="709" spans="23:84" hidden="1">
      <c r="W709" s="294">
        <v>6</v>
      </c>
      <c r="X709" s="295" t="str">
        <f>+Scoresheet!B404</f>
        <v>MITESH PANDYA [S]</v>
      </c>
      <c r="Y709" s="296">
        <f>VLOOKUP(Scoresheet!C404,'Caps &amp; Points'!$DT$2:$DU$103,2,FALSE)</f>
        <v>0</v>
      </c>
      <c r="Z709" s="309">
        <f>VLOOKUP(Scoresheet!D404,'Caps &amp; Points'!$DT$2:$DU$103,2,FALSE)</f>
        <v>0</v>
      </c>
      <c r="AA709" s="309">
        <f>VLOOKUP(Scoresheet!E404,'Caps &amp; Points'!$DT$2:$DU$103,2,FALSE)</f>
        <v>0</v>
      </c>
      <c r="AB709" s="309">
        <f>VLOOKUP(Scoresheet!F404,'Caps &amp; Points'!$DT$2:$DU$103,2,FALSE)</f>
        <v>0</v>
      </c>
      <c r="AC709" s="309">
        <f>VLOOKUP(Scoresheet!G404,'Caps &amp; Points'!$DT$2:$DU$103,2,FALSE)</f>
        <v>1.3</v>
      </c>
      <c r="AD709" s="309" t="str">
        <f>VLOOKUP(Scoresheet!H404,'Caps &amp; Points'!$DT$2:$DU$103,2,FALSE)</f>
        <v>-</v>
      </c>
      <c r="AE709" s="310" t="str">
        <f>VLOOKUP(Scoresheet!I404,'Caps &amp; Points'!$DT$2:$DU$103,2,FALSE)</f>
        <v>-</v>
      </c>
      <c r="AF709" s="90">
        <f t="shared" si="144"/>
        <v>1.3</v>
      </c>
      <c r="AG709" s="87">
        <f>VLOOKUP(Scoresheet!AA404,'Caps &amp; Points'!$DW$2:$DX$11,2,FALSE)</f>
        <v>0</v>
      </c>
      <c r="AH709" s="88">
        <f>VLOOKUP(Scoresheet!AB404,'Caps &amp; Points'!$DW$2:$DX$11,2,FALSE)</f>
        <v>0</v>
      </c>
      <c r="AI709" s="88">
        <f>VLOOKUP(Scoresheet!AC404,'Caps &amp; Points'!$DW$2:$DX$11,2,FALSE)</f>
        <v>1</v>
      </c>
      <c r="AJ709" s="88">
        <f>VLOOKUP(Scoresheet!AD404,'Caps &amp; Points'!$DW$2:$DX$11,2,FALSE)</f>
        <v>7</v>
      </c>
      <c r="AK709" s="88">
        <f>VLOOKUP(Scoresheet!AE404,'Caps &amp; Points'!$DW$2:$DX$11,2,FALSE)</f>
        <v>0</v>
      </c>
      <c r="AL709" s="88" t="str">
        <f>VLOOKUP(Scoresheet!AF404,'Caps &amp; Points'!$DW$2:$DX$11,2,FALSE)</f>
        <v>-</v>
      </c>
      <c r="AM709" s="89" t="str">
        <f>VLOOKUP(Scoresheet!AG404,'Caps &amp; Points'!$DW$2:$DX$11,2,FALSE)</f>
        <v>-</v>
      </c>
      <c r="AN709" s="90">
        <f t="shared" si="145"/>
        <v>8</v>
      </c>
      <c r="AO709" s="87" t="str">
        <f>VLOOKUP(Scoresheet!AY404,'Caps &amp; Points'!$EF$2:$EG$13,2,FALSE)</f>
        <v>-</v>
      </c>
      <c r="AP709" s="88" t="str">
        <f>VLOOKUP(Scoresheet!AZ404,'Caps &amp; Points'!$EF$2:$EG$13,2,FALSE)</f>
        <v>-</v>
      </c>
      <c r="AQ709" s="88" t="str">
        <f>VLOOKUP(Scoresheet!BA404,'Caps &amp; Points'!$EF$2:$EG$13,2,FALSE)</f>
        <v>-</v>
      </c>
      <c r="AR709" s="88" t="str">
        <f>VLOOKUP(Scoresheet!BB404,'Caps &amp; Points'!$EF$2:$EG$13,2,FALSE)</f>
        <v>-</v>
      </c>
      <c r="AS709" s="88" t="str">
        <f>VLOOKUP(Scoresheet!BC404,'Caps &amp; Points'!$EF$2:$EG$13,2,FALSE)</f>
        <v>-</v>
      </c>
      <c r="AT709" s="88" t="str">
        <f>VLOOKUP(Scoresheet!BD404,'Caps &amp; Points'!$EF$2:$EG$13,2,FALSE)</f>
        <v>-</v>
      </c>
      <c r="AU709" s="89" t="str">
        <f>VLOOKUP(Scoresheet!BE404,'Caps &amp; Points'!$EF$2:$EG$13,2,FALSE)</f>
        <v>-</v>
      </c>
      <c r="AV709" s="90">
        <f t="shared" si="146"/>
        <v>0</v>
      </c>
      <c r="AX709" s="80" t="str">
        <f>VLOOKUP(Scoresheet!AQ404,'Caps &amp; Points'!$EC$2:$ED$21,2,FALSE)</f>
        <v>-</v>
      </c>
      <c r="AY709" s="80" t="str">
        <f>VLOOKUP(Scoresheet!AR404,'Caps &amp; Points'!$EC$2:$ED$21,2,FALSE)</f>
        <v>-</v>
      </c>
      <c r="AZ709" s="80" t="str">
        <f>VLOOKUP(Scoresheet!AS404,'Caps &amp; Points'!$EC$2:$ED$21,2,FALSE)</f>
        <v>-</v>
      </c>
      <c r="BA709" s="80">
        <f>VLOOKUP(Scoresheet!AT404,'Caps &amp; Points'!$EC$2:$ED$21,2,FALSE)</f>
        <v>1</v>
      </c>
      <c r="BB709" s="80" t="str">
        <f>VLOOKUP(Scoresheet!AU404,'Caps &amp; Points'!$EC$2:$ED$21,2,FALSE)</f>
        <v>-</v>
      </c>
      <c r="BC709" s="80" t="str">
        <f>VLOOKUP(Scoresheet!AV404,'Caps &amp; Points'!$EC$2:$ED$21,2,FALSE)</f>
        <v>-</v>
      </c>
      <c r="BD709" s="80" t="str">
        <f>VLOOKUP(Scoresheet!AW404,'Caps &amp; Points'!$EC$2:$ED$21,2,FALSE)</f>
        <v>-</v>
      </c>
      <c r="BE709" s="90">
        <f t="shared" si="147"/>
        <v>1</v>
      </c>
      <c r="BF709" s="87">
        <f>VLOOKUP(Scoresheet!AI404,'Caps &amp; Points'!$DZ$2:$EA$40,2,FALSE)</f>
        <v>1</v>
      </c>
      <c r="BG709" s="88" t="str">
        <f>VLOOKUP(Scoresheet!AJ404,'Caps &amp; Points'!$DZ$2:$EA$40,2,FALSE)</f>
        <v>-</v>
      </c>
      <c r="BH709" s="88">
        <f>VLOOKUP(Scoresheet!AK404,'Caps &amp; Points'!$DZ$2:$EA$40,2,FALSE)</f>
        <v>1.5</v>
      </c>
      <c r="BI709" s="88">
        <f>VLOOKUP(Scoresheet!AL404,'Caps &amp; Points'!$DZ$2:$EA$40,2,FALSE)</f>
        <v>0.5</v>
      </c>
      <c r="BJ709" s="88">
        <f>VLOOKUP(Scoresheet!AM404,'Caps &amp; Points'!$DZ$2:$EA$40,2,FALSE)</f>
        <v>0.5</v>
      </c>
      <c r="BK709" s="88" t="str">
        <f>VLOOKUP(Scoresheet!AN404,'Caps &amp; Points'!$DZ$2:$EA$40,2,FALSE)</f>
        <v>-</v>
      </c>
      <c r="BL709" s="89" t="str">
        <f>VLOOKUP(Scoresheet!AO404,'Caps &amp; Points'!$DZ$2:$EA$40,2,FALSE)</f>
        <v>-</v>
      </c>
      <c r="BM709" s="90">
        <f t="shared" si="148"/>
        <v>3.5</v>
      </c>
      <c r="BN709" s="90">
        <f t="shared" si="137"/>
        <v>5</v>
      </c>
      <c r="BO709" s="90">
        <f t="shared" si="138"/>
        <v>5</v>
      </c>
      <c r="BP709" s="90"/>
      <c r="BQ709" s="80">
        <f>+Scoresheet!BG404</f>
        <v>3</v>
      </c>
      <c r="BR709" s="80">
        <f>+Scoresheet!BH404</f>
        <v>4</v>
      </c>
      <c r="BS709" s="80">
        <f>+Scoresheet!BI404</f>
        <v>4</v>
      </c>
      <c r="BT709" s="80">
        <f>+Scoresheet!BJ404</f>
        <v>4</v>
      </c>
      <c r="BU709" s="80">
        <f>+Scoresheet!BK404</f>
        <v>3</v>
      </c>
      <c r="BV709" s="80" t="str">
        <f>+Scoresheet!BL404</f>
        <v>-</v>
      </c>
      <c r="BW709" s="80" t="str">
        <f>+Scoresheet!BM404</f>
        <v>-</v>
      </c>
      <c r="BX709" s="80">
        <f>+Scoresheet!BN404</f>
        <v>18</v>
      </c>
      <c r="BY709" s="80">
        <f>+Scoresheet!BO404</f>
        <v>26</v>
      </c>
      <c r="BZ709" s="80">
        <f>+Scoresheet!BP404</f>
        <v>26</v>
      </c>
      <c r="CA709" s="80">
        <f>+Scoresheet!BQ404</f>
        <v>25</v>
      </c>
      <c r="CB709" s="80">
        <f>+Scoresheet!BR404</f>
        <v>14</v>
      </c>
      <c r="CC709" s="80">
        <f>+Scoresheet!BS404</f>
        <v>22</v>
      </c>
      <c r="CD709" s="80" t="str">
        <f>+Scoresheet!BT404</f>
        <v>-</v>
      </c>
      <c r="CE709" s="80" t="str">
        <f>+Scoresheet!BU404</f>
        <v>-</v>
      </c>
      <c r="CF709" s="80">
        <f>+Scoresheet!BV404</f>
        <v>113</v>
      </c>
    </row>
    <row r="710" spans="23:84" hidden="1">
      <c r="W710" s="139">
        <v>7</v>
      </c>
      <c r="X710" s="295" t="str">
        <f>+Scoresheet!B405</f>
        <v>CHIRAG RAVAL [S]</v>
      </c>
      <c r="Y710" s="296">
        <f>VLOOKUP(Scoresheet!C405,'Caps &amp; Points'!$DT$2:$DU$103,2,FALSE)</f>
        <v>0</v>
      </c>
      <c r="Z710" s="309">
        <f>VLOOKUP(Scoresheet!D405,'Caps &amp; Points'!$DT$2:$DU$103,2,FALSE)</f>
        <v>0</v>
      </c>
      <c r="AA710" s="309">
        <f>VLOOKUP(Scoresheet!E405,'Caps &amp; Points'!$DT$2:$DU$103,2,FALSE)</f>
        <v>1.5</v>
      </c>
      <c r="AB710" s="309">
        <f>VLOOKUP(Scoresheet!F405,'Caps &amp; Points'!$DT$2:$DU$103,2,FALSE)</f>
        <v>0</v>
      </c>
      <c r="AC710" s="309">
        <f>VLOOKUP(Scoresheet!G405,'Caps &amp; Points'!$DT$2:$DU$103,2,FALSE)</f>
        <v>0</v>
      </c>
      <c r="AD710" s="309" t="str">
        <f>VLOOKUP(Scoresheet!H405,'Caps &amp; Points'!$DT$2:$DU$103,2,FALSE)</f>
        <v>-</v>
      </c>
      <c r="AE710" s="310" t="str">
        <f>VLOOKUP(Scoresheet!I405,'Caps &amp; Points'!$DT$2:$DU$103,2,FALSE)</f>
        <v>-</v>
      </c>
      <c r="AF710" s="90">
        <f t="shared" si="144"/>
        <v>1.5</v>
      </c>
      <c r="AG710" s="87">
        <f>VLOOKUP(Scoresheet!AA405,'Caps &amp; Points'!$DW$2:$DX$11,2,FALSE)</f>
        <v>7</v>
      </c>
      <c r="AH710" s="88">
        <f>VLOOKUP(Scoresheet!AB405,'Caps &amp; Points'!$DW$2:$DX$11,2,FALSE)</f>
        <v>0</v>
      </c>
      <c r="AI710" s="88">
        <f>VLOOKUP(Scoresheet!AC405,'Caps &amp; Points'!$DW$2:$DX$11,2,FALSE)</f>
        <v>0</v>
      </c>
      <c r="AJ710" s="88">
        <f>VLOOKUP(Scoresheet!AD405,'Caps &amp; Points'!$DW$2:$DX$11,2,FALSE)</f>
        <v>1</v>
      </c>
      <c r="AK710" s="88">
        <f>VLOOKUP(Scoresheet!AE405,'Caps &amp; Points'!$DW$2:$DX$11,2,FALSE)</f>
        <v>1</v>
      </c>
      <c r="AL710" s="88" t="str">
        <f>VLOOKUP(Scoresheet!AF405,'Caps &amp; Points'!$DW$2:$DX$11,2,FALSE)</f>
        <v>-</v>
      </c>
      <c r="AM710" s="89" t="str">
        <f>VLOOKUP(Scoresheet!AG405,'Caps &amp; Points'!$DW$2:$DX$11,2,FALSE)</f>
        <v>-</v>
      </c>
      <c r="AN710" s="90">
        <f t="shared" si="145"/>
        <v>9</v>
      </c>
      <c r="AO710" s="87" t="str">
        <f>VLOOKUP(Scoresheet!AY405,'Caps &amp; Points'!$EF$2:$EG$13,2,FALSE)</f>
        <v>-</v>
      </c>
      <c r="AP710" s="88" t="str">
        <f>VLOOKUP(Scoresheet!AZ405,'Caps &amp; Points'!$EF$2:$EG$13,2,FALSE)</f>
        <v>-</v>
      </c>
      <c r="AQ710" s="88" t="str">
        <f>VLOOKUP(Scoresheet!BA405,'Caps &amp; Points'!$EF$2:$EG$13,2,FALSE)</f>
        <v>-</v>
      </c>
      <c r="AR710" s="88" t="str">
        <f>VLOOKUP(Scoresheet!BB405,'Caps &amp; Points'!$EF$2:$EG$13,2,FALSE)</f>
        <v>-</v>
      </c>
      <c r="AS710" s="88" t="str">
        <f>VLOOKUP(Scoresheet!BC405,'Caps &amp; Points'!$EF$2:$EG$13,2,FALSE)</f>
        <v>-</v>
      </c>
      <c r="AT710" s="88" t="str">
        <f>VLOOKUP(Scoresheet!BD405,'Caps &amp; Points'!$EF$2:$EG$13,2,FALSE)</f>
        <v>-</v>
      </c>
      <c r="AU710" s="89" t="str">
        <f>VLOOKUP(Scoresheet!BE405,'Caps &amp; Points'!$EF$2:$EG$13,2,FALSE)</f>
        <v>-</v>
      </c>
      <c r="AV710" s="90">
        <f t="shared" si="146"/>
        <v>0</v>
      </c>
      <c r="AX710" s="80" t="str">
        <f>VLOOKUP(Scoresheet!AQ405,'Caps &amp; Points'!$EC$2:$ED$21,2,FALSE)</f>
        <v>-</v>
      </c>
      <c r="AY710" s="80" t="str">
        <f>VLOOKUP(Scoresheet!AR405,'Caps &amp; Points'!$EC$2:$ED$21,2,FALSE)</f>
        <v>-</v>
      </c>
      <c r="AZ710" s="80" t="str">
        <f>VLOOKUP(Scoresheet!AS405,'Caps &amp; Points'!$EC$2:$ED$21,2,FALSE)</f>
        <v>-</v>
      </c>
      <c r="BA710" s="80" t="str">
        <f>VLOOKUP(Scoresheet!AT405,'Caps &amp; Points'!$EC$2:$ED$21,2,FALSE)</f>
        <v>-</v>
      </c>
      <c r="BB710" s="80" t="str">
        <f>VLOOKUP(Scoresheet!AU405,'Caps &amp; Points'!$EC$2:$ED$21,2,FALSE)</f>
        <v>-</v>
      </c>
      <c r="BC710" s="80" t="str">
        <f>VLOOKUP(Scoresheet!AV405,'Caps &amp; Points'!$EC$2:$ED$21,2,FALSE)</f>
        <v>-</v>
      </c>
      <c r="BD710" s="80" t="str">
        <f>VLOOKUP(Scoresheet!AW405,'Caps &amp; Points'!$EC$2:$ED$21,2,FALSE)</f>
        <v>-</v>
      </c>
      <c r="BE710" s="90">
        <f t="shared" si="147"/>
        <v>0</v>
      </c>
      <c r="BF710" s="87" t="str">
        <f>VLOOKUP(Scoresheet!AI405,'Caps &amp; Points'!$DZ$2:$EA$40,2,FALSE)</f>
        <v>-</v>
      </c>
      <c r="BG710" s="88" t="str">
        <f>VLOOKUP(Scoresheet!AJ405,'Caps &amp; Points'!$DZ$2:$EA$40,2,FALSE)</f>
        <v>-</v>
      </c>
      <c r="BH710" s="88" t="str">
        <f>VLOOKUP(Scoresheet!AK405,'Caps &amp; Points'!$DZ$2:$EA$40,2,FALSE)</f>
        <v>-</v>
      </c>
      <c r="BI710" s="88">
        <f>VLOOKUP(Scoresheet!AL405,'Caps &amp; Points'!$DZ$2:$EA$40,2,FALSE)</f>
        <v>1</v>
      </c>
      <c r="BJ710" s="88" t="str">
        <f>VLOOKUP(Scoresheet!AM405,'Caps &amp; Points'!$DZ$2:$EA$40,2,FALSE)</f>
        <v>-</v>
      </c>
      <c r="BK710" s="88" t="str">
        <f>VLOOKUP(Scoresheet!AN405,'Caps &amp; Points'!$DZ$2:$EA$40,2,FALSE)</f>
        <v>-</v>
      </c>
      <c r="BL710" s="89" t="str">
        <f>VLOOKUP(Scoresheet!AO405,'Caps &amp; Points'!$DZ$2:$EA$40,2,FALSE)</f>
        <v>-</v>
      </c>
      <c r="BM710" s="90">
        <f t="shared" si="148"/>
        <v>1</v>
      </c>
      <c r="BN710" s="90">
        <f t="shared" si="137"/>
        <v>5</v>
      </c>
      <c r="BO710" s="90">
        <f t="shared" si="138"/>
        <v>5</v>
      </c>
      <c r="BP710" s="90"/>
      <c r="BQ710" s="80">
        <f>+Scoresheet!BG405</f>
        <v>3.4</v>
      </c>
      <c r="BR710" s="80">
        <f>+Scoresheet!BH405</f>
        <v>3</v>
      </c>
      <c r="BS710" s="80">
        <f>+Scoresheet!BI405</f>
        <v>4</v>
      </c>
      <c r="BT710" s="80">
        <f>+Scoresheet!BJ405</f>
        <v>4</v>
      </c>
      <c r="BU710" s="80">
        <f>+Scoresheet!BK405</f>
        <v>2</v>
      </c>
      <c r="BV710" s="80" t="str">
        <f>+Scoresheet!BL405</f>
        <v>-</v>
      </c>
      <c r="BW710" s="80" t="str">
        <f>+Scoresheet!BM405</f>
        <v>-</v>
      </c>
      <c r="BX710" s="80">
        <f>+Scoresheet!BN405</f>
        <v>16.399999999999999</v>
      </c>
      <c r="BY710" s="80">
        <f>+Scoresheet!BO405</f>
        <v>13</v>
      </c>
      <c r="BZ710" s="80">
        <f>+Scoresheet!BP405</f>
        <v>14</v>
      </c>
      <c r="CA710" s="80">
        <f>+Scoresheet!BQ405</f>
        <v>25</v>
      </c>
      <c r="CB710" s="80">
        <f>+Scoresheet!BR405</f>
        <v>43</v>
      </c>
      <c r="CC710" s="80">
        <f>+Scoresheet!BS405</f>
        <v>9</v>
      </c>
      <c r="CD710" s="80" t="str">
        <f>+Scoresheet!BT405</f>
        <v>-</v>
      </c>
      <c r="CE710" s="80" t="str">
        <f>+Scoresheet!BU405</f>
        <v>-</v>
      </c>
      <c r="CF710" s="80">
        <f>+Scoresheet!BV405</f>
        <v>104</v>
      </c>
    </row>
    <row r="711" spans="23:84" hidden="1">
      <c r="W711" s="294">
        <v>8</v>
      </c>
      <c r="X711" s="295" t="str">
        <f>+Scoresheet!B406</f>
        <v>BHAVESH RAVAL [S]</v>
      </c>
      <c r="Y711" s="296">
        <f>VLOOKUP(Scoresheet!C406,'Caps &amp; Points'!$DT$2:$DU$103,2,FALSE)</f>
        <v>0</v>
      </c>
      <c r="Z711" s="309">
        <f>VLOOKUP(Scoresheet!D406,'Caps &amp; Points'!$DT$2:$DU$103,2,FALSE)</f>
        <v>2.2000000000000002</v>
      </c>
      <c r="AA711" s="309">
        <f>VLOOKUP(Scoresheet!E406,'Caps &amp; Points'!$DT$2:$DU$103,2,FALSE)</f>
        <v>0</v>
      </c>
      <c r="AB711" s="309">
        <f>VLOOKUP(Scoresheet!F406,'Caps &amp; Points'!$DT$2:$DU$103,2,FALSE)</f>
        <v>0</v>
      </c>
      <c r="AC711" s="309">
        <f>VLOOKUP(Scoresheet!G406,'Caps &amp; Points'!$DT$2:$DU$103,2,FALSE)</f>
        <v>0</v>
      </c>
      <c r="AD711" s="309" t="str">
        <f>VLOOKUP(Scoresheet!H406,'Caps &amp; Points'!$DT$2:$DU$103,2,FALSE)</f>
        <v>-</v>
      </c>
      <c r="AE711" s="310" t="str">
        <f>VLOOKUP(Scoresheet!I406,'Caps &amp; Points'!$DT$2:$DU$103,2,FALSE)</f>
        <v>-</v>
      </c>
      <c r="AF711" s="90">
        <f t="shared" si="144"/>
        <v>2.2000000000000002</v>
      </c>
      <c r="AG711" s="87">
        <f>VLOOKUP(Scoresheet!AA406,'Caps &amp; Points'!$DW$2:$DX$11,2,FALSE)</f>
        <v>0</v>
      </c>
      <c r="AH711" s="88">
        <f>VLOOKUP(Scoresheet!AB406,'Caps &amp; Points'!$DW$2:$DX$11,2,FALSE)</f>
        <v>0</v>
      </c>
      <c r="AI711" s="88">
        <f>VLOOKUP(Scoresheet!AC406,'Caps &amp; Points'!$DW$2:$DX$11,2,FALSE)</f>
        <v>3</v>
      </c>
      <c r="AJ711" s="88">
        <f>VLOOKUP(Scoresheet!AD406,'Caps &amp; Points'!$DW$2:$DX$11,2,FALSE)</f>
        <v>0</v>
      </c>
      <c r="AK711" s="88">
        <f>VLOOKUP(Scoresheet!AE406,'Caps &amp; Points'!$DW$2:$DX$11,2,FALSE)</f>
        <v>0</v>
      </c>
      <c r="AL711" s="88" t="str">
        <f>VLOOKUP(Scoresheet!AF406,'Caps &amp; Points'!$DW$2:$DX$11,2,FALSE)</f>
        <v>-</v>
      </c>
      <c r="AM711" s="89" t="str">
        <f>VLOOKUP(Scoresheet!AG406,'Caps &amp; Points'!$DW$2:$DX$11,2,FALSE)</f>
        <v>-</v>
      </c>
      <c r="AN711" s="90">
        <f t="shared" si="145"/>
        <v>3</v>
      </c>
      <c r="AO711" s="87" t="str">
        <f>VLOOKUP(Scoresheet!AY406,'Caps &amp; Points'!$EF$2:$EG$13,2,FALSE)</f>
        <v>-</v>
      </c>
      <c r="AP711" s="88" t="str">
        <f>VLOOKUP(Scoresheet!AZ406,'Caps &amp; Points'!$EF$2:$EG$13,2,FALSE)</f>
        <v>-</v>
      </c>
      <c r="AQ711" s="88" t="str">
        <f>VLOOKUP(Scoresheet!BA406,'Caps &amp; Points'!$EF$2:$EG$13,2,FALSE)</f>
        <v>-</v>
      </c>
      <c r="AR711" s="88" t="str">
        <f>VLOOKUP(Scoresheet!BB406,'Caps &amp; Points'!$EF$2:$EG$13,2,FALSE)</f>
        <v>-</v>
      </c>
      <c r="AS711" s="88" t="str">
        <f>VLOOKUP(Scoresheet!BC406,'Caps &amp; Points'!$EF$2:$EG$13,2,FALSE)</f>
        <v>-</v>
      </c>
      <c r="AT711" s="88" t="str">
        <f>VLOOKUP(Scoresheet!BD406,'Caps &amp; Points'!$EF$2:$EG$13,2,FALSE)</f>
        <v>-</v>
      </c>
      <c r="AU711" s="89" t="str">
        <f>VLOOKUP(Scoresheet!BE406,'Caps &amp; Points'!$EF$2:$EG$13,2,FALSE)</f>
        <v>-</v>
      </c>
      <c r="AV711" s="90">
        <f t="shared" si="146"/>
        <v>0</v>
      </c>
      <c r="AX711" s="80" t="str">
        <f>VLOOKUP(Scoresheet!AQ406,'Caps &amp; Points'!$EC$2:$ED$21,2,FALSE)</f>
        <v>-</v>
      </c>
      <c r="AY711" s="80" t="str">
        <f>VLOOKUP(Scoresheet!AR406,'Caps &amp; Points'!$EC$2:$ED$21,2,FALSE)</f>
        <v>-</v>
      </c>
      <c r="AZ711" s="80" t="str">
        <f>VLOOKUP(Scoresheet!AS406,'Caps &amp; Points'!$EC$2:$ED$21,2,FALSE)</f>
        <v>-</v>
      </c>
      <c r="BA711" s="80" t="str">
        <f>VLOOKUP(Scoresheet!AT406,'Caps &amp; Points'!$EC$2:$ED$21,2,FALSE)</f>
        <v>-</v>
      </c>
      <c r="BB711" s="80" t="str">
        <f>VLOOKUP(Scoresheet!AU406,'Caps &amp; Points'!$EC$2:$ED$21,2,FALSE)</f>
        <v>-</v>
      </c>
      <c r="BC711" s="80" t="str">
        <f>VLOOKUP(Scoresheet!AV406,'Caps &amp; Points'!$EC$2:$ED$21,2,FALSE)</f>
        <v>-</v>
      </c>
      <c r="BD711" s="80" t="str">
        <f>VLOOKUP(Scoresheet!AW406,'Caps &amp; Points'!$EC$2:$ED$21,2,FALSE)</f>
        <v>-</v>
      </c>
      <c r="BE711" s="90">
        <f t="shared" si="147"/>
        <v>0</v>
      </c>
      <c r="BF711" s="87" t="str">
        <f>VLOOKUP(Scoresheet!AI406,'Caps &amp; Points'!$DZ$2:$EA$40,2,FALSE)</f>
        <v>-</v>
      </c>
      <c r="BG711" s="88" t="str">
        <f>VLOOKUP(Scoresheet!AJ406,'Caps &amp; Points'!$DZ$2:$EA$40,2,FALSE)</f>
        <v>-</v>
      </c>
      <c r="BH711" s="88" t="str">
        <f>VLOOKUP(Scoresheet!AK406,'Caps &amp; Points'!$DZ$2:$EA$40,2,FALSE)</f>
        <v>-</v>
      </c>
      <c r="BI711" s="88" t="str">
        <f>VLOOKUP(Scoresheet!AL406,'Caps &amp; Points'!$DZ$2:$EA$40,2,FALSE)</f>
        <v>-</v>
      </c>
      <c r="BJ711" s="88" t="str">
        <f>VLOOKUP(Scoresheet!AM406,'Caps &amp; Points'!$DZ$2:$EA$40,2,FALSE)</f>
        <v>-</v>
      </c>
      <c r="BK711" s="88" t="str">
        <f>VLOOKUP(Scoresheet!AN406,'Caps &amp; Points'!$DZ$2:$EA$40,2,FALSE)</f>
        <v>-</v>
      </c>
      <c r="BL711" s="89" t="str">
        <f>VLOOKUP(Scoresheet!AO406,'Caps &amp; Points'!$DZ$2:$EA$40,2,FALSE)</f>
        <v>-</v>
      </c>
      <c r="BM711" s="90">
        <f t="shared" si="148"/>
        <v>0</v>
      </c>
      <c r="BN711" s="90">
        <f t="shared" si="137"/>
        <v>5</v>
      </c>
      <c r="BO711" s="90">
        <f t="shared" si="138"/>
        <v>5</v>
      </c>
      <c r="BP711" s="90"/>
      <c r="BQ711" s="80">
        <f>+Scoresheet!BG406</f>
        <v>2</v>
      </c>
      <c r="BR711" s="80">
        <f>+Scoresheet!BH406</f>
        <v>1</v>
      </c>
      <c r="BS711" s="80">
        <f>+Scoresheet!BI406</f>
        <v>2</v>
      </c>
      <c r="BT711" s="80">
        <f>+Scoresheet!BJ406</f>
        <v>1</v>
      </c>
      <c r="BU711" s="80">
        <f>+Scoresheet!BK406</f>
        <v>1</v>
      </c>
      <c r="BV711" s="80" t="str">
        <f>+Scoresheet!BL406</f>
        <v>-</v>
      </c>
      <c r="BW711" s="80" t="str">
        <f>+Scoresheet!BM406</f>
        <v>-</v>
      </c>
      <c r="BX711" s="80">
        <f>+Scoresheet!BN406</f>
        <v>7</v>
      </c>
      <c r="BY711" s="80">
        <f>+Scoresheet!BO406</f>
        <v>8</v>
      </c>
      <c r="BZ711" s="80">
        <f>+Scoresheet!BP406</f>
        <v>8</v>
      </c>
      <c r="CA711" s="80">
        <f>+Scoresheet!BQ406</f>
        <v>9</v>
      </c>
      <c r="CB711" s="80">
        <f>+Scoresheet!BR406</f>
        <v>10</v>
      </c>
      <c r="CC711" s="80">
        <f>+Scoresheet!BS406</f>
        <v>6</v>
      </c>
      <c r="CD711" s="80" t="str">
        <f>+Scoresheet!BT406</f>
        <v>-</v>
      </c>
      <c r="CE711" s="80" t="str">
        <f>+Scoresheet!BU406</f>
        <v>-</v>
      </c>
      <c r="CF711" s="80">
        <f>+Scoresheet!BV406</f>
        <v>41</v>
      </c>
    </row>
    <row r="712" spans="23:84" hidden="1">
      <c r="W712" s="139">
        <v>9</v>
      </c>
      <c r="X712" s="295" t="str">
        <f>+Scoresheet!B407</f>
        <v>HIMANSHU JOSHI [S]</v>
      </c>
      <c r="Y712" s="296">
        <f>VLOOKUP(Scoresheet!C407,'Caps &amp; Points'!$DT$2:$DU$103,2,FALSE)</f>
        <v>0</v>
      </c>
      <c r="Z712" s="309">
        <f>VLOOKUP(Scoresheet!D407,'Caps &amp; Points'!$DT$2:$DU$103,2,FALSE)</f>
        <v>1.2</v>
      </c>
      <c r="AA712" s="309">
        <f>VLOOKUP(Scoresheet!E407,'Caps &amp; Points'!$DT$2:$DU$103,2,FALSE)</f>
        <v>0</v>
      </c>
      <c r="AB712" s="309">
        <f>VLOOKUP(Scoresheet!F407,'Caps &amp; Points'!$DT$2:$DU$103,2,FALSE)</f>
        <v>0</v>
      </c>
      <c r="AC712" s="309">
        <f>VLOOKUP(Scoresheet!G407,'Caps &amp; Points'!$DT$2:$DU$103,2,FALSE)</f>
        <v>0</v>
      </c>
      <c r="AD712" s="309" t="str">
        <f>VLOOKUP(Scoresheet!H407,'Caps &amp; Points'!$DT$2:$DU$103,2,FALSE)</f>
        <v>-</v>
      </c>
      <c r="AE712" s="310" t="str">
        <f>VLOOKUP(Scoresheet!I407,'Caps &amp; Points'!$DT$2:$DU$103,2,FALSE)</f>
        <v>-</v>
      </c>
      <c r="AF712" s="90">
        <f t="shared" si="144"/>
        <v>1.2</v>
      </c>
      <c r="AG712" s="87" t="str">
        <f>VLOOKUP(Scoresheet!AA407,'Caps &amp; Points'!$DW$2:$DX$11,2,FALSE)</f>
        <v>-</v>
      </c>
      <c r="AH712" s="88" t="str">
        <f>VLOOKUP(Scoresheet!AB407,'Caps &amp; Points'!$DW$2:$DX$11,2,FALSE)</f>
        <v>-</v>
      </c>
      <c r="AI712" s="88" t="str">
        <f>VLOOKUP(Scoresheet!AC407,'Caps &amp; Points'!$DW$2:$DX$11,2,FALSE)</f>
        <v>-</v>
      </c>
      <c r="AJ712" s="88" t="str">
        <f>VLOOKUP(Scoresheet!AD407,'Caps &amp; Points'!$DW$2:$DX$11,2,FALSE)</f>
        <v>-</v>
      </c>
      <c r="AK712" s="88" t="str">
        <f>VLOOKUP(Scoresheet!AE407,'Caps &amp; Points'!$DW$2:$DX$11,2,FALSE)</f>
        <v>-</v>
      </c>
      <c r="AL712" s="88" t="str">
        <f>VLOOKUP(Scoresheet!AF407,'Caps &amp; Points'!$DW$2:$DX$11,2,FALSE)</f>
        <v>-</v>
      </c>
      <c r="AM712" s="89" t="str">
        <f>VLOOKUP(Scoresheet!AG407,'Caps &amp; Points'!$DW$2:$DX$11,2,FALSE)</f>
        <v>-</v>
      </c>
      <c r="AN712" s="90">
        <f t="shared" si="145"/>
        <v>0</v>
      </c>
      <c r="AO712" s="87" t="str">
        <f>VLOOKUP(Scoresheet!AY407,'Caps &amp; Points'!$EF$2:$EG$13,2,FALSE)</f>
        <v>-</v>
      </c>
      <c r="AP712" s="88" t="str">
        <f>VLOOKUP(Scoresheet!AZ407,'Caps &amp; Points'!$EF$2:$EG$13,2,FALSE)</f>
        <v>-</v>
      </c>
      <c r="AQ712" s="88">
        <f>VLOOKUP(Scoresheet!BA407,'Caps &amp; Points'!$EF$2:$EG$13,2,FALSE)</f>
        <v>0.5</v>
      </c>
      <c r="AR712" s="88" t="str">
        <f>VLOOKUP(Scoresheet!BB407,'Caps &amp; Points'!$EF$2:$EG$13,2,FALSE)</f>
        <v>-</v>
      </c>
      <c r="AS712" s="88" t="str">
        <f>VLOOKUP(Scoresheet!BC407,'Caps &amp; Points'!$EF$2:$EG$13,2,FALSE)</f>
        <v>-</v>
      </c>
      <c r="AT712" s="88" t="str">
        <f>VLOOKUP(Scoresheet!BD407,'Caps &amp; Points'!$EF$2:$EG$13,2,FALSE)</f>
        <v>-</v>
      </c>
      <c r="AU712" s="89" t="str">
        <f>VLOOKUP(Scoresheet!BE407,'Caps &amp; Points'!$EF$2:$EG$13,2,FALSE)</f>
        <v>-</v>
      </c>
      <c r="AV712" s="90">
        <f t="shared" si="146"/>
        <v>0.5</v>
      </c>
      <c r="AX712" s="80" t="str">
        <f>VLOOKUP(Scoresheet!AQ407,'Caps &amp; Points'!$EC$2:$ED$21,2,FALSE)</f>
        <v>-</v>
      </c>
      <c r="AY712" s="80" t="str">
        <f>VLOOKUP(Scoresheet!AR407,'Caps &amp; Points'!$EC$2:$ED$21,2,FALSE)</f>
        <v>-</v>
      </c>
      <c r="AZ712" s="80" t="str">
        <f>VLOOKUP(Scoresheet!AS407,'Caps &amp; Points'!$EC$2:$ED$21,2,FALSE)</f>
        <v>-</v>
      </c>
      <c r="BA712" s="80" t="str">
        <f>VLOOKUP(Scoresheet!AT407,'Caps &amp; Points'!$EC$2:$ED$21,2,FALSE)</f>
        <v>-</v>
      </c>
      <c r="BB712" s="80" t="str">
        <f>VLOOKUP(Scoresheet!AU407,'Caps &amp; Points'!$EC$2:$ED$21,2,FALSE)</f>
        <v>-</v>
      </c>
      <c r="BC712" s="80" t="str">
        <f>VLOOKUP(Scoresheet!AV407,'Caps &amp; Points'!$EC$2:$ED$21,2,FALSE)</f>
        <v>-</v>
      </c>
      <c r="BD712" s="80" t="str">
        <f>VLOOKUP(Scoresheet!AW407,'Caps &amp; Points'!$EC$2:$ED$21,2,FALSE)</f>
        <v>-</v>
      </c>
      <c r="BE712" s="90">
        <f t="shared" si="147"/>
        <v>0</v>
      </c>
      <c r="BF712" s="87">
        <f>VLOOKUP(Scoresheet!AI407,'Caps &amp; Points'!$DZ$2:$EA$40,2,FALSE)</f>
        <v>1</v>
      </c>
      <c r="BG712" s="88" t="str">
        <f>VLOOKUP(Scoresheet!AJ407,'Caps &amp; Points'!$DZ$2:$EA$40,2,FALSE)</f>
        <v>-</v>
      </c>
      <c r="BH712" s="88" t="str">
        <f>VLOOKUP(Scoresheet!AK407,'Caps &amp; Points'!$DZ$2:$EA$40,2,FALSE)</f>
        <v>-</v>
      </c>
      <c r="BI712" s="88">
        <f>VLOOKUP(Scoresheet!AL407,'Caps &amp; Points'!$DZ$2:$EA$40,2,FALSE)</f>
        <v>1</v>
      </c>
      <c r="BJ712" s="88" t="str">
        <f>VLOOKUP(Scoresheet!AM407,'Caps &amp; Points'!$DZ$2:$EA$40,2,FALSE)</f>
        <v>-</v>
      </c>
      <c r="BK712" s="88" t="str">
        <f>VLOOKUP(Scoresheet!AN407,'Caps &amp; Points'!$DZ$2:$EA$40,2,FALSE)</f>
        <v>-</v>
      </c>
      <c r="BL712" s="89" t="str">
        <f>VLOOKUP(Scoresheet!AO407,'Caps &amp; Points'!$DZ$2:$EA$40,2,FALSE)</f>
        <v>-</v>
      </c>
      <c r="BM712" s="90">
        <f t="shared" si="148"/>
        <v>2</v>
      </c>
      <c r="BN712" s="90">
        <f t="shared" si="137"/>
        <v>5</v>
      </c>
      <c r="BO712" s="90">
        <f t="shared" si="138"/>
        <v>0</v>
      </c>
      <c r="BP712" s="90"/>
      <c r="BQ712" s="80" t="str">
        <f>+Scoresheet!BG407</f>
        <v>-</v>
      </c>
      <c r="BR712" s="80" t="str">
        <f>+Scoresheet!BH407</f>
        <v>-</v>
      </c>
      <c r="BS712" s="80" t="str">
        <f>+Scoresheet!BI407</f>
        <v>-</v>
      </c>
      <c r="BT712" s="80" t="str">
        <f>+Scoresheet!BJ407</f>
        <v>-</v>
      </c>
      <c r="BU712" s="80" t="str">
        <f>+Scoresheet!BK407</f>
        <v>-</v>
      </c>
      <c r="BV712" s="80" t="str">
        <f>+Scoresheet!BL407</f>
        <v>-</v>
      </c>
      <c r="BW712" s="80" t="str">
        <f>+Scoresheet!BM407</f>
        <v>-</v>
      </c>
      <c r="BX712" s="80">
        <f>+Scoresheet!BN407</f>
        <v>0</v>
      </c>
      <c r="BY712" s="80" t="str">
        <f>+Scoresheet!BO407</f>
        <v>-</v>
      </c>
      <c r="BZ712" s="80" t="str">
        <f>+Scoresheet!BP407</f>
        <v>-</v>
      </c>
      <c r="CA712" s="80" t="str">
        <f>+Scoresheet!BQ407</f>
        <v>-</v>
      </c>
      <c r="CB712" s="80" t="str">
        <f>+Scoresheet!BR407</f>
        <v>-</v>
      </c>
      <c r="CC712" s="80" t="str">
        <f>+Scoresheet!BS407</f>
        <v>-</v>
      </c>
      <c r="CD712" s="80" t="str">
        <f>+Scoresheet!BT407</f>
        <v>-</v>
      </c>
      <c r="CE712" s="80" t="str">
        <f>+Scoresheet!BU407</f>
        <v>-</v>
      </c>
      <c r="CF712" s="80">
        <f>+Scoresheet!BV407</f>
        <v>0</v>
      </c>
    </row>
    <row r="713" spans="23:84" hidden="1">
      <c r="W713" s="294">
        <v>10</v>
      </c>
      <c r="X713" s="295" t="str">
        <f>+Scoresheet!B408</f>
        <v>TIRTH RAVAL [S]</v>
      </c>
      <c r="Y713" s="296">
        <f>VLOOKUP(Scoresheet!C408,'Caps &amp; Points'!$DT$2:$DU$103,2,FALSE)</f>
        <v>0</v>
      </c>
      <c r="Z713" s="309" t="str">
        <f>VLOOKUP(Scoresheet!D408,'Caps &amp; Points'!$DT$2:$DU$103,2,FALSE)</f>
        <v>-</v>
      </c>
      <c r="AA713" s="309" t="str">
        <f>VLOOKUP(Scoresheet!E408,'Caps &amp; Points'!$DT$2:$DU$103,2,FALSE)</f>
        <v>-</v>
      </c>
      <c r="AB713" s="309" t="str">
        <f>VLOOKUP(Scoresheet!F408,'Caps &amp; Points'!$DT$2:$DU$103,2,FALSE)</f>
        <v>-</v>
      </c>
      <c r="AC713" s="309" t="str">
        <f>VLOOKUP(Scoresheet!G408,'Caps &amp; Points'!$DT$2:$DU$103,2,FALSE)</f>
        <v>-</v>
      </c>
      <c r="AD713" s="309" t="str">
        <f>VLOOKUP(Scoresheet!H408,'Caps &amp; Points'!$DT$2:$DU$103,2,FALSE)</f>
        <v>-</v>
      </c>
      <c r="AE713" s="310" t="str">
        <f>VLOOKUP(Scoresheet!I408,'Caps &amp; Points'!$DT$2:$DU$103,2,FALSE)</f>
        <v>-</v>
      </c>
      <c r="AF713" s="90">
        <f t="shared" si="144"/>
        <v>0</v>
      </c>
      <c r="AG713" s="87" t="str">
        <f>VLOOKUP(Scoresheet!AA408,'Caps &amp; Points'!$DW$2:$DX$11,2,FALSE)</f>
        <v>-</v>
      </c>
      <c r="AH713" s="88" t="str">
        <f>VLOOKUP(Scoresheet!AB408,'Caps &amp; Points'!$DW$2:$DX$11,2,FALSE)</f>
        <v>-</v>
      </c>
      <c r="AI713" s="88" t="str">
        <f>VLOOKUP(Scoresheet!AC408,'Caps &amp; Points'!$DW$2:$DX$11,2,FALSE)</f>
        <v>-</v>
      </c>
      <c r="AJ713" s="88" t="str">
        <f>VLOOKUP(Scoresheet!AD408,'Caps &amp; Points'!$DW$2:$DX$11,2,FALSE)</f>
        <v>-</v>
      </c>
      <c r="AK713" s="88" t="str">
        <f>VLOOKUP(Scoresheet!AE408,'Caps &amp; Points'!$DW$2:$DX$11,2,FALSE)</f>
        <v>-</v>
      </c>
      <c r="AL713" s="88" t="str">
        <f>VLOOKUP(Scoresheet!AF408,'Caps &amp; Points'!$DW$2:$DX$11,2,FALSE)</f>
        <v>-</v>
      </c>
      <c r="AM713" s="89" t="str">
        <f>VLOOKUP(Scoresheet!AG408,'Caps &amp; Points'!$DW$2:$DX$11,2,FALSE)</f>
        <v>-</v>
      </c>
      <c r="AN713" s="90">
        <f t="shared" si="145"/>
        <v>0</v>
      </c>
      <c r="AO713" s="87" t="str">
        <f>VLOOKUP(Scoresheet!AY408,'Caps &amp; Points'!$EF$2:$EG$13,2,FALSE)</f>
        <v>-</v>
      </c>
      <c r="AP713" s="88" t="str">
        <f>VLOOKUP(Scoresheet!AZ408,'Caps &amp; Points'!$EF$2:$EG$13,2,FALSE)</f>
        <v>-</v>
      </c>
      <c r="AQ713" s="88" t="str">
        <f>VLOOKUP(Scoresheet!BA408,'Caps &amp; Points'!$EF$2:$EG$13,2,FALSE)</f>
        <v>-</v>
      </c>
      <c r="AR713" s="88" t="str">
        <f>VLOOKUP(Scoresheet!BB408,'Caps &amp; Points'!$EF$2:$EG$13,2,FALSE)</f>
        <v>-</v>
      </c>
      <c r="AS713" s="88" t="str">
        <f>VLOOKUP(Scoresheet!BC408,'Caps &amp; Points'!$EF$2:$EG$13,2,FALSE)</f>
        <v>-</v>
      </c>
      <c r="AT713" s="88" t="str">
        <f>VLOOKUP(Scoresheet!BD408,'Caps &amp; Points'!$EF$2:$EG$13,2,FALSE)</f>
        <v>-</v>
      </c>
      <c r="AU713" s="89" t="str">
        <f>VLOOKUP(Scoresheet!BE408,'Caps &amp; Points'!$EF$2:$EG$13,2,FALSE)</f>
        <v>-</v>
      </c>
      <c r="AV713" s="90">
        <f t="shared" si="146"/>
        <v>0</v>
      </c>
      <c r="AX713" s="80" t="str">
        <f>VLOOKUP(Scoresheet!AQ408,'Caps &amp; Points'!$EC$2:$ED$21,2,FALSE)</f>
        <v>-</v>
      </c>
      <c r="AY713" s="80" t="str">
        <f>VLOOKUP(Scoresheet!AR408,'Caps &amp; Points'!$EC$2:$ED$21,2,FALSE)</f>
        <v>-</v>
      </c>
      <c r="AZ713" s="80" t="str">
        <f>VLOOKUP(Scoresheet!AS408,'Caps &amp; Points'!$EC$2:$ED$21,2,FALSE)</f>
        <v>-</v>
      </c>
      <c r="BA713" s="80" t="str">
        <f>VLOOKUP(Scoresheet!AT408,'Caps &amp; Points'!$EC$2:$ED$21,2,FALSE)</f>
        <v>-</v>
      </c>
      <c r="BB713" s="80" t="str">
        <f>VLOOKUP(Scoresheet!AU408,'Caps &amp; Points'!$EC$2:$ED$21,2,FALSE)</f>
        <v>-</v>
      </c>
      <c r="BC713" s="80" t="str">
        <f>VLOOKUP(Scoresheet!AV408,'Caps &amp; Points'!$EC$2:$ED$21,2,FALSE)</f>
        <v>-</v>
      </c>
      <c r="BD713" s="80" t="str">
        <f>VLOOKUP(Scoresheet!AW408,'Caps &amp; Points'!$EC$2:$ED$21,2,FALSE)</f>
        <v>-</v>
      </c>
      <c r="BE713" s="90">
        <f t="shared" si="147"/>
        <v>0</v>
      </c>
      <c r="BF713" s="87" t="str">
        <f>VLOOKUP(Scoresheet!AI408,'Caps &amp; Points'!$DZ$2:$EA$40,2,FALSE)</f>
        <v>-</v>
      </c>
      <c r="BG713" s="88" t="str">
        <f>VLOOKUP(Scoresheet!AJ408,'Caps &amp; Points'!$DZ$2:$EA$40,2,FALSE)</f>
        <v>-</v>
      </c>
      <c r="BH713" s="88" t="str">
        <f>VLOOKUP(Scoresheet!AK408,'Caps &amp; Points'!$DZ$2:$EA$40,2,FALSE)</f>
        <v>-</v>
      </c>
      <c r="BI713" s="88" t="str">
        <f>VLOOKUP(Scoresheet!AL408,'Caps &amp; Points'!$DZ$2:$EA$40,2,FALSE)</f>
        <v>-</v>
      </c>
      <c r="BJ713" s="88" t="str">
        <f>VLOOKUP(Scoresheet!AM408,'Caps &amp; Points'!$DZ$2:$EA$40,2,FALSE)</f>
        <v>-</v>
      </c>
      <c r="BK713" s="88" t="str">
        <f>VLOOKUP(Scoresheet!AN408,'Caps &amp; Points'!$DZ$2:$EA$40,2,FALSE)</f>
        <v>-</v>
      </c>
      <c r="BL713" s="89" t="str">
        <f>VLOOKUP(Scoresheet!AO408,'Caps &amp; Points'!$DZ$2:$EA$40,2,FALSE)</f>
        <v>-</v>
      </c>
      <c r="BM713" s="90">
        <f t="shared" si="148"/>
        <v>0</v>
      </c>
      <c r="BN713" s="90">
        <f t="shared" si="137"/>
        <v>1</v>
      </c>
      <c r="BO713" s="90">
        <f t="shared" si="138"/>
        <v>0</v>
      </c>
      <c r="BP713" s="90"/>
      <c r="BQ713" s="80" t="str">
        <f>+Scoresheet!BG408</f>
        <v>-</v>
      </c>
      <c r="BR713" s="80" t="str">
        <f>+Scoresheet!BH408</f>
        <v>-</v>
      </c>
      <c r="BS713" s="80" t="str">
        <f>+Scoresheet!BI408</f>
        <v>-</v>
      </c>
      <c r="BT713" s="80" t="str">
        <f>+Scoresheet!BJ408</f>
        <v>-</v>
      </c>
      <c r="BU713" s="80" t="str">
        <f>+Scoresheet!BK408</f>
        <v>-</v>
      </c>
      <c r="BV713" s="80" t="str">
        <f>+Scoresheet!BL408</f>
        <v>-</v>
      </c>
      <c r="BW713" s="80" t="str">
        <f>+Scoresheet!BM408</f>
        <v>-</v>
      </c>
      <c r="BX713" s="80">
        <f>+Scoresheet!BN408</f>
        <v>0</v>
      </c>
      <c r="BY713" s="80" t="str">
        <f>+Scoresheet!BO408</f>
        <v>-</v>
      </c>
      <c r="BZ713" s="80" t="str">
        <f>+Scoresheet!BP408</f>
        <v>-</v>
      </c>
      <c r="CA713" s="80" t="str">
        <f>+Scoresheet!BQ408</f>
        <v>-</v>
      </c>
      <c r="CB713" s="80" t="str">
        <f>+Scoresheet!BR408</f>
        <v>-</v>
      </c>
      <c r="CC713" s="80" t="str">
        <f>+Scoresheet!BS408</f>
        <v>-</v>
      </c>
      <c r="CD713" s="80" t="str">
        <f>+Scoresheet!BT408</f>
        <v>-</v>
      </c>
      <c r="CE713" s="80" t="str">
        <f>+Scoresheet!BU408</f>
        <v>-</v>
      </c>
      <c r="CF713" s="80">
        <f>+Scoresheet!BV408</f>
        <v>0</v>
      </c>
    </row>
    <row r="714" spans="23:84" hidden="1">
      <c r="W714" s="139">
        <v>11</v>
      </c>
      <c r="X714" s="295" t="str">
        <f>+Scoresheet!B409</f>
        <v>KISHEN J MEHTA [S]</v>
      </c>
      <c r="Y714" s="296">
        <f>VLOOKUP(Scoresheet!C409,'Caps &amp; Points'!$DT$2:$DU$103,2,FALSE)</f>
        <v>0</v>
      </c>
      <c r="Z714" s="309">
        <f>VLOOKUP(Scoresheet!D409,'Caps &amp; Points'!$DT$2:$DU$103,2,FALSE)</f>
        <v>0</v>
      </c>
      <c r="AA714" s="309">
        <f>VLOOKUP(Scoresheet!E409,'Caps &amp; Points'!$DT$2:$DU$103,2,FALSE)</f>
        <v>1</v>
      </c>
      <c r="AB714" s="309" t="str">
        <f>VLOOKUP(Scoresheet!F409,'Caps &amp; Points'!$DT$2:$DU$103,2,FALSE)</f>
        <v>-</v>
      </c>
      <c r="AC714" s="309">
        <f>VLOOKUP(Scoresheet!G409,'Caps &amp; Points'!$DT$2:$DU$103,2,FALSE)</f>
        <v>0</v>
      </c>
      <c r="AD714" s="309" t="str">
        <f>VLOOKUP(Scoresheet!H409,'Caps &amp; Points'!$DT$2:$DU$103,2,FALSE)</f>
        <v>-</v>
      </c>
      <c r="AE714" s="310" t="str">
        <f>VLOOKUP(Scoresheet!I409,'Caps &amp; Points'!$DT$2:$DU$103,2,FALSE)</f>
        <v>-</v>
      </c>
      <c r="AF714" s="90">
        <f t="shared" si="144"/>
        <v>1</v>
      </c>
      <c r="AG714" s="87" t="str">
        <f>VLOOKUP(Scoresheet!AA409,'Caps &amp; Points'!$DW$2:$DX$11,2,FALSE)</f>
        <v>-</v>
      </c>
      <c r="AH714" s="88" t="str">
        <f>VLOOKUP(Scoresheet!AB409,'Caps &amp; Points'!$DW$2:$DX$11,2,FALSE)</f>
        <v>-</v>
      </c>
      <c r="AI714" s="88" t="str">
        <f>VLOOKUP(Scoresheet!AC409,'Caps &amp; Points'!$DW$2:$DX$11,2,FALSE)</f>
        <v>-</v>
      </c>
      <c r="AJ714" s="88" t="str">
        <f>VLOOKUP(Scoresheet!AD409,'Caps &amp; Points'!$DW$2:$DX$11,2,FALSE)</f>
        <v>-</v>
      </c>
      <c r="AK714" s="88" t="str">
        <f>VLOOKUP(Scoresheet!AE409,'Caps &amp; Points'!$DW$2:$DX$11,2,FALSE)</f>
        <v>-</v>
      </c>
      <c r="AL714" s="88" t="str">
        <f>VLOOKUP(Scoresheet!AF409,'Caps &amp; Points'!$DW$2:$DX$11,2,FALSE)</f>
        <v>-</v>
      </c>
      <c r="AM714" s="89" t="str">
        <f>VLOOKUP(Scoresheet!AG409,'Caps &amp; Points'!$DW$2:$DX$11,2,FALSE)</f>
        <v>-</v>
      </c>
      <c r="AN714" s="90">
        <f t="shared" si="145"/>
        <v>0</v>
      </c>
      <c r="AO714" s="87" t="str">
        <f>VLOOKUP(Scoresheet!AY409,'Caps &amp; Points'!$EF$2:$EG$13,2,FALSE)</f>
        <v>-</v>
      </c>
      <c r="AP714" s="88" t="str">
        <f>VLOOKUP(Scoresheet!AZ409,'Caps &amp; Points'!$EF$2:$EG$13,2,FALSE)</f>
        <v>-</v>
      </c>
      <c r="AQ714" s="88" t="str">
        <f>VLOOKUP(Scoresheet!BA409,'Caps &amp; Points'!$EF$2:$EG$13,2,FALSE)</f>
        <v>-</v>
      </c>
      <c r="AR714" s="88" t="str">
        <f>VLOOKUP(Scoresheet!BB409,'Caps &amp; Points'!$EF$2:$EG$13,2,FALSE)</f>
        <v>-</v>
      </c>
      <c r="AS714" s="88" t="str">
        <f>VLOOKUP(Scoresheet!BC409,'Caps &amp; Points'!$EF$2:$EG$13,2,FALSE)</f>
        <v>-</v>
      </c>
      <c r="AT714" s="88" t="str">
        <f>VLOOKUP(Scoresheet!BD409,'Caps &amp; Points'!$EF$2:$EG$13,2,FALSE)</f>
        <v>-</v>
      </c>
      <c r="AU714" s="89" t="str">
        <f>VLOOKUP(Scoresheet!BE409,'Caps &amp; Points'!$EF$2:$EG$13,2,FALSE)</f>
        <v>-</v>
      </c>
      <c r="AV714" s="90">
        <f t="shared" si="146"/>
        <v>0</v>
      </c>
      <c r="AX714" s="80" t="str">
        <f>VLOOKUP(Scoresheet!AQ409,'Caps &amp; Points'!$EC$2:$ED$21,2,FALSE)</f>
        <v>-</v>
      </c>
      <c r="AY714" s="80" t="str">
        <f>VLOOKUP(Scoresheet!AR409,'Caps &amp; Points'!$EC$2:$ED$21,2,FALSE)</f>
        <v>-</v>
      </c>
      <c r="AZ714" s="80" t="str">
        <f>VLOOKUP(Scoresheet!AS409,'Caps &amp; Points'!$EC$2:$ED$21,2,FALSE)</f>
        <v>-</v>
      </c>
      <c r="BA714" s="80" t="str">
        <f>VLOOKUP(Scoresheet!AT409,'Caps &amp; Points'!$EC$2:$ED$21,2,FALSE)</f>
        <v>-</v>
      </c>
      <c r="BB714" s="80" t="str">
        <f>VLOOKUP(Scoresheet!AU409,'Caps &amp; Points'!$EC$2:$ED$21,2,FALSE)</f>
        <v>-</v>
      </c>
      <c r="BC714" s="80" t="str">
        <f>VLOOKUP(Scoresheet!AV409,'Caps &amp; Points'!$EC$2:$ED$21,2,FALSE)</f>
        <v>-</v>
      </c>
      <c r="BD714" s="80" t="str">
        <f>VLOOKUP(Scoresheet!AW409,'Caps &amp; Points'!$EC$2:$ED$21,2,FALSE)</f>
        <v>-</v>
      </c>
      <c r="BE714" s="90">
        <f t="shared" si="147"/>
        <v>0</v>
      </c>
      <c r="BF714" s="87" t="str">
        <f>VLOOKUP(Scoresheet!AI409,'Caps &amp; Points'!$DZ$2:$EA$40,2,FALSE)</f>
        <v>-</v>
      </c>
      <c r="BG714" s="88" t="str">
        <f>VLOOKUP(Scoresheet!AJ409,'Caps &amp; Points'!$DZ$2:$EA$40,2,FALSE)</f>
        <v>-</v>
      </c>
      <c r="BH714" s="88" t="str">
        <f>VLOOKUP(Scoresheet!AK409,'Caps &amp; Points'!$DZ$2:$EA$40,2,FALSE)</f>
        <v>-</v>
      </c>
      <c r="BI714" s="88" t="str">
        <f>VLOOKUP(Scoresheet!AL409,'Caps &amp; Points'!$DZ$2:$EA$40,2,FALSE)</f>
        <v>-</v>
      </c>
      <c r="BJ714" s="88" t="str">
        <f>VLOOKUP(Scoresheet!AM409,'Caps &amp; Points'!$DZ$2:$EA$40,2,FALSE)</f>
        <v>-</v>
      </c>
      <c r="BK714" s="88" t="str">
        <f>VLOOKUP(Scoresheet!AN409,'Caps &amp; Points'!$DZ$2:$EA$40,2,FALSE)</f>
        <v>-</v>
      </c>
      <c r="BL714" s="89" t="str">
        <f>VLOOKUP(Scoresheet!AO409,'Caps &amp; Points'!$DZ$2:$EA$40,2,FALSE)</f>
        <v>-</v>
      </c>
      <c r="BM714" s="90">
        <f t="shared" si="148"/>
        <v>0</v>
      </c>
      <c r="BN714" s="90">
        <f t="shared" si="137"/>
        <v>4</v>
      </c>
      <c r="BO714" s="90">
        <f t="shared" si="138"/>
        <v>0</v>
      </c>
      <c r="BP714" s="90"/>
      <c r="BQ714" s="80" t="str">
        <f>+Scoresheet!BG409</f>
        <v>-</v>
      </c>
      <c r="BR714" s="80" t="str">
        <f>+Scoresheet!BH409</f>
        <v>-</v>
      </c>
      <c r="BS714" s="80" t="str">
        <f>+Scoresheet!BI409</f>
        <v>-</v>
      </c>
      <c r="BT714" s="80" t="str">
        <f>+Scoresheet!BJ409</f>
        <v>-</v>
      </c>
      <c r="BU714" s="80" t="str">
        <f>+Scoresheet!BK409</f>
        <v>-</v>
      </c>
      <c r="BV714" s="80" t="str">
        <f>+Scoresheet!BL409</f>
        <v>-</v>
      </c>
      <c r="BW714" s="80" t="str">
        <f>+Scoresheet!BM409</f>
        <v>-</v>
      </c>
      <c r="BX714" s="80">
        <f>+Scoresheet!BN409</f>
        <v>0</v>
      </c>
      <c r="BY714" s="80" t="str">
        <f>+Scoresheet!BO409</f>
        <v>-</v>
      </c>
      <c r="BZ714" s="80" t="str">
        <f>+Scoresheet!BP409</f>
        <v>-</v>
      </c>
      <c r="CA714" s="80" t="str">
        <f>+Scoresheet!BQ409</f>
        <v>-</v>
      </c>
      <c r="CB714" s="80" t="str">
        <f>+Scoresheet!BR409</f>
        <v>-</v>
      </c>
      <c r="CC714" s="80" t="str">
        <f>+Scoresheet!BS409</f>
        <v>-</v>
      </c>
      <c r="CD714" s="80" t="str">
        <f>+Scoresheet!BT409</f>
        <v>-</v>
      </c>
      <c r="CE714" s="80" t="str">
        <f>+Scoresheet!BU409</f>
        <v>-</v>
      </c>
      <c r="CF714" s="80">
        <f>+Scoresheet!BV409</f>
        <v>0</v>
      </c>
    </row>
    <row r="715" spans="23:84" hidden="1">
      <c r="W715" s="294">
        <v>12</v>
      </c>
      <c r="X715" s="295" t="str">
        <f>+Scoresheet!B410</f>
        <v>MANOJ RAVAL [S]</v>
      </c>
      <c r="Y715" s="296" t="str">
        <f>VLOOKUP(Scoresheet!C410,'Caps &amp; Points'!$DT$2:$DU$103,2,FALSE)</f>
        <v>-</v>
      </c>
      <c r="Z715" s="309">
        <f>VLOOKUP(Scoresheet!D410,'Caps &amp; Points'!$DT$2:$DU$103,2,FALSE)</f>
        <v>0</v>
      </c>
      <c r="AA715" s="309" t="str">
        <f>VLOOKUP(Scoresheet!E410,'Caps &amp; Points'!$DT$2:$DU$103,2,FALSE)</f>
        <v>-</v>
      </c>
      <c r="AB715" s="309" t="str">
        <f>VLOOKUP(Scoresheet!F410,'Caps &amp; Points'!$DT$2:$DU$103,2,FALSE)</f>
        <v>-</v>
      </c>
      <c r="AC715" s="309" t="str">
        <f>VLOOKUP(Scoresheet!G410,'Caps &amp; Points'!$DT$2:$DU$103,2,FALSE)</f>
        <v>-</v>
      </c>
      <c r="AD715" s="309" t="str">
        <f>VLOOKUP(Scoresheet!H410,'Caps &amp; Points'!$DT$2:$DU$103,2,FALSE)</f>
        <v>-</v>
      </c>
      <c r="AE715" s="310" t="str">
        <f>VLOOKUP(Scoresheet!I410,'Caps &amp; Points'!$DT$2:$DU$103,2,FALSE)</f>
        <v>-</v>
      </c>
      <c r="AF715" s="90">
        <f t="shared" si="144"/>
        <v>0</v>
      </c>
      <c r="AG715" s="87" t="str">
        <f>VLOOKUP(Scoresheet!AA410,'Caps &amp; Points'!$DW$2:$DX$11,2,FALSE)</f>
        <v>-</v>
      </c>
      <c r="AH715" s="88" t="str">
        <f>VLOOKUP(Scoresheet!AB410,'Caps &amp; Points'!$DW$2:$DX$11,2,FALSE)</f>
        <v>-</v>
      </c>
      <c r="AI715" s="88" t="str">
        <f>VLOOKUP(Scoresheet!AC410,'Caps &amp; Points'!$DW$2:$DX$11,2,FALSE)</f>
        <v>-</v>
      </c>
      <c r="AJ715" s="88" t="str">
        <f>VLOOKUP(Scoresheet!AD410,'Caps &amp; Points'!$DW$2:$DX$11,2,FALSE)</f>
        <v>-</v>
      </c>
      <c r="AK715" s="88" t="str">
        <f>VLOOKUP(Scoresheet!AE410,'Caps &amp; Points'!$DW$2:$DX$11,2,FALSE)</f>
        <v>-</v>
      </c>
      <c r="AL715" s="88" t="str">
        <f>VLOOKUP(Scoresheet!AF410,'Caps &amp; Points'!$DW$2:$DX$11,2,FALSE)</f>
        <v>-</v>
      </c>
      <c r="AM715" s="89" t="str">
        <f>VLOOKUP(Scoresheet!AG410,'Caps &amp; Points'!$DW$2:$DX$11,2,FALSE)</f>
        <v>-</v>
      </c>
      <c r="AN715" s="90">
        <f t="shared" si="145"/>
        <v>0</v>
      </c>
      <c r="AO715" s="87" t="str">
        <f>VLOOKUP(Scoresheet!AY410,'Caps &amp; Points'!$EF$2:$EG$13,2,FALSE)</f>
        <v>-</v>
      </c>
      <c r="AP715" s="88" t="str">
        <f>VLOOKUP(Scoresheet!AZ410,'Caps &amp; Points'!$EF$2:$EG$13,2,FALSE)</f>
        <v>-</v>
      </c>
      <c r="AQ715" s="88" t="str">
        <f>VLOOKUP(Scoresheet!BA410,'Caps &amp; Points'!$EF$2:$EG$13,2,FALSE)</f>
        <v>-</v>
      </c>
      <c r="AR715" s="88" t="str">
        <f>VLOOKUP(Scoresheet!BB410,'Caps &amp; Points'!$EF$2:$EG$13,2,FALSE)</f>
        <v>-</v>
      </c>
      <c r="AS715" s="88" t="str">
        <f>VLOOKUP(Scoresheet!BC410,'Caps &amp; Points'!$EF$2:$EG$13,2,FALSE)</f>
        <v>-</v>
      </c>
      <c r="AT715" s="88" t="str">
        <f>VLOOKUP(Scoresheet!BD410,'Caps &amp; Points'!$EF$2:$EG$13,2,FALSE)</f>
        <v>-</v>
      </c>
      <c r="AU715" s="89" t="str">
        <f>VLOOKUP(Scoresheet!BE410,'Caps &amp; Points'!$EF$2:$EG$13,2,FALSE)</f>
        <v>-</v>
      </c>
      <c r="AV715" s="90">
        <f t="shared" si="146"/>
        <v>0</v>
      </c>
      <c r="AX715" s="80" t="str">
        <f>VLOOKUP(Scoresheet!AQ410,'Caps &amp; Points'!$EC$2:$ED$21,2,FALSE)</f>
        <v>-</v>
      </c>
      <c r="AY715" s="80">
        <f>VLOOKUP(Scoresheet!AR410,'Caps &amp; Points'!$EC$2:$ED$21,2,FALSE)</f>
        <v>0.5</v>
      </c>
      <c r="AZ715" s="80" t="str">
        <f>VLOOKUP(Scoresheet!AS410,'Caps &amp; Points'!$EC$2:$ED$21,2,FALSE)</f>
        <v>-</v>
      </c>
      <c r="BA715" s="80" t="str">
        <f>VLOOKUP(Scoresheet!AT410,'Caps &amp; Points'!$EC$2:$ED$21,2,FALSE)</f>
        <v>-</v>
      </c>
      <c r="BB715" s="80" t="str">
        <f>VLOOKUP(Scoresheet!AU410,'Caps &amp; Points'!$EC$2:$ED$21,2,FALSE)</f>
        <v>-</v>
      </c>
      <c r="BC715" s="80" t="str">
        <f>VLOOKUP(Scoresheet!AV410,'Caps &amp; Points'!$EC$2:$ED$21,2,FALSE)</f>
        <v>-</v>
      </c>
      <c r="BD715" s="80" t="str">
        <f>VLOOKUP(Scoresheet!AW410,'Caps &amp; Points'!$EC$2:$ED$21,2,FALSE)</f>
        <v>-</v>
      </c>
      <c r="BE715" s="90">
        <f t="shared" si="147"/>
        <v>0.5</v>
      </c>
      <c r="BF715" s="87" t="str">
        <f>VLOOKUP(Scoresheet!AI410,'Caps &amp; Points'!$DZ$2:$EA$40,2,FALSE)</f>
        <v>-</v>
      </c>
      <c r="BG715" s="88" t="str">
        <f>VLOOKUP(Scoresheet!AJ410,'Caps &amp; Points'!$DZ$2:$EA$40,2,FALSE)</f>
        <v>-</v>
      </c>
      <c r="BH715" s="88" t="str">
        <f>VLOOKUP(Scoresheet!AK410,'Caps &amp; Points'!$DZ$2:$EA$40,2,FALSE)</f>
        <v>-</v>
      </c>
      <c r="BI715" s="88" t="str">
        <f>VLOOKUP(Scoresheet!AL410,'Caps &amp; Points'!$DZ$2:$EA$40,2,FALSE)</f>
        <v>-</v>
      </c>
      <c r="BJ715" s="88" t="str">
        <f>VLOOKUP(Scoresheet!AM410,'Caps &amp; Points'!$DZ$2:$EA$40,2,FALSE)</f>
        <v>-</v>
      </c>
      <c r="BK715" s="88" t="str">
        <f>VLOOKUP(Scoresheet!AN410,'Caps &amp; Points'!$DZ$2:$EA$40,2,FALSE)</f>
        <v>-</v>
      </c>
      <c r="BL715" s="89" t="str">
        <f>VLOOKUP(Scoresheet!AO410,'Caps &amp; Points'!$DZ$2:$EA$40,2,FALSE)</f>
        <v>-</v>
      </c>
      <c r="BM715" s="90">
        <f t="shared" si="148"/>
        <v>0</v>
      </c>
      <c r="BN715" s="90">
        <f t="shared" si="137"/>
        <v>1</v>
      </c>
      <c r="BO715" s="90">
        <f t="shared" si="138"/>
        <v>0</v>
      </c>
      <c r="BP715" s="90"/>
      <c r="BQ715" s="80" t="str">
        <f>+Scoresheet!BG410</f>
        <v>-</v>
      </c>
      <c r="BR715" s="80" t="str">
        <f>+Scoresheet!BH410</f>
        <v>-</v>
      </c>
      <c r="BS715" s="80" t="str">
        <f>+Scoresheet!BI410</f>
        <v>-</v>
      </c>
      <c r="BT715" s="80" t="str">
        <f>+Scoresheet!BJ410</f>
        <v>-</v>
      </c>
      <c r="BU715" s="80" t="str">
        <f>+Scoresheet!BK410</f>
        <v>-</v>
      </c>
      <c r="BV715" s="80" t="str">
        <f>+Scoresheet!BL410</f>
        <v>-</v>
      </c>
      <c r="BW715" s="80" t="str">
        <f>+Scoresheet!BM410</f>
        <v>-</v>
      </c>
      <c r="BX715" s="80">
        <f>+Scoresheet!BN410</f>
        <v>0</v>
      </c>
      <c r="BY715" s="80" t="str">
        <f>+Scoresheet!BO410</f>
        <v>-</v>
      </c>
      <c r="BZ715" s="80" t="str">
        <f>+Scoresheet!BP410</f>
        <v>-</v>
      </c>
      <c r="CA715" s="80" t="str">
        <f>+Scoresheet!BQ410</f>
        <v>-</v>
      </c>
      <c r="CB715" s="80" t="str">
        <f>+Scoresheet!BR410</f>
        <v>-</v>
      </c>
      <c r="CC715" s="80" t="str">
        <f>+Scoresheet!BS410</f>
        <v>-</v>
      </c>
      <c r="CD715" s="80" t="str">
        <f>+Scoresheet!BT410</f>
        <v>-</v>
      </c>
      <c r="CE715" s="80" t="str">
        <f>+Scoresheet!BU410</f>
        <v>-</v>
      </c>
      <c r="CF715" s="80">
        <f>+Scoresheet!BV410</f>
        <v>0</v>
      </c>
    </row>
    <row r="716" spans="23:84" hidden="1">
      <c r="W716" s="139">
        <v>13</v>
      </c>
      <c r="X716" s="295" t="str">
        <f>+Scoresheet!B411</f>
        <v>SUNNY MEHTA [S]</v>
      </c>
      <c r="Y716" s="296" t="str">
        <f>VLOOKUP(Scoresheet!C411,'Caps &amp; Points'!$DT$2:$DU$103,2,FALSE)</f>
        <v>-</v>
      </c>
      <c r="Z716" s="309" t="str">
        <f>VLOOKUP(Scoresheet!D411,'Caps &amp; Points'!$DT$2:$DU$103,2,FALSE)</f>
        <v>-</v>
      </c>
      <c r="AA716" s="309">
        <f>VLOOKUP(Scoresheet!E411,'Caps &amp; Points'!$DT$2:$DU$103,2,FALSE)</f>
        <v>0</v>
      </c>
      <c r="AB716" s="309">
        <f>VLOOKUP(Scoresheet!F411,'Caps &amp; Points'!$DT$2:$DU$103,2,FALSE)</f>
        <v>0</v>
      </c>
      <c r="AC716" s="309">
        <f>VLOOKUP(Scoresheet!G411,'Caps &amp; Points'!$DT$2:$DU$103,2,FALSE)</f>
        <v>0</v>
      </c>
      <c r="AD716" s="309" t="str">
        <f>VLOOKUP(Scoresheet!H411,'Caps &amp; Points'!$DT$2:$DU$103,2,FALSE)</f>
        <v>-</v>
      </c>
      <c r="AE716" s="310" t="str">
        <f>VLOOKUP(Scoresheet!I411,'Caps &amp; Points'!$DT$2:$DU$103,2,FALSE)</f>
        <v>-</v>
      </c>
      <c r="AF716" s="90">
        <f t="shared" si="144"/>
        <v>0</v>
      </c>
      <c r="AG716" s="87" t="str">
        <f>VLOOKUP(Scoresheet!AA411,'Caps &amp; Points'!$DW$2:$DX$11,2,FALSE)</f>
        <v>-</v>
      </c>
      <c r="AH716" s="88" t="str">
        <f>VLOOKUP(Scoresheet!AB411,'Caps &amp; Points'!$DW$2:$DX$11,2,FALSE)</f>
        <v>-</v>
      </c>
      <c r="AI716" s="88" t="str">
        <f>VLOOKUP(Scoresheet!AC411,'Caps &amp; Points'!$DW$2:$DX$11,2,FALSE)</f>
        <v>-</v>
      </c>
      <c r="AJ716" s="88" t="str">
        <f>VLOOKUP(Scoresheet!AD411,'Caps &amp; Points'!$DW$2:$DX$11,2,FALSE)</f>
        <v>-</v>
      </c>
      <c r="AK716" s="88">
        <f>VLOOKUP(Scoresheet!AE411,'Caps &amp; Points'!$DW$2:$DX$11,2,FALSE)</f>
        <v>0</v>
      </c>
      <c r="AL716" s="88" t="str">
        <f>VLOOKUP(Scoresheet!AF411,'Caps &amp; Points'!$DW$2:$DX$11,2,FALSE)</f>
        <v>-</v>
      </c>
      <c r="AM716" s="89" t="str">
        <f>VLOOKUP(Scoresheet!AG411,'Caps &amp; Points'!$DW$2:$DX$11,2,FALSE)</f>
        <v>-</v>
      </c>
      <c r="AN716" s="90">
        <f t="shared" si="145"/>
        <v>0</v>
      </c>
      <c r="AO716" s="87" t="str">
        <f>VLOOKUP(Scoresheet!AY411,'Caps &amp; Points'!$EF$2:$EG$13,2,FALSE)</f>
        <v>-</v>
      </c>
      <c r="AP716" s="88" t="str">
        <f>VLOOKUP(Scoresheet!AZ411,'Caps &amp; Points'!$EF$2:$EG$13,2,FALSE)</f>
        <v>-</v>
      </c>
      <c r="AQ716" s="88" t="str">
        <f>VLOOKUP(Scoresheet!BA411,'Caps &amp; Points'!$EF$2:$EG$13,2,FALSE)</f>
        <v>-</v>
      </c>
      <c r="AR716" s="88" t="str">
        <f>VLOOKUP(Scoresheet!BB411,'Caps &amp; Points'!$EF$2:$EG$13,2,FALSE)</f>
        <v>-</v>
      </c>
      <c r="AS716" s="88" t="str">
        <f>VLOOKUP(Scoresheet!BC411,'Caps &amp; Points'!$EF$2:$EG$13,2,FALSE)</f>
        <v>-</v>
      </c>
      <c r="AT716" s="88" t="str">
        <f>VLOOKUP(Scoresheet!BD411,'Caps &amp; Points'!$EF$2:$EG$13,2,FALSE)</f>
        <v>-</v>
      </c>
      <c r="AU716" s="89" t="str">
        <f>VLOOKUP(Scoresheet!BE411,'Caps &amp; Points'!$EF$2:$EG$13,2,FALSE)</f>
        <v>-</v>
      </c>
      <c r="AV716" s="90">
        <f t="shared" si="146"/>
        <v>0</v>
      </c>
      <c r="AX716" s="80" t="str">
        <f>VLOOKUP(Scoresheet!AQ411,'Caps &amp; Points'!$EC$2:$ED$21,2,FALSE)</f>
        <v>-</v>
      </c>
      <c r="AY716" s="80" t="str">
        <f>VLOOKUP(Scoresheet!AR411,'Caps &amp; Points'!$EC$2:$ED$21,2,FALSE)</f>
        <v>-</v>
      </c>
      <c r="AZ716" s="80" t="str">
        <f>VLOOKUP(Scoresheet!AS411,'Caps &amp; Points'!$EC$2:$ED$21,2,FALSE)</f>
        <v>-</v>
      </c>
      <c r="BA716" s="80" t="str">
        <f>VLOOKUP(Scoresheet!AT411,'Caps &amp; Points'!$EC$2:$ED$21,2,FALSE)</f>
        <v>-</v>
      </c>
      <c r="BB716" s="80" t="str">
        <f>VLOOKUP(Scoresheet!AU411,'Caps &amp; Points'!$EC$2:$ED$21,2,FALSE)</f>
        <v>-</v>
      </c>
      <c r="BC716" s="80" t="str">
        <f>VLOOKUP(Scoresheet!AV411,'Caps &amp; Points'!$EC$2:$ED$21,2,FALSE)</f>
        <v>-</v>
      </c>
      <c r="BD716" s="80" t="str">
        <f>VLOOKUP(Scoresheet!AW411,'Caps &amp; Points'!$EC$2:$ED$21,2,FALSE)</f>
        <v>-</v>
      </c>
      <c r="BE716" s="90">
        <f t="shared" si="147"/>
        <v>0</v>
      </c>
      <c r="BF716" s="87" t="str">
        <f>VLOOKUP(Scoresheet!AI411,'Caps &amp; Points'!$DZ$2:$EA$40,2,FALSE)</f>
        <v>-</v>
      </c>
      <c r="BG716" s="88" t="str">
        <f>VLOOKUP(Scoresheet!AJ411,'Caps &amp; Points'!$DZ$2:$EA$40,2,FALSE)</f>
        <v>-</v>
      </c>
      <c r="BH716" s="88" t="str">
        <f>VLOOKUP(Scoresheet!AK411,'Caps &amp; Points'!$DZ$2:$EA$40,2,FALSE)</f>
        <v>-</v>
      </c>
      <c r="BI716" s="88" t="str">
        <f>VLOOKUP(Scoresheet!AL411,'Caps &amp; Points'!$DZ$2:$EA$40,2,FALSE)</f>
        <v>-</v>
      </c>
      <c r="BJ716" s="88" t="str">
        <f>VLOOKUP(Scoresheet!AM411,'Caps &amp; Points'!$DZ$2:$EA$40,2,FALSE)</f>
        <v>-</v>
      </c>
      <c r="BK716" s="88" t="str">
        <f>VLOOKUP(Scoresheet!AN411,'Caps &amp; Points'!$DZ$2:$EA$40,2,FALSE)</f>
        <v>-</v>
      </c>
      <c r="BL716" s="89" t="str">
        <f>VLOOKUP(Scoresheet!AO411,'Caps &amp; Points'!$DZ$2:$EA$40,2,FALSE)</f>
        <v>-</v>
      </c>
      <c r="BM716" s="90">
        <f t="shared" si="148"/>
        <v>0</v>
      </c>
      <c r="BN716" s="90">
        <f t="shared" si="137"/>
        <v>3</v>
      </c>
      <c r="BO716" s="90">
        <f t="shared" si="138"/>
        <v>1</v>
      </c>
      <c r="BP716" s="90"/>
      <c r="BQ716" s="80" t="str">
        <f>+Scoresheet!BG411</f>
        <v>-</v>
      </c>
      <c r="BR716" s="80" t="str">
        <f>+Scoresheet!BH411</f>
        <v>-</v>
      </c>
      <c r="BS716" s="80" t="str">
        <f>+Scoresheet!BI411</f>
        <v>-</v>
      </c>
      <c r="BT716" s="80" t="str">
        <f>+Scoresheet!BJ411</f>
        <v>-</v>
      </c>
      <c r="BU716" s="80">
        <f>+Scoresheet!BK411</f>
        <v>2</v>
      </c>
      <c r="BV716" s="80" t="str">
        <f>+Scoresheet!BL411</f>
        <v>-</v>
      </c>
      <c r="BW716" s="80" t="str">
        <f>+Scoresheet!BM411</f>
        <v>-</v>
      </c>
      <c r="BX716" s="80">
        <f>+Scoresheet!BN411</f>
        <v>2</v>
      </c>
      <c r="BY716" s="80" t="str">
        <f>+Scoresheet!BO411</f>
        <v>-</v>
      </c>
      <c r="BZ716" s="80" t="str">
        <f>+Scoresheet!BP411</f>
        <v>-</v>
      </c>
      <c r="CA716" s="80" t="str">
        <f>+Scoresheet!BQ411</f>
        <v>-</v>
      </c>
      <c r="CB716" s="80" t="str">
        <f>+Scoresheet!BR411</f>
        <v>-</v>
      </c>
      <c r="CC716" s="80">
        <f>+Scoresheet!BS411</f>
        <v>23</v>
      </c>
      <c r="CD716" s="80" t="str">
        <f>+Scoresheet!BT411</f>
        <v>-</v>
      </c>
      <c r="CE716" s="80" t="str">
        <f>+Scoresheet!BU411</f>
        <v>-</v>
      </c>
      <c r="CF716" s="80">
        <f>+Scoresheet!BV411</f>
        <v>23</v>
      </c>
    </row>
    <row r="717" spans="23:84" hidden="1">
      <c r="W717" s="294">
        <v>14</v>
      </c>
      <c r="X717" s="295" t="str">
        <f>+Scoresheet!B412</f>
        <v>-</v>
      </c>
      <c r="Y717" s="296" t="str">
        <f>VLOOKUP(Scoresheet!C412,'Caps &amp; Points'!$DT$2:$DU$103,2,FALSE)</f>
        <v>-</v>
      </c>
      <c r="Z717" s="309" t="str">
        <f>VLOOKUP(Scoresheet!D412,'Caps &amp; Points'!$DT$2:$DU$103,2,FALSE)</f>
        <v>-</v>
      </c>
      <c r="AA717" s="309" t="str">
        <f>VLOOKUP(Scoresheet!E412,'Caps &amp; Points'!$DT$2:$DU$103,2,FALSE)</f>
        <v>-</v>
      </c>
      <c r="AB717" s="309" t="str">
        <f>VLOOKUP(Scoresheet!F412,'Caps &amp; Points'!$DT$2:$DU$103,2,FALSE)</f>
        <v>-</v>
      </c>
      <c r="AC717" s="309" t="str">
        <f>VLOOKUP(Scoresheet!G412,'Caps &amp; Points'!$DT$2:$DU$103,2,FALSE)</f>
        <v>-</v>
      </c>
      <c r="AD717" s="309" t="str">
        <f>VLOOKUP(Scoresheet!H412,'Caps &amp; Points'!$DT$2:$DU$103,2,FALSE)</f>
        <v>-</v>
      </c>
      <c r="AE717" s="310" t="str">
        <f>VLOOKUP(Scoresheet!I412,'Caps &amp; Points'!$DT$2:$DU$103,2,FALSE)</f>
        <v>-</v>
      </c>
      <c r="AF717" s="90">
        <f t="shared" si="144"/>
        <v>0</v>
      </c>
      <c r="AG717" s="87" t="str">
        <f>VLOOKUP(Scoresheet!AA412,'Caps &amp; Points'!$DW$2:$DX$11,2,FALSE)</f>
        <v>-</v>
      </c>
      <c r="AH717" s="88" t="str">
        <f>VLOOKUP(Scoresheet!AB412,'Caps &amp; Points'!$DW$2:$DX$11,2,FALSE)</f>
        <v>-</v>
      </c>
      <c r="AI717" s="88" t="str">
        <f>VLOOKUP(Scoresheet!AC412,'Caps &amp; Points'!$DW$2:$DX$11,2,FALSE)</f>
        <v>-</v>
      </c>
      <c r="AJ717" s="88" t="str">
        <f>VLOOKUP(Scoresheet!AD412,'Caps &amp; Points'!$DW$2:$DX$11,2,FALSE)</f>
        <v>-</v>
      </c>
      <c r="AK717" s="88" t="str">
        <f>VLOOKUP(Scoresheet!AE412,'Caps &amp; Points'!$DW$2:$DX$11,2,FALSE)</f>
        <v>-</v>
      </c>
      <c r="AL717" s="88" t="str">
        <f>VLOOKUP(Scoresheet!AF412,'Caps &amp; Points'!$DW$2:$DX$11,2,FALSE)</f>
        <v>-</v>
      </c>
      <c r="AM717" s="89" t="str">
        <f>VLOOKUP(Scoresheet!AG412,'Caps &amp; Points'!$DW$2:$DX$11,2,FALSE)</f>
        <v>-</v>
      </c>
      <c r="AN717" s="90">
        <f t="shared" si="145"/>
        <v>0</v>
      </c>
      <c r="AO717" s="87" t="str">
        <f>VLOOKUP(Scoresheet!AY412,'Caps &amp; Points'!$EF$2:$EG$13,2,FALSE)</f>
        <v>-</v>
      </c>
      <c r="AP717" s="88" t="str">
        <f>VLOOKUP(Scoresheet!AZ412,'Caps &amp; Points'!$EF$2:$EG$13,2,FALSE)</f>
        <v>-</v>
      </c>
      <c r="AQ717" s="88" t="str">
        <f>VLOOKUP(Scoresheet!BA412,'Caps &amp; Points'!$EF$2:$EG$13,2,FALSE)</f>
        <v>-</v>
      </c>
      <c r="AR717" s="88" t="str">
        <f>VLOOKUP(Scoresheet!BB412,'Caps &amp; Points'!$EF$2:$EG$13,2,FALSE)</f>
        <v>-</v>
      </c>
      <c r="AS717" s="88" t="str">
        <f>VLOOKUP(Scoresheet!BC412,'Caps &amp; Points'!$EF$2:$EG$13,2,FALSE)</f>
        <v>-</v>
      </c>
      <c r="AT717" s="88" t="str">
        <f>VLOOKUP(Scoresheet!BD412,'Caps &amp; Points'!$EF$2:$EG$13,2,FALSE)</f>
        <v>-</v>
      </c>
      <c r="AU717" s="89" t="str">
        <f>VLOOKUP(Scoresheet!BE412,'Caps &amp; Points'!$EF$2:$EG$13,2,FALSE)</f>
        <v>-</v>
      </c>
      <c r="AV717" s="90">
        <f t="shared" si="146"/>
        <v>0</v>
      </c>
      <c r="AX717" s="80" t="str">
        <f>VLOOKUP(Scoresheet!AQ412,'Caps &amp; Points'!$EC$2:$ED$21,2,FALSE)</f>
        <v>-</v>
      </c>
      <c r="AY717" s="80" t="str">
        <f>VLOOKUP(Scoresheet!AR412,'Caps &amp; Points'!$EC$2:$ED$21,2,FALSE)</f>
        <v>-</v>
      </c>
      <c r="AZ717" s="80" t="str">
        <f>VLOOKUP(Scoresheet!AS412,'Caps &amp; Points'!$EC$2:$ED$21,2,FALSE)</f>
        <v>-</v>
      </c>
      <c r="BA717" s="80" t="str">
        <f>VLOOKUP(Scoresheet!AT412,'Caps &amp; Points'!$EC$2:$ED$21,2,FALSE)</f>
        <v>-</v>
      </c>
      <c r="BB717" s="80" t="str">
        <f>VLOOKUP(Scoresheet!AU412,'Caps &amp; Points'!$EC$2:$ED$21,2,FALSE)</f>
        <v>-</v>
      </c>
      <c r="BC717" s="80" t="str">
        <f>VLOOKUP(Scoresheet!AV412,'Caps &amp; Points'!$EC$2:$ED$21,2,FALSE)</f>
        <v>-</v>
      </c>
      <c r="BD717" s="80" t="str">
        <f>VLOOKUP(Scoresheet!AW412,'Caps &amp; Points'!$EC$2:$ED$21,2,FALSE)</f>
        <v>-</v>
      </c>
      <c r="BE717" s="90">
        <f t="shared" si="147"/>
        <v>0</v>
      </c>
      <c r="BF717" s="87" t="str">
        <f>VLOOKUP(Scoresheet!AI412,'Caps &amp; Points'!$DZ$2:$EA$40,2,FALSE)</f>
        <v>-</v>
      </c>
      <c r="BG717" s="88" t="str">
        <f>VLOOKUP(Scoresheet!AJ412,'Caps &amp; Points'!$DZ$2:$EA$40,2,FALSE)</f>
        <v>-</v>
      </c>
      <c r="BH717" s="88" t="str">
        <f>VLOOKUP(Scoresheet!AK412,'Caps &amp; Points'!$DZ$2:$EA$40,2,FALSE)</f>
        <v>-</v>
      </c>
      <c r="BI717" s="88" t="str">
        <f>VLOOKUP(Scoresheet!AL412,'Caps &amp; Points'!$DZ$2:$EA$40,2,FALSE)</f>
        <v>-</v>
      </c>
      <c r="BJ717" s="88" t="str">
        <f>VLOOKUP(Scoresheet!AM412,'Caps &amp; Points'!$DZ$2:$EA$40,2,FALSE)</f>
        <v>-</v>
      </c>
      <c r="BK717" s="88" t="str">
        <f>VLOOKUP(Scoresheet!AN412,'Caps &amp; Points'!$DZ$2:$EA$40,2,FALSE)</f>
        <v>-</v>
      </c>
      <c r="BL717" s="89" t="str">
        <f>VLOOKUP(Scoresheet!AO412,'Caps &amp; Points'!$DZ$2:$EA$40,2,FALSE)</f>
        <v>-</v>
      </c>
      <c r="BM717" s="90">
        <f t="shared" si="148"/>
        <v>0</v>
      </c>
      <c r="BN717" s="90">
        <f t="shared" si="137"/>
        <v>0</v>
      </c>
      <c r="BO717" s="90">
        <f t="shared" si="138"/>
        <v>0</v>
      </c>
      <c r="BP717" s="90"/>
      <c r="BQ717" s="80" t="str">
        <f>+Scoresheet!BG412</f>
        <v>-</v>
      </c>
      <c r="BR717" s="80" t="str">
        <f>+Scoresheet!BH412</f>
        <v>-</v>
      </c>
      <c r="BS717" s="80" t="str">
        <f>+Scoresheet!BI412</f>
        <v>-</v>
      </c>
      <c r="BT717" s="80" t="str">
        <f>+Scoresheet!BJ412</f>
        <v>-</v>
      </c>
      <c r="BU717" s="80" t="str">
        <f>+Scoresheet!BK412</f>
        <v>-</v>
      </c>
      <c r="BV717" s="80" t="str">
        <f>+Scoresheet!BL412</f>
        <v>-</v>
      </c>
      <c r="BW717" s="80" t="str">
        <f>+Scoresheet!BM412</f>
        <v>-</v>
      </c>
      <c r="BX717" s="80">
        <f>+Scoresheet!BN412</f>
        <v>0</v>
      </c>
      <c r="BY717" s="80" t="str">
        <f>+Scoresheet!BO412</f>
        <v>-</v>
      </c>
      <c r="BZ717" s="80" t="str">
        <f>+Scoresheet!BP412</f>
        <v>-</v>
      </c>
      <c r="CA717" s="80" t="str">
        <f>+Scoresheet!BQ412</f>
        <v>-</v>
      </c>
      <c r="CB717" s="80" t="str">
        <f>+Scoresheet!BR412</f>
        <v>-</v>
      </c>
      <c r="CC717" s="80" t="str">
        <f>+Scoresheet!BS412</f>
        <v>-</v>
      </c>
      <c r="CD717" s="80" t="str">
        <f>+Scoresheet!BT412</f>
        <v>-</v>
      </c>
      <c r="CE717" s="80" t="str">
        <f>+Scoresheet!BU412</f>
        <v>-</v>
      </c>
      <c r="CF717" s="80">
        <f>+Scoresheet!BV412</f>
        <v>0</v>
      </c>
    </row>
    <row r="718" spans="23:84" hidden="1">
      <c r="W718" s="139">
        <v>15</v>
      </c>
      <c r="X718" s="295" t="str">
        <f>+Scoresheet!B413</f>
        <v>-</v>
      </c>
      <c r="Y718" s="296" t="str">
        <f>VLOOKUP(Scoresheet!C413,'Caps &amp; Points'!$DT$2:$DU$103,2,FALSE)</f>
        <v>-</v>
      </c>
      <c r="Z718" s="309" t="str">
        <f>VLOOKUP(Scoresheet!D413,'Caps &amp; Points'!$DT$2:$DU$103,2,FALSE)</f>
        <v>-</v>
      </c>
      <c r="AA718" s="309" t="str">
        <f>VLOOKUP(Scoresheet!E413,'Caps &amp; Points'!$DT$2:$DU$103,2,FALSE)</f>
        <v>-</v>
      </c>
      <c r="AB718" s="309" t="str">
        <f>VLOOKUP(Scoresheet!F413,'Caps &amp; Points'!$DT$2:$DU$103,2,FALSE)</f>
        <v>-</v>
      </c>
      <c r="AC718" s="309" t="str">
        <f>VLOOKUP(Scoresheet!G413,'Caps &amp; Points'!$DT$2:$DU$103,2,FALSE)</f>
        <v>-</v>
      </c>
      <c r="AD718" s="309" t="str">
        <f>VLOOKUP(Scoresheet!H413,'Caps &amp; Points'!$DT$2:$DU$103,2,FALSE)</f>
        <v>-</v>
      </c>
      <c r="AE718" s="310" t="str">
        <f>VLOOKUP(Scoresheet!I413,'Caps &amp; Points'!$DT$2:$DU$103,2,FALSE)</f>
        <v>-</v>
      </c>
      <c r="AF718" s="90">
        <f t="shared" si="144"/>
        <v>0</v>
      </c>
      <c r="AG718" s="87" t="str">
        <f>VLOOKUP(Scoresheet!AA413,'Caps &amp; Points'!$DW$2:$DX$11,2,FALSE)</f>
        <v>-</v>
      </c>
      <c r="AH718" s="88" t="str">
        <f>VLOOKUP(Scoresheet!AB413,'Caps &amp; Points'!$DW$2:$DX$11,2,FALSE)</f>
        <v>-</v>
      </c>
      <c r="AI718" s="88" t="str">
        <f>VLOOKUP(Scoresheet!AC413,'Caps &amp; Points'!$DW$2:$DX$11,2,FALSE)</f>
        <v>-</v>
      </c>
      <c r="AJ718" s="88" t="str">
        <f>VLOOKUP(Scoresheet!AD413,'Caps &amp; Points'!$DW$2:$DX$11,2,FALSE)</f>
        <v>-</v>
      </c>
      <c r="AK718" s="88" t="str">
        <f>VLOOKUP(Scoresheet!AE413,'Caps &amp; Points'!$DW$2:$DX$11,2,FALSE)</f>
        <v>-</v>
      </c>
      <c r="AL718" s="88" t="str">
        <f>VLOOKUP(Scoresheet!AF413,'Caps &amp; Points'!$DW$2:$DX$11,2,FALSE)</f>
        <v>-</v>
      </c>
      <c r="AM718" s="89" t="str">
        <f>VLOOKUP(Scoresheet!AG413,'Caps &amp; Points'!$DW$2:$DX$11,2,FALSE)</f>
        <v>-</v>
      </c>
      <c r="AN718" s="90">
        <f t="shared" si="145"/>
        <v>0</v>
      </c>
      <c r="AO718" s="87" t="str">
        <f>VLOOKUP(Scoresheet!AY413,'Caps &amp; Points'!$EF$2:$EG$13,2,FALSE)</f>
        <v>-</v>
      </c>
      <c r="AP718" s="88" t="str">
        <f>VLOOKUP(Scoresheet!AZ413,'Caps &amp; Points'!$EF$2:$EG$13,2,FALSE)</f>
        <v>-</v>
      </c>
      <c r="AQ718" s="88" t="str">
        <f>VLOOKUP(Scoresheet!BA413,'Caps &amp; Points'!$EF$2:$EG$13,2,FALSE)</f>
        <v>-</v>
      </c>
      <c r="AR718" s="88" t="str">
        <f>VLOOKUP(Scoresheet!BB413,'Caps &amp; Points'!$EF$2:$EG$13,2,FALSE)</f>
        <v>-</v>
      </c>
      <c r="AS718" s="88" t="str">
        <f>VLOOKUP(Scoresheet!BC413,'Caps &amp; Points'!$EF$2:$EG$13,2,FALSE)</f>
        <v>-</v>
      </c>
      <c r="AT718" s="88" t="str">
        <f>VLOOKUP(Scoresheet!BD413,'Caps &amp; Points'!$EF$2:$EG$13,2,FALSE)</f>
        <v>-</v>
      </c>
      <c r="AU718" s="89" t="str">
        <f>VLOOKUP(Scoresheet!BE413,'Caps &amp; Points'!$EF$2:$EG$13,2,FALSE)</f>
        <v>-</v>
      </c>
      <c r="AV718" s="90">
        <f t="shared" si="146"/>
        <v>0</v>
      </c>
      <c r="AX718" s="80" t="str">
        <f>VLOOKUP(Scoresheet!AQ413,'Caps &amp; Points'!$EC$2:$ED$21,2,FALSE)</f>
        <v>-</v>
      </c>
      <c r="AY718" s="80" t="str">
        <f>VLOOKUP(Scoresheet!AR413,'Caps &amp; Points'!$EC$2:$ED$21,2,FALSE)</f>
        <v>-</v>
      </c>
      <c r="AZ718" s="80" t="str">
        <f>VLOOKUP(Scoresheet!AS413,'Caps &amp; Points'!$EC$2:$ED$21,2,FALSE)</f>
        <v>-</v>
      </c>
      <c r="BA718" s="80" t="str">
        <f>VLOOKUP(Scoresheet!AT413,'Caps &amp; Points'!$EC$2:$ED$21,2,FALSE)</f>
        <v>-</v>
      </c>
      <c r="BB718" s="80" t="str">
        <f>VLOOKUP(Scoresheet!AU413,'Caps &amp; Points'!$EC$2:$ED$21,2,FALSE)</f>
        <v>-</v>
      </c>
      <c r="BC718" s="80" t="str">
        <f>VLOOKUP(Scoresheet!AV413,'Caps &amp; Points'!$EC$2:$ED$21,2,FALSE)</f>
        <v>-</v>
      </c>
      <c r="BD718" s="80" t="str">
        <f>VLOOKUP(Scoresheet!AW413,'Caps &amp; Points'!$EC$2:$ED$21,2,FALSE)</f>
        <v>-</v>
      </c>
      <c r="BE718" s="90">
        <f t="shared" si="147"/>
        <v>0</v>
      </c>
      <c r="BF718" s="87" t="str">
        <f>VLOOKUP(Scoresheet!AI413,'Caps &amp; Points'!$DZ$2:$EA$40,2,FALSE)</f>
        <v>-</v>
      </c>
      <c r="BG718" s="88" t="str">
        <f>VLOOKUP(Scoresheet!AJ413,'Caps &amp; Points'!$DZ$2:$EA$40,2,FALSE)</f>
        <v>-</v>
      </c>
      <c r="BH718" s="88" t="str">
        <f>VLOOKUP(Scoresheet!AK413,'Caps &amp; Points'!$DZ$2:$EA$40,2,FALSE)</f>
        <v>-</v>
      </c>
      <c r="BI718" s="88" t="str">
        <f>VLOOKUP(Scoresheet!AL413,'Caps &amp; Points'!$DZ$2:$EA$40,2,FALSE)</f>
        <v>-</v>
      </c>
      <c r="BJ718" s="88" t="str">
        <f>VLOOKUP(Scoresheet!AM413,'Caps &amp; Points'!$DZ$2:$EA$40,2,FALSE)</f>
        <v>-</v>
      </c>
      <c r="BK718" s="88" t="str">
        <f>VLOOKUP(Scoresheet!AN413,'Caps &amp; Points'!$DZ$2:$EA$40,2,FALSE)</f>
        <v>-</v>
      </c>
      <c r="BL718" s="89" t="str">
        <f>VLOOKUP(Scoresheet!AO413,'Caps &amp; Points'!$DZ$2:$EA$40,2,FALSE)</f>
        <v>-</v>
      </c>
      <c r="BM718" s="90">
        <f t="shared" si="148"/>
        <v>0</v>
      </c>
      <c r="BN718" s="90">
        <f t="shared" si="137"/>
        <v>0</v>
      </c>
      <c r="BO718" s="90">
        <f t="shared" si="138"/>
        <v>0</v>
      </c>
      <c r="BP718" s="90"/>
      <c r="BQ718" s="80" t="str">
        <f>+Scoresheet!BG413</f>
        <v>-</v>
      </c>
      <c r="BR718" s="80" t="str">
        <f>+Scoresheet!BH413</f>
        <v>-</v>
      </c>
      <c r="BS718" s="80" t="str">
        <f>+Scoresheet!BI413</f>
        <v>-</v>
      </c>
      <c r="BT718" s="80" t="str">
        <f>+Scoresheet!BJ413</f>
        <v>-</v>
      </c>
      <c r="BU718" s="80" t="str">
        <f>+Scoresheet!BK413</f>
        <v>-</v>
      </c>
      <c r="BV718" s="80" t="str">
        <f>+Scoresheet!BL413</f>
        <v>-</v>
      </c>
      <c r="BW718" s="80" t="str">
        <f>+Scoresheet!BM413</f>
        <v>-</v>
      </c>
      <c r="BX718" s="80">
        <f>+Scoresheet!BN413</f>
        <v>0</v>
      </c>
      <c r="BY718" s="80" t="str">
        <f>+Scoresheet!BO413</f>
        <v>-</v>
      </c>
      <c r="BZ718" s="80" t="str">
        <f>+Scoresheet!BP413</f>
        <v>-</v>
      </c>
      <c r="CA718" s="80" t="str">
        <f>+Scoresheet!BQ413</f>
        <v>-</v>
      </c>
      <c r="CB718" s="80" t="str">
        <f>+Scoresheet!BR413</f>
        <v>-</v>
      </c>
      <c r="CC718" s="80" t="str">
        <f>+Scoresheet!BS413</f>
        <v>-</v>
      </c>
      <c r="CD718" s="80" t="str">
        <f>+Scoresheet!BT413</f>
        <v>-</v>
      </c>
      <c r="CE718" s="80" t="str">
        <f>+Scoresheet!BU413</f>
        <v>-</v>
      </c>
      <c r="CF718" s="80">
        <f>+Scoresheet!BV413</f>
        <v>0</v>
      </c>
    </row>
    <row r="719" spans="23:84" hidden="1">
      <c r="W719" s="294">
        <v>16</v>
      </c>
      <c r="X719" s="295" t="str">
        <f>+Scoresheet!B414</f>
        <v>-</v>
      </c>
      <c r="Y719" s="296" t="str">
        <f>VLOOKUP(Scoresheet!C414,'Caps &amp; Points'!$DT$2:$DU$103,2,FALSE)</f>
        <v>-</v>
      </c>
      <c r="Z719" s="309" t="str">
        <f>VLOOKUP(Scoresheet!D414,'Caps &amp; Points'!$DT$2:$DU$103,2,FALSE)</f>
        <v>-</v>
      </c>
      <c r="AA719" s="309" t="str">
        <f>VLOOKUP(Scoresheet!E414,'Caps &amp; Points'!$DT$2:$DU$103,2,FALSE)</f>
        <v>-</v>
      </c>
      <c r="AB719" s="309" t="str">
        <f>VLOOKUP(Scoresheet!F414,'Caps &amp; Points'!$DT$2:$DU$103,2,FALSE)</f>
        <v>-</v>
      </c>
      <c r="AC719" s="309" t="str">
        <f>VLOOKUP(Scoresheet!G414,'Caps &amp; Points'!$DT$2:$DU$103,2,FALSE)</f>
        <v>-</v>
      </c>
      <c r="AD719" s="309" t="str">
        <f>VLOOKUP(Scoresheet!H414,'Caps &amp; Points'!$DT$2:$DU$103,2,FALSE)</f>
        <v>-</v>
      </c>
      <c r="AE719" s="310" t="str">
        <f>VLOOKUP(Scoresheet!I414,'Caps &amp; Points'!$DT$2:$DU$103,2,FALSE)</f>
        <v>-</v>
      </c>
      <c r="AF719" s="90">
        <f t="shared" si="144"/>
        <v>0</v>
      </c>
      <c r="AG719" s="87" t="str">
        <f>VLOOKUP(Scoresheet!AA414,'Caps &amp; Points'!$DW$2:$DX$11,2,FALSE)</f>
        <v>-</v>
      </c>
      <c r="AH719" s="88" t="str">
        <f>VLOOKUP(Scoresheet!AB414,'Caps &amp; Points'!$DW$2:$DX$11,2,FALSE)</f>
        <v>-</v>
      </c>
      <c r="AI719" s="88" t="str">
        <f>VLOOKUP(Scoresheet!AC414,'Caps &amp; Points'!$DW$2:$DX$11,2,FALSE)</f>
        <v>-</v>
      </c>
      <c r="AJ719" s="88" t="str">
        <f>VLOOKUP(Scoresheet!AD414,'Caps &amp; Points'!$DW$2:$DX$11,2,FALSE)</f>
        <v>-</v>
      </c>
      <c r="AK719" s="88" t="str">
        <f>VLOOKUP(Scoresheet!AE414,'Caps &amp; Points'!$DW$2:$DX$11,2,FALSE)</f>
        <v>-</v>
      </c>
      <c r="AL719" s="88" t="str">
        <f>VLOOKUP(Scoresheet!AF414,'Caps &amp; Points'!$DW$2:$DX$11,2,FALSE)</f>
        <v>-</v>
      </c>
      <c r="AM719" s="89" t="str">
        <f>VLOOKUP(Scoresheet!AG414,'Caps &amp; Points'!$DW$2:$DX$11,2,FALSE)</f>
        <v>-</v>
      </c>
      <c r="AN719" s="90">
        <f t="shared" si="145"/>
        <v>0</v>
      </c>
      <c r="AO719" s="87" t="str">
        <f>VLOOKUP(Scoresheet!AY414,'Caps &amp; Points'!$EF$2:$EG$13,2,FALSE)</f>
        <v>-</v>
      </c>
      <c r="AP719" s="88" t="str">
        <f>VLOOKUP(Scoresheet!AZ414,'Caps &amp; Points'!$EF$2:$EG$13,2,FALSE)</f>
        <v>-</v>
      </c>
      <c r="AQ719" s="88" t="str">
        <f>VLOOKUP(Scoresheet!BA414,'Caps &amp; Points'!$EF$2:$EG$13,2,FALSE)</f>
        <v>-</v>
      </c>
      <c r="AR719" s="88" t="str">
        <f>VLOOKUP(Scoresheet!BB414,'Caps &amp; Points'!$EF$2:$EG$13,2,FALSE)</f>
        <v>-</v>
      </c>
      <c r="AS719" s="88" t="str">
        <f>VLOOKUP(Scoresheet!BC414,'Caps &amp; Points'!$EF$2:$EG$13,2,FALSE)</f>
        <v>-</v>
      </c>
      <c r="AT719" s="88" t="str">
        <f>VLOOKUP(Scoresheet!BD414,'Caps &amp; Points'!$EF$2:$EG$13,2,FALSE)</f>
        <v>-</v>
      </c>
      <c r="AU719" s="89" t="str">
        <f>VLOOKUP(Scoresheet!BE414,'Caps &amp; Points'!$EF$2:$EG$13,2,FALSE)</f>
        <v>-</v>
      </c>
      <c r="AV719" s="90">
        <f t="shared" si="146"/>
        <v>0</v>
      </c>
      <c r="AX719" s="80" t="str">
        <f>VLOOKUP(Scoresheet!AQ414,'Caps &amp; Points'!$EC$2:$ED$21,2,FALSE)</f>
        <v>-</v>
      </c>
      <c r="AY719" s="80" t="str">
        <f>VLOOKUP(Scoresheet!AR414,'Caps &amp; Points'!$EC$2:$ED$21,2,FALSE)</f>
        <v>-</v>
      </c>
      <c r="AZ719" s="80" t="str">
        <f>VLOOKUP(Scoresheet!AS414,'Caps &amp; Points'!$EC$2:$ED$21,2,FALSE)</f>
        <v>-</v>
      </c>
      <c r="BA719" s="80" t="str">
        <f>VLOOKUP(Scoresheet!AT414,'Caps &amp; Points'!$EC$2:$ED$21,2,FALSE)</f>
        <v>-</v>
      </c>
      <c r="BB719" s="80" t="str">
        <f>VLOOKUP(Scoresheet!AU414,'Caps &amp; Points'!$EC$2:$ED$21,2,FALSE)</f>
        <v>-</v>
      </c>
      <c r="BC719" s="80" t="str">
        <f>VLOOKUP(Scoresheet!AV414,'Caps &amp; Points'!$EC$2:$ED$21,2,FALSE)</f>
        <v>-</v>
      </c>
      <c r="BD719" s="80" t="str">
        <f>VLOOKUP(Scoresheet!AW414,'Caps &amp; Points'!$EC$2:$ED$21,2,FALSE)</f>
        <v>-</v>
      </c>
      <c r="BE719" s="90">
        <f t="shared" si="147"/>
        <v>0</v>
      </c>
      <c r="BF719" s="87" t="str">
        <f>VLOOKUP(Scoresheet!AI414,'Caps &amp; Points'!$DZ$2:$EA$40,2,FALSE)</f>
        <v>-</v>
      </c>
      <c r="BG719" s="88" t="str">
        <f>VLOOKUP(Scoresheet!AJ414,'Caps &amp; Points'!$DZ$2:$EA$40,2,FALSE)</f>
        <v>-</v>
      </c>
      <c r="BH719" s="88" t="str">
        <f>VLOOKUP(Scoresheet!AK414,'Caps &amp; Points'!$DZ$2:$EA$40,2,FALSE)</f>
        <v>-</v>
      </c>
      <c r="BI719" s="88" t="str">
        <f>VLOOKUP(Scoresheet!AL414,'Caps &amp; Points'!$DZ$2:$EA$40,2,FALSE)</f>
        <v>-</v>
      </c>
      <c r="BJ719" s="88" t="str">
        <f>VLOOKUP(Scoresheet!AM414,'Caps &amp; Points'!$DZ$2:$EA$40,2,FALSE)</f>
        <v>-</v>
      </c>
      <c r="BK719" s="88" t="str">
        <f>VLOOKUP(Scoresheet!AN414,'Caps &amp; Points'!$DZ$2:$EA$40,2,FALSE)</f>
        <v>-</v>
      </c>
      <c r="BL719" s="89" t="str">
        <f>VLOOKUP(Scoresheet!AO414,'Caps &amp; Points'!$DZ$2:$EA$40,2,FALSE)</f>
        <v>-</v>
      </c>
      <c r="BM719" s="90">
        <f t="shared" si="148"/>
        <v>0</v>
      </c>
      <c r="BN719" s="90">
        <f t="shared" si="137"/>
        <v>0</v>
      </c>
      <c r="BO719" s="90">
        <f t="shared" si="138"/>
        <v>0</v>
      </c>
      <c r="BP719" s="90"/>
      <c r="BQ719" s="80" t="str">
        <f>+Scoresheet!BG414</f>
        <v>-</v>
      </c>
      <c r="BR719" s="80" t="str">
        <f>+Scoresheet!BH414</f>
        <v>-</v>
      </c>
      <c r="BS719" s="80" t="str">
        <f>+Scoresheet!BI414</f>
        <v>-</v>
      </c>
      <c r="BT719" s="80" t="str">
        <f>+Scoresheet!BJ414</f>
        <v>-</v>
      </c>
      <c r="BU719" s="80" t="str">
        <f>+Scoresheet!BK414</f>
        <v>-</v>
      </c>
      <c r="BV719" s="80" t="str">
        <f>+Scoresheet!BL414</f>
        <v>-</v>
      </c>
      <c r="BW719" s="80" t="str">
        <f>+Scoresheet!BM414</f>
        <v>-</v>
      </c>
      <c r="BX719" s="80">
        <f>+Scoresheet!BN414</f>
        <v>0</v>
      </c>
      <c r="BY719" s="80" t="str">
        <f>+Scoresheet!BO414</f>
        <v>-</v>
      </c>
      <c r="BZ719" s="80" t="str">
        <f>+Scoresheet!BP414</f>
        <v>-</v>
      </c>
      <c r="CA719" s="80" t="str">
        <f>+Scoresheet!BQ414</f>
        <v>-</v>
      </c>
      <c r="CB719" s="80" t="str">
        <f>+Scoresheet!BR414</f>
        <v>-</v>
      </c>
      <c r="CC719" s="80" t="str">
        <f>+Scoresheet!BS414</f>
        <v>-</v>
      </c>
      <c r="CD719" s="80" t="str">
        <f>+Scoresheet!BT414</f>
        <v>-</v>
      </c>
      <c r="CE719" s="80" t="str">
        <f>+Scoresheet!BU414</f>
        <v>-</v>
      </c>
      <c r="CF719" s="80">
        <f>+Scoresheet!BV414</f>
        <v>0</v>
      </c>
    </row>
    <row r="720" spans="23:84" hidden="1">
      <c r="W720" s="139">
        <v>17</v>
      </c>
      <c r="X720" s="295" t="str">
        <f>+Scoresheet!B415</f>
        <v>-</v>
      </c>
      <c r="Y720" s="296" t="str">
        <f>VLOOKUP(Scoresheet!C415,'Caps &amp; Points'!$DT$2:$DU$103,2,FALSE)</f>
        <v>-</v>
      </c>
      <c r="Z720" s="309" t="str">
        <f>VLOOKUP(Scoresheet!D415,'Caps &amp; Points'!$DT$2:$DU$103,2,FALSE)</f>
        <v>-</v>
      </c>
      <c r="AA720" s="309" t="str">
        <f>VLOOKUP(Scoresheet!E415,'Caps &amp; Points'!$DT$2:$DU$103,2,FALSE)</f>
        <v>-</v>
      </c>
      <c r="AB720" s="309" t="str">
        <f>VLOOKUP(Scoresheet!F415,'Caps &amp; Points'!$DT$2:$DU$103,2,FALSE)</f>
        <v>-</v>
      </c>
      <c r="AC720" s="309" t="str">
        <f>VLOOKUP(Scoresheet!G415,'Caps &amp; Points'!$DT$2:$DU$103,2,FALSE)</f>
        <v>-</v>
      </c>
      <c r="AD720" s="309" t="str">
        <f>VLOOKUP(Scoresheet!H415,'Caps &amp; Points'!$DT$2:$DU$103,2,FALSE)</f>
        <v>-</v>
      </c>
      <c r="AE720" s="310" t="str">
        <f>VLOOKUP(Scoresheet!I415,'Caps &amp; Points'!$DT$2:$DU$103,2,FALSE)</f>
        <v>-</v>
      </c>
      <c r="AF720" s="90">
        <f t="shared" si="144"/>
        <v>0</v>
      </c>
      <c r="AG720" s="87" t="str">
        <f>VLOOKUP(Scoresheet!AA415,'Caps &amp; Points'!$DW$2:$DX$11,2,FALSE)</f>
        <v>-</v>
      </c>
      <c r="AH720" s="88" t="str">
        <f>VLOOKUP(Scoresheet!AB415,'Caps &amp; Points'!$DW$2:$DX$11,2,FALSE)</f>
        <v>-</v>
      </c>
      <c r="AI720" s="88" t="str">
        <f>VLOOKUP(Scoresheet!AC415,'Caps &amp; Points'!$DW$2:$DX$11,2,FALSE)</f>
        <v>-</v>
      </c>
      <c r="AJ720" s="88" t="str">
        <f>VLOOKUP(Scoresheet!AD415,'Caps &amp; Points'!$DW$2:$DX$11,2,FALSE)</f>
        <v>-</v>
      </c>
      <c r="AK720" s="88" t="str">
        <f>VLOOKUP(Scoresheet!AE415,'Caps &amp; Points'!$DW$2:$DX$11,2,FALSE)</f>
        <v>-</v>
      </c>
      <c r="AL720" s="88" t="str">
        <f>VLOOKUP(Scoresheet!AF415,'Caps &amp; Points'!$DW$2:$DX$11,2,FALSE)</f>
        <v>-</v>
      </c>
      <c r="AM720" s="89" t="str">
        <f>VLOOKUP(Scoresheet!AG415,'Caps &amp; Points'!$DW$2:$DX$11,2,FALSE)</f>
        <v>-</v>
      </c>
      <c r="AN720" s="90">
        <f t="shared" si="145"/>
        <v>0</v>
      </c>
      <c r="AO720" s="87" t="str">
        <f>VLOOKUP(Scoresheet!AY415,'Caps &amp; Points'!$EF$2:$EG$13,2,FALSE)</f>
        <v>-</v>
      </c>
      <c r="AP720" s="88" t="str">
        <f>VLOOKUP(Scoresheet!AZ415,'Caps &amp; Points'!$EF$2:$EG$13,2,FALSE)</f>
        <v>-</v>
      </c>
      <c r="AQ720" s="88" t="str">
        <f>VLOOKUP(Scoresheet!BA415,'Caps &amp; Points'!$EF$2:$EG$13,2,FALSE)</f>
        <v>-</v>
      </c>
      <c r="AR720" s="88" t="str">
        <f>VLOOKUP(Scoresheet!BB415,'Caps &amp; Points'!$EF$2:$EG$13,2,FALSE)</f>
        <v>-</v>
      </c>
      <c r="AS720" s="88" t="str">
        <f>VLOOKUP(Scoresheet!BC415,'Caps &amp; Points'!$EF$2:$EG$13,2,FALSE)</f>
        <v>-</v>
      </c>
      <c r="AT720" s="88" t="str">
        <f>VLOOKUP(Scoresheet!BD415,'Caps &amp; Points'!$EF$2:$EG$13,2,FALSE)</f>
        <v>-</v>
      </c>
      <c r="AU720" s="89" t="str">
        <f>VLOOKUP(Scoresheet!BE415,'Caps &amp; Points'!$EF$2:$EG$13,2,FALSE)</f>
        <v>-</v>
      </c>
      <c r="AV720" s="90">
        <f t="shared" si="146"/>
        <v>0</v>
      </c>
      <c r="AX720" s="80" t="str">
        <f>VLOOKUP(Scoresheet!AQ415,'Caps &amp; Points'!$EC$2:$ED$21,2,FALSE)</f>
        <v>-</v>
      </c>
      <c r="AY720" s="80" t="str">
        <f>VLOOKUP(Scoresheet!AR415,'Caps &amp; Points'!$EC$2:$ED$21,2,FALSE)</f>
        <v>-</v>
      </c>
      <c r="AZ720" s="80" t="str">
        <f>VLOOKUP(Scoresheet!AS415,'Caps &amp; Points'!$EC$2:$ED$21,2,FALSE)</f>
        <v>-</v>
      </c>
      <c r="BA720" s="80" t="str">
        <f>VLOOKUP(Scoresheet!AT415,'Caps &amp; Points'!$EC$2:$ED$21,2,FALSE)</f>
        <v>-</v>
      </c>
      <c r="BB720" s="80" t="str">
        <f>VLOOKUP(Scoresheet!AU415,'Caps &amp; Points'!$EC$2:$ED$21,2,FALSE)</f>
        <v>-</v>
      </c>
      <c r="BC720" s="80" t="str">
        <f>VLOOKUP(Scoresheet!AV415,'Caps &amp; Points'!$EC$2:$ED$21,2,FALSE)</f>
        <v>-</v>
      </c>
      <c r="BD720" s="80" t="str">
        <f>VLOOKUP(Scoresheet!AW415,'Caps &amp; Points'!$EC$2:$ED$21,2,FALSE)</f>
        <v>-</v>
      </c>
      <c r="BE720" s="90">
        <f t="shared" si="147"/>
        <v>0</v>
      </c>
      <c r="BF720" s="87" t="str">
        <f>VLOOKUP(Scoresheet!AI415,'Caps &amp; Points'!$DZ$2:$EA$40,2,FALSE)</f>
        <v>-</v>
      </c>
      <c r="BG720" s="88" t="str">
        <f>VLOOKUP(Scoresheet!AJ415,'Caps &amp; Points'!$DZ$2:$EA$40,2,FALSE)</f>
        <v>-</v>
      </c>
      <c r="BH720" s="88" t="str">
        <f>VLOOKUP(Scoresheet!AK415,'Caps &amp; Points'!$DZ$2:$EA$40,2,FALSE)</f>
        <v>-</v>
      </c>
      <c r="BI720" s="88" t="str">
        <f>VLOOKUP(Scoresheet!AL415,'Caps &amp; Points'!$DZ$2:$EA$40,2,FALSE)</f>
        <v>-</v>
      </c>
      <c r="BJ720" s="88" t="str">
        <f>VLOOKUP(Scoresheet!AM415,'Caps &amp; Points'!$DZ$2:$EA$40,2,FALSE)</f>
        <v>-</v>
      </c>
      <c r="BK720" s="88" t="str">
        <f>VLOOKUP(Scoresheet!AN415,'Caps &amp; Points'!$DZ$2:$EA$40,2,FALSE)</f>
        <v>-</v>
      </c>
      <c r="BL720" s="89" t="str">
        <f>VLOOKUP(Scoresheet!AO415,'Caps &amp; Points'!$DZ$2:$EA$40,2,FALSE)</f>
        <v>-</v>
      </c>
      <c r="BM720" s="90">
        <f t="shared" si="148"/>
        <v>0</v>
      </c>
      <c r="BN720" s="90">
        <f t="shared" si="137"/>
        <v>0</v>
      </c>
      <c r="BO720" s="90">
        <f t="shared" si="138"/>
        <v>0</v>
      </c>
      <c r="BP720" s="90"/>
      <c r="BQ720" s="80" t="str">
        <f>+Scoresheet!BG415</f>
        <v>-</v>
      </c>
      <c r="BR720" s="80" t="str">
        <f>+Scoresheet!BH415</f>
        <v>-</v>
      </c>
      <c r="BS720" s="80" t="str">
        <f>+Scoresheet!BI415</f>
        <v>-</v>
      </c>
      <c r="BT720" s="80" t="str">
        <f>+Scoresheet!BJ415</f>
        <v>-</v>
      </c>
      <c r="BU720" s="80" t="str">
        <f>+Scoresheet!BK415</f>
        <v>-</v>
      </c>
      <c r="BV720" s="80" t="str">
        <f>+Scoresheet!BL415</f>
        <v>-</v>
      </c>
      <c r="BW720" s="80" t="str">
        <f>+Scoresheet!BM415</f>
        <v>-</v>
      </c>
      <c r="BX720" s="80">
        <f>+Scoresheet!BN415</f>
        <v>0</v>
      </c>
      <c r="BY720" s="80" t="str">
        <f>+Scoresheet!BO415</f>
        <v>-</v>
      </c>
      <c r="BZ720" s="80" t="str">
        <f>+Scoresheet!BP415</f>
        <v>-</v>
      </c>
      <c r="CA720" s="80" t="str">
        <f>+Scoresheet!BQ415</f>
        <v>-</v>
      </c>
      <c r="CB720" s="80" t="str">
        <f>+Scoresheet!BR415</f>
        <v>-</v>
      </c>
      <c r="CC720" s="80" t="str">
        <f>+Scoresheet!BS415</f>
        <v>-</v>
      </c>
      <c r="CD720" s="80" t="str">
        <f>+Scoresheet!BT415</f>
        <v>-</v>
      </c>
      <c r="CE720" s="80" t="str">
        <f>+Scoresheet!BU415</f>
        <v>-</v>
      </c>
      <c r="CF720" s="80">
        <f>+Scoresheet!BV415</f>
        <v>0</v>
      </c>
    </row>
    <row r="721" spans="23:84" hidden="1">
      <c r="W721" s="294">
        <v>18</v>
      </c>
      <c r="X721" s="295" t="str">
        <f>+Scoresheet!B416</f>
        <v>-</v>
      </c>
      <c r="Y721" s="296" t="str">
        <f>VLOOKUP(Scoresheet!C416,'Caps &amp; Points'!$DT$2:$DU$103,2,FALSE)</f>
        <v>-</v>
      </c>
      <c r="Z721" s="309" t="str">
        <f>VLOOKUP(Scoresheet!D416,'Caps &amp; Points'!$DT$2:$DU$103,2,FALSE)</f>
        <v>-</v>
      </c>
      <c r="AA721" s="309" t="str">
        <f>VLOOKUP(Scoresheet!E416,'Caps &amp; Points'!$DT$2:$DU$103,2,FALSE)</f>
        <v>-</v>
      </c>
      <c r="AB721" s="309" t="str">
        <f>VLOOKUP(Scoresheet!F416,'Caps &amp; Points'!$DT$2:$DU$103,2,FALSE)</f>
        <v>-</v>
      </c>
      <c r="AC721" s="309" t="str">
        <f>VLOOKUP(Scoresheet!G416,'Caps &amp; Points'!$DT$2:$DU$103,2,FALSE)</f>
        <v>-</v>
      </c>
      <c r="AD721" s="309" t="str">
        <f>VLOOKUP(Scoresheet!H416,'Caps &amp; Points'!$DT$2:$DU$103,2,FALSE)</f>
        <v>-</v>
      </c>
      <c r="AE721" s="310" t="str">
        <f>VLOOKUP(Scoresheet!I416,'Caps &amp; Points'!$DT$2:$DU$103,2,FALSE)</f>
        <v>-</v>
      </c>
      <c r="AF721" s="90">
        <f t="shared" si="144"/>
        <v>0</v>
      </c>
      <c r="AG721" s="87" t="str">
        <f>VLOOKUP(Scoresheet!AA416,'Caps &amp; Points'!$DW$2:$DX$11,2,FALSE)</f>
        <v>-</v>
      </c>
      <c r="AH721" s="88" t="str">
        <f>VLOOKUP(Scoresheet!AB416,'Caps &amp; Points'!$DW$2:$DX$11,2,FALSE)</f>
        <v>-</v>
      </c>
      <c r="AI721" s="88" t="str">
        <f>VLOOKUP(Scoresheet!AC416,'Caps &amp; Points'!$DW$2:$DX$11,2,FALSE)</f>
        <v>-</v>
      </c>
      <c r="AJ721" s="88" t="str">
        <f>VLOOKUP(Scoresheet!AD416,'Caps &amp; Points'!$DW$2:$DX$11,2,FALSE)</f>
        <v>-</v>
      </c>
      <c r="AK721" s="88" t="str">
        <f>VLOOKUP(Scoresheet!AE416,'Caps &amp; Points'!$DW$2:$DX$11,2,FALSE)</f>
        <v>-</v>
      </c>
      <c r="AL721" s="88" t="str">
        <f>VLOOKUP(Scoresheet!AF416,'Caps &amp; Points'!$DW$2:$DX$11,2,FALSE)</f>
        <v>-</v>
      </c>
      <c r="AM721" s="89" t="str">
        <f>VLOOKUP(Scoresheet!AG416,'Caps &amp; Points'!$DW$2:$DX$11,2,FALSE)</f>
        <v>-</v>
      </c>
      <c r="AN721" s="90">
        <f t="shared" si="145"/>
        <v>0</v>
      </c>
      <c r="AO721" s="87" t="str">
        <f>VLOOKUP(Scoresheet!AY416,'Caps &amp; Points'!$EF$2:$EG$13,2,FALSE)</f>
        <v>-</v>
      </c>
      <c r="AP721" s="88" t="str">
        <f>VLOOKUP(Scoresheet!AZ416,'Caps &amp; Points'!$EF$2:$EG$13,2,FALSE)</f>
        <v>-</v>
      </c>
      <c r="AQ721" s="88" t="str">
        <f>VLOOKUP(Scoresheet!BA416,'Caps &amp; Points'!$EF$2:$EG$13,2,FALSE)</f>
        <v>-</v>
      </c>
      <c r="AR721" s="88" t="str">
        <f>VLOOKUP(Scoresheet!BB416,'Caps &amp; Points'!$EF$2:$EG$13,2,FALSE)</f>
        <v>-</v>
      </c>
      <c r="AS721" s="88" t="str">
        <f>VLOOKUP(Scoresheet!BC416,'Caps &amp; Points'!$EF$2:$EG$13,2,FALSE)</f>
        <v>-</v>
      </c>
      <c r="AT721" s="88" t="str">
        <f>VLOOKUP(Scoresheet!BD416,'Caps &amp; Points'!$EF$2:$EG$13,2,FALSE)</f>
        <v>-</v>
      </c>
      <c r="AU721" s="89" t="str">
        <f>VLOOKUP(Scoresheet!BE416,'Caps &amp; Points'!$EF$2:$EG$13,2,FALSE)</f>
        <v>-</v>
      </c>
      <c r="AV721" s="90">
        <f t="shared" si="146"/>
        <v>0</v>
      </c>
      <c r="AX721" s="80" t="str">
        <f>VLOOKUP(Scoresheet!AQ416,'Caps &amp; Points'!$EC$2:$ED$21,2,FALSE)</f>
        <v>-</v>
      </c>
      <c r="AY721" s="80" t="str">
        <f>VLOOKUP(Scoresheet!AR416,'Caps &amp; Points'!$EC$2:$ED$21,2,FALSE)</f>
        <v>-</v>
      </c>
      <c r="AZ721" s="80" t="str">
        <f>VLOOKUP(Scoresheet!AS416,'Caps &amp; Points'!$EC$2:$ED$21,2,FALSE)</f>
        <v>-</v>
      </c>
      <c r="BA721" s="80" t="str">
        <f>VLOOKUP(Scoresheet!AT416,'Caps &amp; Points'!$EC$2:$ED$21,2,FALSE)</f>
        <v>-</v>
      </c>
      <c r="BB721" s="80" t="str">
        <f>VLOOKUP(Scoresheet!AU416,'Caps &amp; Points'!$EC$2:$ED$21,2,FALSE)</f>
        <v>-</v>
      </c>
      <c r="BC721" s="80" t="str">
        <f>VLOOKUP(Scoresheet!AV416,'Caps &amp; Points'!$EC$2:$ED$21,2,FALSE)</f>
        <v>-</v>
      </c>
      <c r="BD721" s="80" t="str">
        <f>VLOOKUP(Scoresheet!AW416,'Caps &amp; Points'!$EC$2:$ED$21,2,FALSE)</f>
        <v>-</v>
      </c>
      <c r="BE721" s="90">
        <f t="shared" si="147"/>
        <v>0</v>
      </c>
      <c r="BF721" s="87" t="str">
        <f>VLOOKUP(Scoresheet!AI416,'Caps &amp; Points'!$DZ$2:$EA$40,2,FALSE)</f>
        <v>-</v>
      </c>
      <c r="BG721" s="88" t="str">
        <f>VLOOKUP(Scoresheet!AJ416,'Caps &amp; Points'!$DZ$2:$EA$40,2,FALSE)</f>
        <v>-</v>
      </c>
      <c r="BH721" s="88" t="str">
        <f>VLOOKUP(Scoresheet!AK416,'Caps &amp; Points'!$DZ$2:$EA$40,2,FALSE)</f>
        <v>-</v>
      </c>
      <c r="BI721" s="88" t="str">
        <f>VLOOKUP(Scoresheet!AL416,'Caps &amp; Points'!$DZ$2:$EA$40,2,FALSE)</f>
        <v>-</v>
      </c>
      <c r="BJ721" s="88" t="str">
        <f>VLOOKUP(Scoresheet!AM416,'Caps &amp; Points'!$DZ$2:$EA$40,2,FALSE)</f>
        <v>-</v>
      </c>
      <c r="BK721" s="88" t="str">
        <f>VLOOKUP(Scoresheet!AN416,'Caps &amp; Points'!$DZ$2:$EA$40,2,FALSE)</f>
        <v>-</v>
      </c>
      <c r="BL721" s="89" t="str">
        <f>VLOOKUP(Scoresheet!AO416,'Caps &amp; Points'!$DZ$2:$EA$40,2,FALSE)</f>
        <v>-</v>
      </c>
      <c r="BM721" s="90">
        <f t="shared" si="148"/>
        <v>0</v>
      </c>
      <c r="BN721" s="90">
        <f t="shared" si="137"/>
        <v>0</v>
      </c>
      <c r="BO721" s="90">
        <f t="shared" si="138"/>
        <v>0</v>
      </c>
      <c r="BP721" s="90"/>
      <c r="BQ721" s="80" t="str">
        <f>+Scoresheet!BG416</f>
        <v>-</v>
      </c>
      <c r="BR721" s="80" t="str">
        <f>+Scoresheet!BH416</f>
        <v>-</v>
      </c>
      <c r="BS721" s="80" t="str">
        <f>+Scoresheet!BI416</f>
        <v>-</v>
      </c>
      <c r="BT721" s="80" t="str">
        <f>+Scoresheet!BJ416</f>
        <v>-</v>
      </c>
      <c r="BU721" s="80" t="str">
        <f>+Scoresheet!BK416</f>
        <v>-</v>
      </c>
      <c r="BV721" s="80" t="str">
        <f>+Scoresheet!BL416</f>
        <v>-</v>
      </c>
      <c r="BW721" s="80" t="str">
        <f>+Scoresheet!BM416</f>
        <v>-</v>
      </c>
      <c r="BX721" s="80">
        <f>+Scoresheet!BN416</f>
        <v>0</v>
      </c>
      <c r="BY721" s="80" t="str">
        <f>+Scoresheet!BO416</f>
        <v>-</v>
      </c>
      <c r="BZ721" s="80" t="str">
        <f>+Scoresheet!BP416</f>
        <v>-</v>
      </c>
      <c r="CA721" s="80" t="str">
        <f>+Scoresheet!BQ416</f>
        <v>-</v>
      </c>
      <c r="CB721" s="80" t="str">
        <f>+Scoresheet!BR416</f>
        <v>-</v>
      </c>
      <c r="CC721" s="80" t="str">
        <f>+Scoresheet!BS416</f>
        <v>-</v>
      </c>
      <c r="CD721" s="80" t="str">
        <f>+Scoresheet!BT416</f>
        <v>-</v>
      </c>
      <c r="CE721" s="80" t="str">
        <f>+Scoresheet!BU416</f>
        <v>-</v>
      </c>
      <c r="CF721" s="80">
        <f>+Scoresheet!BV416</f>
        <v>0</v>
      </c>
    </row>
    <row r="722" spans="23:84" hidden="1">
      <c r="W722" s="139">
        <v>19</v>
      </c>
      <c r="X722" s="295" t="str">
        <f>+Scoresheet!B417</f>
        <v>-</v>
      </c>
      <c r="Y722" s="296" t="str">
        <f>VLOOKUP(Scoresheet!C417,'Caps &amp; Points'!$DT$2:$DU$103,2,FALSE)</f>
        <v>-</v>
      </c>
      <c r="Z722" s="309" t="str">
        <f>VLOOKUP(Scoresheet!D417,'Caps &amp; Points'!$DT$2:$DU$103,2,FALSE)</f>
        <v>-</v>
      </c>
      <c r="AA722" s="309" t="str">
        <f>VLOOKUP(Scoresheet!E417,'Caps &amp; Points'!$DT$2:$DU$103,2,FALSE)</f>
        <v>-</v>
      </c>
      <c r="AB722" s="309" t="str">
        <f>VLOOKUP(Scoresheet!F417,'Caps &amp; Points'!$DT$2:$DU$103,2,FALSE)</f>
        <v>-</v>
      </c>
      <c r="AC722" s="309" t="str">
        <f>VLOOKUP(Scoresheet!G417,'Caps &amp; Points'!$DT$2:$DU$103,2,FALSE)</f>
        <v>-</v>
      </c>
      <c r="AD722" s="309" t="str">
        <f>VLOOKUP(Scoresheet!H417,'Caps &amp; Points'!$DT$2:$DU$103,2,FALSE)</f>
        <v>-</v>
      </c>
      <c r="AE722" s="310" t="str">
        <f>VLOOKUP(Scoresheet!I417,'Caps &amp; Points'!$DT$2:$DU$103,2,FALSE)</f>
        <v>-</v>
      </c>
      <c r="AF722" s="90">
        <f t="shared" si="144"/>
        <v>0</v>
      </c>
      <c r="AG722" s="87" t="str">
        <f>VLOOKUP(Scoresheet!AA417,'Caps &amp; Points'!$DW$2:$DX$11,2,FALSE)</f>
        <v>-</v>
      </c>
      <c r="AH722" s="88" t="str">
        <f>VLOOKUP(Scoresheet!AB417,'Caps &amp; Points'!$DW$2:$DX$11,2,FALSE)</f>
        <v>-</v>
      </c>
      <c r="AI722" s="88" t="str">
        <f>VLOOKUP(Scoresheet!AC417,'Caps &amp; Points'!$DW$2:$DX$11,2,FALSE)</f>
        <v>-</v>
      </c>
      <c r="AJ722" s="88" t="str">
        <f>VLOOKUP(Scoresheet!AD417,'Caps &amp; Points'!$DW$2:$DX$11,2,FALSE)</f>
        <v>-</v>
      </c>
      <c r="AK722" s="88" t="str">
        <f>VLOOKUP(Scoresheet!AE417,'Caps &amp; Points'!$DW$2:$DX$11,2,FALSE)</f>
        <v>-</v>
      </c>
      <c r="AL722" s="88" t="str">
        <f>VLOOKUP(Scoresheet!AF417,'Caps &amp; Points'!$DW$2:$DX$11,2,FALSE)</f>
        <v>-</v>
      </c>
      <c r="AM722" s="89" t="str">
        <f>VLOOKUP(Scoresheet!AG417,'Caps &amp; Points'!$DW$2:$DX$11,2,FALSE)</f>
        <v>-</v>
      </c>
      <c r="AN722" s="90">
        <f t="shared" si="145"/>
        <v>0</v>
      </c>
      <c r="AO722" s="87" t="str">
        <f>VLOOKUP(Scoresheet!AY417,'Caps &amp; Points'!$EF$2:$EG$13,2,FALSE)</f>
        <v>-</v>
      </c>
      <c r="AP722" s="88" t="str">
        <f>VLOOKUP(Scoresheet!AZ417,'Caps &amp; Points'!$EF$2:$EG$13,2,FALSE)</f>
        <v>-</v>
      </c>
      <c r="AQ722" s="88" t="str">
        <f>VLOOKUP(Scoresheet!BA417,'Caps &amp; Points'!$EF$2:$EG$13,2,FALSE)</f>
        <v>-</v>
      </c>
      <c r="AR722" s="88" t="str">
        <f>VLOOKUP(Scoresheet!BB417,'Caps &amp; Points'!$EF$2:$EG$13,2,FALSE)</f>
        <v>-</v>
      </c>
      <c r="AS722" s="88" t="str">
        <f>VLOOKUP(Scoresheet!BC417,'Caps &amp; Points'!$EF$2:$EG$13,2,FALSE)</f>
        <v>-</v>
      </c>
      <c r="AT722" s="88" t="str">
        <f>VLOOKUP(Scoresheet!BD417,'Caps &amp; Points'!$EF$2:$EG$13,2,FALSE)</f>
        <v>-</v>
      </c>
      <c r="AU722" s="89" t="str">
        <f>VLOOKUP(Scoresheet!BE417,'Caps &amp; Points'!$EF$2:$EG$13,2,FALSE)</f>
        <v>-</v>
      </c>
      <c r="AV722" s="90">
        <f t="shared" si="146"/>
        <v>0</v>
      </c>
      <c r="AX722" s="80" t="str">
        <f>VLOOKUP(Scoresheet!AQ417,'Caps &amp; Points'!$EC$2:$ED$21,2,FALSE)</f>
        <v>-</v>
      </c>
      <c r="AY722" s="80" t="str">
        <f>VLOOKUP(Scoresheet!AR417,'Caps &amp; Points'!$EC$2:$ED$21,2,FALSE)</f>
        <v>-</v>
      </c>
      <c r="AZ722" s="80" t="str">
        <f>VLOOKUP(Scoresheet!AS417,'Caps &amp; Points'!$EC$2:$ED$21,2,FALSE)</f>
        <v>-</v>
      </c>
      <c r="BA722" s="80" t="str">
        <f>VLOOKUP(Scoresheet!AT417,'Caps &amp; Points'!$EC$2:$ED$21,2,FALSE)</f>
        <v>-</v>
      </c>
      <c r="BB722" s="80" t="str">
        <f>VLOOKUP(Scoresheet!AU417,'Caps &amp; Points'!$EC$2:$ED$21,2,FALSE)</f>
        <v>-</v>
      </c>
      <c r="BC722" s="80" t="str">
        <f>VLOOKUP(Scoresheet!AV417,'Caps &amp; Points'!$EC$2:$ED$21,2,FALSE)</f>
        <v>-</v>
      </c>
      <c r="BD722" s="80" t="str">
        <f>VLOOKUP(Scoresheet!AW417,'Caps &amp; Points'!$EC$2:$ED$21,2,FALSE)</f>
        <v>-</v>
      </c>
      <c r="BE722" s="90">
        <f t="shared" si="147"/>
        <v>0</v>
      </c>
      <c r="BF722" s="87" t="str">
        <f>VLOOKUP(Scoresheet!AI417,'Caps &amp; Points'!$DZ$2:$EA$40,2,FALSE)</f>
        <v>-</v>
      </c>
      <c r="BG722" s="88" t="str">
        <f>VLOOKUP(Scoresheet!AJ417,'Caps &amp; Points'!$DZ$2:$EA$40,2,FALSE)</f>
        <v>-</v>
      </c>
      <c r="BH722" s="88" t="str">
        <f>VLOOKUP(Scoresheet!AK417,'Caps &amp; Points'!$DZ$2:$EA$40,2,FALSE)</f>
        <v>-</v>
      </c>
      <c r="BI722" s="88" t="str">
        <f>VLOOKUP(Scoresheet!AL417,'Caps &amp; Points'!$DZ$2:$EA$40,2,FALSE)</f>
        <v>-</v>
      </c>
      <c r="BJ722" s="88" t="str">
        <f>VLOOKUP(Scoresheet!AM417,'Caps &amp; Points'!$DZ$2:$EA$40,2,FALSE)</f>
        <v>-</v>
      </c>
      <c r="BK722" s="88" t="str">
        <f>VLOOKUP(Scoresheet!AN417,'Caps &amp; Points'!$DZ$2:$EA$40,2,FALSE)</f>
        <v>-</v>
      </c>
      <c r="BL722" s="89" t="str">
        <f>VLOOKUP(Scoresheet!AO417,'Caps &amp; Points'!$DZ$2:$EA$40,2,FALSE)</f>
        <v>-</v>
      </c>
      <c r="BM722" s="90">
        <f t="shared" si="148"/>
        <v>0</v>
      </c>
      <c r="BN722" s="90">
        <f t="shared" si="137"/>
        <v>0</v>
      </c>
      <c r="BO722" s="90">
        <f t="shared" si="138"/>
        <v>0</v>
      </c>
      <c r="BP722" s="90"/>
      <c r="BQ722" s="80" t="str">
        <f>+Scoresheet!BG417</f>
        <v>-</v>
      </c>
      <c r="BR722" s="80" t="str">
        <f>+Scoresheet!BH417</f>
        <v>-</v>
      </c>
      <c r="BS722" s="80" t="str">
        <f>+Scoresheet!BI417</f>
        <v>-</v>
      </c>
      <c r="BT722" s="80" t="str">
        <f>+Scoresheet!BJ417</f>
        <v>-</v>
      </c>
      <c r="BU722" s="80" t="str">
        <f>+Scoresheet!BK417</f>
        <v>-</v>
      </c>
      <c r="BV722" s="80" t="str">
        <f>+Scoresheet!BL417</f>
        <v>-</v>
      </c>
      <c r="BW722" s="80" t="str">
        <f>+Scoresheet!BM417</f>
        <v>-</v>
      </c>
      <c r="BX722" s="80">
        <f>+Scoresheet!BN417</f>
        <v>0</v>
      </c>
      <c r="BY722" s="80" t="str">
        <f>+Scoresheet!BO417</f>
        <v>-</v>
      </c>
      <c r="BZ722" s="80" t="str">
        <f>+Scoresheet!BP417</f>
        <v>-</v>
      </c>
      <c r="CA722" s="80" t="str">
        <f>+Scoresheet!BQ417</f>
        <v>-</v>
      </c>
      <c r="CB722" s="80" t="str">
        <f>+Scoresheet!BR417</f>
        <v>-</v>
      </c>
      <c r="CC722" s="80" t="str">
        <f>+Scoresheet!BS417</f>
        <v>-</v>
      </c>
      <c r="CD722" s="80" t="str">
        <f>+Scoresheet!BT417</f>
        <v>-</v>
      </c>
      <c r="CE722" s="80" t="str">
        <f>+Scoresheet!BU417</f>
        <v>-</v>
      </c>
      <c r="CF722" s="80">
        <f>+Scoresheet!BV417</f>
        <v>0</v>
      </c>
    </row>
    <row r="723" spans="23:84" hidden="1">
      <c r="W723" s="294">
        <v>20</v>
      </c>
      <c r="X723" s="295" t="str">
        <f>+Scoresheet!B418</f>
        <v>-</v>
      </c>
      <c r="Y723" s="296" t="str">
        <f>VLOOKUP(Scoresheet!C418,'Caps &amp; Points'!$DT$2:$DU$103,2,FALSE)</f>
        <v>-</v>
      </c>
      <c r="Z723" s="309" t="str">
        <f>VLOOKUP(Scoresheet!D418,'Caps &amp; Points'!$DT$2:$DU$103,2,FALSE)</f>
        <v>-</v>
      </c>
      <c r="AA723" s="309" t="str">
        <f>VLOOKUP(Scoresheet!E418,'Caps &amp; Points'!$DT$2:$DU$103,2,FALSE)</f>
        <v>-</v>
      </c>
      <c r="AB723" s="309" t="str">
        <f>VLOOKUP(Scoresheet!F418,'Caps &amp; Points'!$DT$2:$DU$103,2,FALSE)</f>
        <v>-</v>
      </c>
      <c r="AC723" s="309" t="str">
        <f>VLOOKUP(Scoresheet!G418,'Caps &amp; Points'!$DT$2:$DU$103,2,FALSE)</f>
        <v>-</v>
      </c>
      <c r="AD723" s="309" t="str">
        <f>VLOOKUP(Scoresheet!H418,'Caps &amp; Points'!$DT$2:$DU$103,2,FALSE)</f>
        <v>-</v>
      </c>
      <c r="AE723" s="310" t="str">
        <f>VLOOKUP(Scoresheet!I418,'Caps &amp; Points'!$DT$2:$DU$103,2,FALSE)</f>
        <v>-</v>
      </c>
      <c r="AF723" s="90">
        <f t="shared" si="144"/>
        <v>0</v>
      </c>
      <c r="AG723" s="87" t="str">
        <f>VLOOKUP(Scoresheet!AA418,'Caps &amp; Points'!$DW$2:$DX$11,2,FALSE)</f>
        <v>-</v>
      </c>
      <c r="AH723" s="88" t="str">
        <f>VLOOKUP(Scoresheet!AB418,'Caps &amp; Points'!$DW$2:$DX$11,2,FALSE)</f>
        <v>-</v>
      </c>
      <c r="AI723" s="88" t="str">
        <f>VLOOKUP(Scoresheet!AC418,'Caps &amp; Points'!$DW$2:$DX$11,2,FALSE)</f>
        <v>-</v>
      </c>
      <c r="AJ723" s="88" t="str">
        <f>VLOOKUP(Scoresheet!AD418,'Caps &amp; Points'!$DW$2:$DX$11,2,FALSE)</f>
        <v>-</v>
      </c>
      <c r="AK723" s="88" t="str">
        <f>VLOOKUP(Scoresheet!AE418,'Caps &amp; Points'!$DW$2:$DX$11,2,FALSE)</f>
        <v>-</v>
      </c>
      <c r="AL723" s="88" t="str">
        <f>VLOOKUP(Scoresheet!AF418,'Caps &amp; Points'!$DW$2:$DX$11,2,FALSE)</f>
        <v>-</v>
      </c>
      <c r="AM723" s="89" t="str">
        <f>VLOOKUP(Scoresheet!AG418,'Caps &amp; Points'!$DW$2:$DX$11,2,FALSE)</f>
        <v>-</v>
      </c>
      <c r="AN723" s="90">
        <f t="shared" si="145"/>
        <v>0</v>
      </c>
      <c r="AO723" s="87" t="str">
        <f>VLOOKUP(Scoresheet!AY418,'Caps &amp; Points'!$EF$2:$EG$13,2,FALSE)</f>
        <v>-</v>
      </c>
      <c r="AP723" s="88" t="str">
        <f>VLOOKUP(Scoresheet!AZ418,'Caps &amp; Points'!$EF$2:$EG$13,2,FALSE)</f>
        <v>-</v>
      </c>
      <c r="AQ723" s="88" t="str">
        <f>VLOOKUP(Scoresheet!BA418,'Caps &amp; Points'!$EF$2:$EG$13,2,FALSE)</f>
        <v>-</v>
      </c>
      <c r="AR723" s="88" t="str">
        <f>VLOOKUP(Scoresheet!BB418,'Caps &amp; Points'!$EF$2:$EG$13,2,FALSE)</f>
        <v>-</v>
      </c>
      <c r="AS723" s="88" t="str">
        <f>VLOOKUP(Scoresheet!BC418,'Caps &amp; Points'!$EF$2:$EG$13,2,FALSE)</f>
        <v>-</v>
      </c>
      <c r="AT723" s="88" t="str">
        <f>VLOOKUP(Scoresheet!BD418,'Caps &amp; Points'!$EF$2:$EG$13,2,FALSE)</f>
        <v>-</v>
      </c>
      <c r="AU723" s="89" t="str">
        <f>VLOOKUP(Scoresheet!BE418,'Caps &amp; Points'!$EF$2:$EG$13,2,FALSE)</f>
        <v>-</v>
      </c>
      <c r="AV723" s="90">
        <f t="shared" si="146"/>
        <v>0</v>
      </c>
      <c r="AX723" s="80" t="str">
        <f>VLOOKUP(Scoresheet!AQ418,'Caps &amp; Points'!$EC$2:$ED$21,2,FALSE)</f>
        <v>-</v>
      </c>
      <c r="AY723" s="80" t="str">
        <f>VLOOKUP(Scoresheet!AR418,'Caps &amp; Points'!$EC$2:$ED$21,2,FALSE)</f>
        <v>-</v>
      </c>
      <c r="AZ723" s="80" t="str">
        <f>VLOOKUP(Scoresheet!AS418,'Caps &amp; Points'!$EC$2:$ED$21,2,FALSE)</f>
        <v>-</v>
      </c>
      <c r="BA723" s="80" t="str">
        <f>VLOOKUP(Scoresheet!AT418,'Caps &amp; Points'!$EC$2:$ED$21,2,FALSE)</f>
        <v>-</v>
      </c>
      <c r="BB723" s="80" t="str">
        <f>VLOOKUP(Scoresheet!AU418,'Caps &amp; Points'!$EC$2:$ED$21,2,FALSE)</f>
        <v>-</v>
      </c>
      <c r="BC723" s="80" t="str">
        <f>VLOOKUP(Scoresheet!AV418,'Caps &amp; Points'!$EC$2:$ED$21,2,FALSE)</f>
        <v>-</v>
      </c>
      <c r="BD723" s="80" t="str">
        <f>VLOOKUP(Scoresheet!AW418,'Caps &amp; Points'!$EC$2:$ED$21,2,FALSE)</f>
        <v>-</v>
      </c>
      <c r="BE723" s="90">
        <f t="shared" si="147"/>
        <v>0</v>
      </c>
      <c r="BF723" s="87" t="str">
        <f>VLOOKUP(Scoresheet!AI418,'Caps &amp; Points'!$DZ$2:$EA$40,2,FALSE)</f>
        <v>-</v>
      </c>
      <c r="BG723" s="88" t="str">
        <f>VLOOKUP(Scoresheet!AJ418,'Caps &amp; Points'!$DZ$2:$EA$40,2,FALSE)</f>
        <v>-</v>
      </c>
      <c r="BH723" s="88" t="str">
        <f>VLOOKUP(Scoresheet!AK418,'Caps &amp; Points'!$DZ$2:$EA$40,2,FALSE)</f>
        <v>-</v>
      </c>
      <c r="BI723" s="88" t="str">
        <f>VLOOKUP(Scoresheet!AL418,'Caps &amp; Points'!$DZ$2:$EA$40,2,FALSE)</f>
        <v>-</v>
      </c>
      <c r="BJ723" s="88" t="str">
        <f>VLOOKUP(Scoresheet!AM418,'Caps &amp; Points'!$DZ$2:$EA$40,2,FALSE)</f>
        <v>-</v>
      </c>
      <c r="BK723" s="88" t="str">
        <f>VLOOKUP(Scoresheet!AN418,'Caps &amp; Points'!$DZ$2:$EA$40,2,FALSE)</f>
        <v>-</v>
      </c>
      <c r="BL723" s="89" t="str">
        <f>VLOOKUP(Scoresheet!AO418,'Caps &amp; Points'!$DZ$2:$EA$40,2,FALSE)</f>
        <v>-</v>
      </c>
      <c r="BM723" s="90">
        <f t="shared" si="148"/>
        <v>0</v>
      </c>
      <c r="BN723" s="90">
        <f t="shared" si="137"/>
        <v>0</v>
      </c>
      <c r="BO723" s="90">
        <f t="shared" si="138"/>
        <v>0</v>
      </c>
      <c r="BP723" s="90"/>
      <c r="BQ723" s="80" t="str">
        <f>+Scoresheet!BG418</f>
        <v>-</v>
      </c>
      <c r="BR723" s="80" t="str">
        <f>+Scoresheet!BH418</f>
        <v>-</v>
      </c>
      <c r="BS723" s="80" t="str">
        <f>+Scoresheet!BI418</f>
        <v>-</v>
      </c>
      <c r="BT723" s="80" t="str">
        <f>+Scoresheet!BJ418</f>
        <v>-</v>
      </c>
      <c r="BU723" s="80" t="str">
        <f>+Scoresheet!BK418</f>
        <v>-</v>
      </c>
      <c r="BV723" s="80" t="str">
        <f>+Scoresheet!BL418</f>
        <v>-</v>
      </c>
      <c r="BW723" s="80" t="str">
        <f>+Scoresheet!BM418</f>
        <v>-</v>
      </c>
      <c r="BX723" s="80">
        <f>+Scoresheet!BN418</f>
        <v>0</v>
      </c>
      <c r="BY723" s="80" t="str">
        <f>+Scoresheet!BO418</f>
        <v>-</v>
      </c>
      <c r="BZ723" s="80" t="str">
        <f>+Scoresheet!BP418</f>
        <v>-</v>
      </c>
      <c r="CA723" s="80" t="str">
        <f>+Scoresheet!BQ418</f>
        <v>-</v>
      </c>
      <c r="CB723" s="80" t="str">
        <f>+Scoresheet!BR418</f>
        <v>-</v>
      </c>
      <c r="CC723" s="80" t="str">
        <f>+Scoresheet!BS418</f>
        <v>-</v>
      </c>
      <c r="CD723" s="80" t="str">
        <f>+Scoresheet!BT418</f>
        <v>-</v>
      </c>
      <c r="CE723" s="80" t="str">
        <f>+Scoresheet!BU418</f>
        <v>-</v>
      </c>
      <c r="CF723" s="80">
        <f>+Scoresheet!BV418</f>
        <v>0</v>
      </c>
    </row>
    <row r="724" spans="23:84" hidden="1">
      <c r="W724" s="139">
        <v>21</v>
      </c>
      <c r="X724" s="295" t="str">
        <f>+Scoresheet!B419</f>
        <v>-</v>
      </c>
      <c r="Y724" s="296" t="str">
        <f>VLOOKUP(Scoresheet!C419,'Caps &amp; Points'!$DT$2:$DU$103,2,FALSE)</f>
        <v>-</v>
      </c>
      <c r="Z724" s="309" t="str">
        <f>VLOOKUP(Scoresheet!D419,'Caps &amp; Points'!$DT$2:$DU$103,2,FALSE)</f>
        <v>-</v>
      </c>
      <c r="AA724" s="309" t="str">
        <f>VLOOKUP(Scoresheet!E419,'Caps &amp; Points'!$DT$2:$DU$103,2,FALSE)</f>
        <v>-</v>
      </c>
      <c r="AB724" s="309" t="str">
        <f>VLOOKUP(Scoresheet!F419,'Caps &amp; Points'!$DT$2:$DU$103,2,FALSE)</f>
        <v>-</v>
      </c>
      <c r="AC724" s="309" t="str">
        <f>VLOOKUP(Scoresheet!G419,'Caps &amp; Points'!$DT$2:$DU$103,2,FALSE)</f>
        <v>-</v>
      </c>
      <c r="AD724" s="309" t="str">
        <f>VLOOKUP(Scoresheet!H419,'Caps &amp; Points'!$DT$2:$DU$103,2,FALSE)</f>
        <v>-</v>
      </c>
      <c r="AE724" s="310" t="str">
        <f>VLOOKUP(Scoresheet!I419,'Caps &amp; Points'!$DT$2:$DU$103,2,FALSE)</f>
        <v>-</v>
      </c>
      <c r="AF724" s="90">
        <f t="shared" si="144"/>
        <v>0</v>
      </c>
      <c r="AG724" s="87" t="str">
        <f>VLOOKUP(Scoresheet!AA419,'Caps &amp; Points'!$DW$2:$DX$11,2,FALSE)</f>
        <v>-</v>
      </c>
      <c r="AH724" s="88" t="str">
        <f>VLOOKUP(Scoresheet!AB419,'Caps &amp; Points'!$DW$2:$DX$11,2,FALSE)</f>
        <v>-</v>
      </c>
      <c r="AI724" s="88" t="str">
        <f>VLOOKUP(Scoresheet!AC419,'Caps &amp; Points'!$DW$2:$DX$11,2,FALSE)</f>
        <v>-</v>
      </c>
      <c r="AJ724" s="88" t="str">
        <f>VLOOKUP(Scoresheet!AD419,'Caps &amp; Points'!$DW$2:$DX$11,2,FALSE)</f>
        <v>-</v>
      </c>
      <c r="AK724" s="88" t="str">
        <f>VLOOKUP(Scoresheet!AE419,'Caps &amp; Points'!$DW$2:$DX$11,2,FALSE)</f>
        <v>-</v>
      </c>
      <c r="AL724" s="88" t="str">
        <f>VLOOKUP(Scoresheet!AF419,'Caps &amp; Points'!$DW$2:$DX$11,2,FALSE)</f>
        <v>-</v>
      </c>
      <c r="AM724" s="89" t="str">
        <f>VLOOKUP(Scoresheet!AG419,'Caps &amp; Points'!$DW$2:$DX$11,2,FALSE)</f>
        <v>-</v>
      </c>
      <c r="AN724" s="90">
        <f t="shared" si="145"/>
        <v>0</v>
      </c>
      <c r="AO724" s="87" t="str">
        <f>VLOOKUP(Scoresheet!AY419,'Caps &amp; Points'!$EF$2:$EG$13,2,FALSE)</f>
        <v>-</v>
      </c>
      <c r="AP724" s="88" t="str">
        <f>VLOOKUP(Scoresheet!AZ419,'Caps &amp; Points'!$EF$2:$EG$13,2,FALSE)</f>
        <v>-</v>
      </c>
      <c r="AQ724" s="88" t="str">
        <f>VLOOKUP(Scoresheet!BA419,'Caps &amp; Points'!$EF$2:$EG$13,2,FALSE)</f>
        <v>-</v>
      </c>
      <c r="AR724" s="88" t="str">
        <f>VLOOKUP(Scoresheet!BB419,'Caps &amp; Points'!$EF$2:$EG$13,2,FALSE)</f>
        <v>-</v>
      </c>
      <c r="AS724" s="88" t="str">
        <f>VLOOKUP(Scoresheet!BC419,'Caps &amp; Points'!$EF$2:$EG$13,2,FALSE)</f>
        <v>-</v>
      </c>
      <c r="AT724" s="88" t="str">
        <f>VLOOKUP(Scoresheet!BD419,'Caps &amp; Points'!$EF$2:$EG$13,2,FALSE)</f>
        <v>-</v>
      </c>
      <c r="AU724" s="89" t="str">
        <f>VLOOKUP(Scoresheet!BE419,'Caps &amp; Points'!$EF$2:$EG$13,2,FALSE)</f>
        <v>-</v>
      </c>
      <c r="AV724" s="90">
        <f t="shared" si="146"/>
        <v>0</v>
      </c>
      <c r="AX724" s="80" t="str">
        <f>VLOOKUP(Scoresheet!AQ419,'Caps &amp; Points'!$EC$2:$ED$21,2,FALSE)</f>
        <v>-</v>
      </c>
      <c r="AY724" s="80" t="str">
        <f>VLOOKUP(Scoresheet!AR419,'Caps &amp; Points'!$EC$2:$ED$21,2,FALSE)</f>
        <v>-</v>
      </c>
      <c r="AZ724" s="80" t="str">
        <f>VLOOKUP(Scoresheet!AS419,'Caps &amp; Points'!$EC$2:$ED$21,2,FALSE)</f>
        <v>-</v>
      </c>
      <c r="BA724" s="80" t="str">
        <f>VLOOKUP(Scoresheet!AT419,'Caps &amp; Points'!$EC$2:$ED$21,2,FALSE)</f>
        <v>-</v>
      </c>
      <c r="BB724" s="80" t="str">
        <f>VLOOKUP(Scoresheet!AU419,'Caps &amp; Points'!$EC$2:$ED$21,2,FALSE)</f>
        <v>-</v>
      </c>
      <c r="BC724" s="80" t="str">
        <f>VLOOKUP(Scoresheet!AV419,'Caps &amp; Points'!$EC$2:$ED$21,2,FALSE)</f>
        <v>-</v>
      </c>
      <c r="BD724" s="80" t="str">
        <f>VLOOKUP(Scoresheet!AW419,'Caps &amp; Points'!$EC$2:$ED$21,2,FALSE)</f>
        <v>-</v>
      </c>
      <c r="BE724" s="90">
        <f t="shared" si="147"/>
        <v>0</v>
      </c>
      <c r="BF724" s="87" t="str">
        <f>VLOOKUP(Scoresheet!AI419,'Caps &amp; Points'!$DZ$2:$EA$40,2,FALSE)</f>
        <v>-</v>
      </c>
      <c r="BG724" s="88" t="str">
        <f>VLOOKUP(Scoresheet!AJ419,'Caps &amp; Points'!$DZ$2:$EA$40,2,FALSE)</f>
        <v>-</v>
      </c>
      <c r="BH724" s="88" t="str">
        <f>VLOOKUP(Scoresheet!AK419,'Caps &amp; Points'!$DZ$2:$EA$40,2,FALSE)</f>
        <v>-</v>
      </c>
      <c r="BI724" s="88" t="str">
        <f>VLOOKUP(Scoresheet!AL419,'Caps &amp; Points'!$DZ$2:$EA$40,2,FALSE)</f>
        <v>-</v>
      </c>
      <c r="BJ724" s="88" t="str">
        <f>VLOOKUP(Scoresheet!AM419,'Caps &amp; Points'!$DZ$2:$EA$40,2,FALSE)</f>
        <v>-</v>
      </c>
      <c r="BK724" s="88" t="str">
        <f>VLOOKUP(Scoresheet!AN419,'Caps &amp; Points'!$DZ$2:$EA$40,2,FALSE)</f>
        <v>-</v>
      </c>
      <c r="BL724" s="89" t="str">
        <f>VLOOKUP(Scoresheet!AO419,'Caps &amp; Points'!$DZ$2:$EA$40,2,FALSE)</f>
        <v>-</v>
      </c>
      <c r="BM724" s="90">
        <f t="shared" si="148"/>
        <v>0</v>
      </c>
      <c r="BN724" s="90">
        <f t="shared" ref="BN724:BN733" si="149">COUNT(Y724:AE724)</f>
        <v>0</v>
      </c>
      <c r="BO724" s="90">
        <f t="shared" si="138"/>
        <v>0</v>
      </c>
      <c r="BP724" s="90"/>
      <c r="BQ724" s="80" t="str">
        <f>+Scoresheet!BG419</f>
        <v>-</v>
      </c>
      <c r="BR724" s="80" t="str">
        <f>+Scoresheet!BH419</f>
        <v>-</v>
      </c>
      <c r="BS724" s="80" t="str">
        <f>+Scoresheet!BI419</f>
        <v>-</v>
      </c>
      <c r="BT724" s="80" t="str">
        <f>+Scoresheet!BJ419</f>
        <v>-</v>
      </c>
      <c r="BU724" s="80" t="str">
        <f>+Scoresheet!BK419</f>
        <v>-</v>
      </c>
      <c r="BV724" s="80" t="str">
        <f>+Scoresheet!BL419</f>
        <v>-</v>
      </c>
      <c r="BW724" s="80" t="str">
        <f>+Scoresheet!BM419</f>
        <v>-</v>
      </c>
      <c r="BX724" s="80">
        <f>+Scoresheet!BN419</f>
        <v>0</v>
      </c>
      <c r="BY724" s="80" t="str">
        <f>+Scoresheet!BO419</f>
        <v>-</v>
      </c>
      <c r="BZ724" s="80" t="str">
        <f>+Scoresheet!BP419</f>
        <v>-</v>
      </c>
      <c r="CA724" s="80" t="str">
        <f>+Scoresheet!BQ419</f>
        <v>-</v>
      </c>
      <c r="CB724" s="80" t="str">
        <f>+Scoresheet!BR419</f>
        <v>-</v>
      </c>
      <c r="CC724" s="80" t="str">
        <f>+Scoresheet!BS419</f>
        <v>-</v>
      </c>
      <c r="CD724" s="80" t="str">
        <f>+Scoresheet!BT419</f>
        <v>-</v>
      </c>
      <c r="CE724" s="80" t="str">
        <f>+Scoresheet!BU419</f>
        <v>-</v>
      </c>
      <c r="CF724" s="80">
        <f>+Scoresheet!BV419</f>
        <v>0</v>
      </c>
    </row>
    <row r="725" spans="23:84" hidden="1">
      <c r="W725" s="294">
        <v>22</v>
      </c>
      <c r="X725" s="295" t="str">
        <f>+Scoresheet!B420</f>
        <v>-</v>
      </c>
      <c r="Y725" s="296" t="str">
        <f>VLOOKUP(Scoresheet!C420,'Caps &amp; Points'!$DT$2:$DU$103,2,FALSE)</f>
        <v>-</v>
      </c>
      <c r="Z725" s="309" t="str">
        <f>VLOOKUP(Scoresheet!D420,'Caps &amp; Points'!$DT$2:$DU$103,2,FALSE)</f>
        <v>-</v>
      </c>
      <c r="AA725" s="309" t="str">
        <f>VLOOKUP(Scoresheet!E420,'Caps &amp; Points'!$DT$2:$DU$103,2,FALSE)</f>
        <v>-</v>
      </c>
      <c r="AB725" s="309" t="str">
        <f>VLOOKUP(Scoresheet!F420,'Caps &amp; Points'!$DT$2:$DU$103,2,FALSE)</f>
        <v>-</v>
      </c>
      <c r="AC725" s="309" t="str">
        <f>VLOOKUP(Scoresheet!G420,'Caps &amp; Points'!$DT$2:$DU$103,2,FALSE)</f>
        <v>-</v>
      </c>
      <c r="AD725" s="309" t="str">
        <f>VLOOKUP(Scoresheet!H420,'Caps &amp; Points'!$DT$2:$DU$103,2,FALSE)</f>
        <v>-</v>
      </c>
      <c r="AE725" s="310" t="str">
        <f>VLOOKUP(Scoresheet!I420,'Caps &amp; Points'!$DT$2:$DU$103,2,FALSE)</f>
        <v>-</v>
      </c>
      <c r="AF725" s="90">
        <f t="shared" si="144"/>
        <v>0</v>
      </c>
      <c r="AG725" s="87" t="str">
        <f>VLOOKUP(Scoresheet!AA420,'Caps &amp; Points'!$DW$2:$DX$11,2,FALSE)</f>
        <v>-</v>
      </c>
      <c r="AH725" s="88" t="str">
        <f>VLOOKUP(Scoresheet!AB420,'Caps &amp; Points'!$DW$2:$DX$11,2,FALSE)</f>
        <v>-</v>
      </c>
      <c r="AI725" s="88" t="str">
        <f>VLOOKUP(Scoresheet!AC420,'Caps &amp; Points'!$DW$2:$DX$11,2,FALSE)</f>
        <v>-</v>
      </c>
      <c r="AJ725" s="88" t="str">
        <f>VLOOKUP(Scoresheet!AD420,'Caps &amp; Points'!$DW$2:$DX$11,2,FALSE)</f>
        <v>-</v>
      </c>
      <c r="AK725" s="88" t="str">
        <f>VLOOKUP(Scoresheet!AE420,'Caps &amp; Points'!$DW$2:$DX$11,2,FALSE)</f>
        <v>-</v>
      </c>
      <c r="AL725" s="88" t="str">
        <f>VLOOKUP(Scoresheet!AF420,'Caps &amp; Points'!$DW$2:$DX$11,2,FALSE)</f>
        <v>-</v>
      </c>
      <c r="AM725" s="89" t="str">
        <f>VLOOKUP(Scoresheet!AG420,'Caps &amp; Points'!$DW$2:$DX$11,2,FALSE)</f>
        <v>-</v>
      </c>
      <c r="AN725" s="90">
        <f t="shared" si="145"/>
        <v>0</v>
      </c>
      <c r="AO725" s="87" t="str">
        <f>VLOOKUP(Scoresheet!AY420,'Caps &amp; Points'!$EF$2:$EG$13,2,FALSE)</f>
        <v>-</v>
      </c>
      <c r="AP725" s="88" t="str">
        <f>VLOOKUP(Scoresheet!AZ420,'Caps &amp; Points'!$EF$2:$EG$13,2,FALSE)</f>
        <v>-</v>
      </c>
      <c r="AQ725" s="88" t="str">
        <f>VLOOKUP(Scoresheet!BA420,'Caps &amp; Points'!$EF$2:$EG$13,2,FALSE)</f>
        <v>-</v>
      </c>
      <c r="AR725" s="88" t="str">
        <f>VLOOKUP(Scoresheet!BB420,'Caps &amp; Points'!$EF$2:$EG$13,2,FALSE)</f>
        <v>-</v>
      </c>
      <c r="AS725" s="88" t="str">
        <f>VLOOKUP(Scoresheet!BC420,'Caps &amp; Points'!$EF$2:$EG$13,2,FALSE)</f>
        <v>-</v>
      </c>
      <c r="AT725" s="88" t="str">
        <f>VLOOKUP(Scoresheet!BD420,'Caps &amp; Points'!$EF$2:$EG$13,2,FALSE)</f>
        <v>-</v>
      </c>
      <c r="AU725" s="89" t="str">
        <f>VLOOKUP(Scoresheet!BE420,'Caps &amp; Points'!$EF$2:$EG$13,2,FALSE)</f>
        <v>-</v>
      </c>
      <c r="AV725" s="90">
        <f t="shared" si="146"/>
        <v>0</v>
      </c>
      <c r="AX725" s="80" t="str">
        <f>VLOOKUP(Scoresheet!AQ420,'Caps &amp; Points'!$EC$2:$ED$21,2,FALSE)</f>
        <v>-</v>
      </c>
      <c r="AY725" s="80" t="str">
        <f>VLOOKUP(Scoresheet!AR420,'Caps &amp; Points'!$EC$2:$ED$21,2,FALSE)</f>
        <v>-</v>
      </c>
      <c r="AZ725" s="80" t="str">
        <f>VLOOKUP(Scoresheet!AS420,'Caps &amp; Points'!$EC$2:$ED$21,2,FALSE)</f>
        <v>-</v>
      </c>
      <c r="BA725" s="80" t="str">
        <f>VLOOKUP(Scoresheet!AT420,'Caps &amp; Points'!$EC$2:$ED$21,2,FALSE)</f>
        <v>-</v>
      </c>
      <c r="BB725" s="80" t="str">
        <f>VLOOKUP(Scoresheet!AU420,'Caps &amp; Points'!$EC$2:$ED$21,2,FALSE)</f>
        <v>-</v>
      </c>
      <c r="BC725" s="80" t="str">
        <f>VLOOKUP(Scoresheet!AV420,'Caps &amp; Points'!$EC$2:$ED$21,2,FALSE)</f>
        <v>-</v>
      </c>
      <c r="BD725" s="80" t="str">
        <f>VLOOKUP(Scoresheet!AW420,'Caps &amp; Points'!$EC$2:$ED$21,2,FALSE)</f>
        <v>-</v>
      </c>
      <c r="BE725" s="90">
        <f t="shared" si="147"/>
        <v>0</v>
      </c>
      <c r="BF725" s="87" t="str">
        <f>VLOOKUP(Scoresheet!AI420,'Caps &amp; Points'!$DZ$2:$EA$40,2,FALSE)</f>
        <v>-</v>
      </c>
      <c r="BG725" s="88" t="str">
        <f>VLOOKUP(Scoresheet!AJ420,'Caps &amp; Points'!$DZ$2:$EA$40,2,FALSE)</f>
        <v>-</v>
      </c>
      <c r="BH725" s="88" t="str">
        <f>VLOOKUP(Scoresheet!AK420,'Caps &amp; Points'!$DZ$2:$EA$40,2,FALSE)</f>
        <v>-</v>
      </c>
      <c r="BI725" s="88" t="str">
        <f>VLOOKUP(Scoresheet!AL420,'Caps &amp; Points'!$DZ$2:$EA$40,2,FALSE)</f>
        <v>-</v>
      </c>
      <c r="BJ725" s="88" t="str">
        <f>VLOOKUP(Scoresheet!AM420,'Caps &amp; Points'!$DZ$2:$EA$40,2,FALSE)</f>
        <v>-</v>
      </c>
      <c r="BK725" s="88" t="str">
        <f>VLOOKUP(Scoresheet!AN420,'Caps &amp; Points'!$DZ$2:$EA$40,2,FALSE)</f>
        <v>-</v>
      </c>
      <c r="BL725" s="89" t="str">
        <f>VLOOKUP(Scoresheet!AO420,'Caps &amp; Points'!$DZ$2:$EA$40,2,FALSE)</f>
        <v>-</v>
      </c>
      <c r="BM725" s="90">
        <f t="shared" si="148"/>
        <v>0</v>
      </c>
      <c r="BN725" s="90">
        <f t="shared" si="149"/>
        <v>0</v>
      </c>
      <c r="BO725" s="90">
        <f t="shared" ref="BO725:BO733" si="150">COUNT(AG725:AM725)</f>
        <v>0</v>
      </c>
      <c r="BP725" s="90"/>
      <c r="BQ725" s="80" t="str">
        <f>+Scoresheet!BG420</f>
        <v>-</v>
      </c>
      <c r="BR725" s="80" t="str">
        <f>+Scoresheet!BH420</f>
        <v>-</v>
      </c>
      <c r="BS725" s="80" t="str">
        <f>+Scoresheet!BI420</f>
        <v>-</v>
      </c>
      <c r="BT725" s="80" t="str">
        <f>+Scoresheet!BJ420</f>
        <v>-</v>
      </c>
      <c r="BU725" s="80" t="str">
        <f>+Scoresheet!BK420</f>
        <v>-</v>
      </c>
      <c r="BV725" s="80" t="str">
        <f>+Scoresheet!BL420</f>
        <v>-</v>
      </c>
      <c r="BW725" s="80" t="str">
        <f>+Scoresheet!BM420</f>
        <v>-</v>
      </c>
      <c r="BX725" s="80">
        <f>+Scoresheet!BN420</f>
        <v>0</v>
      </c>
      <c r="BY725" s="80" t="str">
        <f>+Scoresheet!BO420</f>
        <v>-</v>
      </c>
      <c r="BZ725" s="80" t="str">
        <f>+Scoresheet!BP420</f>
        <v>-</v>
      </c>
      <c r="CA725" s="80" t="str">
        <f>+Scoresheet!BQ420</f>
        <v>-</v>
      </c>
      <c r="CB725" s="80" t="str">
        <f>+Scoresheet!BR420</f>
        <v>-</v>
      </c>
      <c r="CC725" s="80" t="str">
        <f>+Scoresheet!BS420</f>
        <v>-</v>
      </c>
      <c r="CD725" s="80" t="str">
        <f>+Scoresheet!BT420</f>
        <v>-</v>
      </c>
      <c r="CE725" s="80" t="str">
        <f>+Scoresheet!BU420</f>
        <v>-</v>
      </c>
      <c r="CF725" s="80">
        <f>+Scoresheet!BV420</f>
        <v>0</v>
      </c>
    </row>
    <row r="726" spans="23:84" hidden="1">
      <c r="W726" s="139">
        <v>23</v>
      </c>
      <c r="X726" s="295" t="str">
        <f>+Scoresheet!B421</f>
        <v>-</v>
      </c>
      <c r="Y726" s="296" t="str">
        <f>VLOOKUP(Scoresheet!C421,'Caps &amp; Points'!$DT$2:$DU$103,2,FALSE)</f>
        <v>-</v>
      </c>
      <c r="Z726" s="309" t="str">
        <f>VLOOKUP(Scoresheet!D421,'Caps &amp; Points'!$DT$2:$DU$103,2,FALSE)</f>
        <v>-</v>
      </c>
      <c r="AA726" s="309" t="str">
        <f>VLOOKUP(Scoresheet!E421,'Caps &amp; Points'!$DT$2:$DU$103,2,FALSE)</f>
        <v>-</v>
      </c>
      <c r="AB726" s="309" t="str">
        <f>VLOOKUP(Scoresheet!F421,'Caps &amp; Points'!$DT$2:$DU$103,2,FALSE)</f>
        <v>-</v>
      </c>
      <c r="AC726" s="309" t="str">
        <f>VLOOKUP(Scoresheet!G421,'Caps &amp; Points'!$DT$2:$DU$103,2,FALSE)</f>
        <v>-</v>
      </c>
      <c r="AD726" s="309" t="str">
        <f>VLOOKUP(Scoresheet!H421,'Caps &amp; Points'!$DT$2:$DU$103,2,FALSE)</f>
        <v>-</v>
      </c>
      <c r="AE726" s="310" t="str">
        <f>VLOOKUP(Scoresheet!I421,'Caps &amp; Points'!$DT$2:$DU$103,2,FALSE)</f>
        <v>-</v>
      </c>
      <c r="AF726" s="90">
        <f t="shared" si="144"/>
        <v>0</v>
      </c>
      <c r="AG726" s="87" t="str">
        <f>VLOOKUP(Scoresheet!AA421,'Caps &amp; Points'!$DW$2:$DX$11,2,FALSE)</f>
        <v>-</v>
      </c>
      <c r="AH726" s="88" t="str">
        <f>VLOOKUP(Scoresheet!AB421,'Caps &amp; Points'!$DW$2:$DX$11,2,FALSE)</f>
        <v>-</v>
      </c>
      <c r="AI726" s="88" t="str">
        <f>VLOOKUP(Scoresheet!AC421,'Caps &amp; Points'!$DW$2:$DX$11,2,FALSE)</f>
        <v>-</v>
      </c>
      <c r="AJ726" s="88" t="str">
        <f>VLOOKUP(Scoresheet!AD421,'Caps &amp; Points'!$DW$2:$DX$11,2,FALSE)</f>
        <v>-</v>
      </c>
      <c r="AK726" s="88" t="str">
        <f>VLOOKUP(Scoresheet!AE421,'Caps &amp; Points'!$DW$2:$DX$11,2,FALSE)</f>
        <v>-</v>
      </c>
      <c r="AL726" s="88" t="str">
        <f>VLOOKUP(Scoresheet!AF421,'Caps &amp; Points'!$DW$2:$DX$11,2,FALSE)</f>
        <v>-</v>
      </c>
      <c r="AM726" s="89" t="str">
        <f>VLOOKUP(Scoresheet!AG421,'Caps &amp; Points'!$DW$2:$DX$11,2,FALSE)</f>
        <v>-</v>
      </c>
      <c r="AN726" s="90">
        <f t="shared" si="145"/>
        <v>0</v>
      </c>
      <c r="AO726" s="87" t="str">
        <f>VLOOKUP(Scoresheet!AY421,'Caps &amp; Points'!$EF$2:$EG$13,2,FALSE)</f>
        <v>-</v>
      </c>
      <c r="AP726" s="88" t="str">
        <f>VLOOKUP(Scoresheet!AZ421,'Caps &amp; Points'!$EF$2:$EG$13,2,FALSE)</f>
        <v>-</v>
      </c>
      <c r="AQ726" s="88" t="str">
        <f>VLOOKUP(Scoresheet!BA421,'Caps &amp; Points'!$EF$2:$EG$13,2,FALSE)</f>
        <v>-</v>
      </c>
      <c r="AR726" s="88" t="str">
        <f>VLOOKUP(Scoresheet!BB421,'Caps &amp; Points'!$EF$2:$EG$13,2,FALSE)</f>
        <v>-</v>
      </c>
      <c r="AS726" s="88" t="str">
        <f>VLOOKUP(Scoresheet!BC421,'Caps &amp; Points'!$EF$2:$EG$13,2,FALSE)</f>
        <v>-</v>
      </c>
      <c r="AT726" s="88" t="str">
        <f>VLOOKUP(Scoresheet!BD421,'Caps &amp; Points'!$EF$2:$EG$13,2,FALSE)</f>
        <v>-</v>
      </c>
      <c r="AU726" s="89" t="str">
        <f>VLOOKUP(Scoresheet!BE421,'Caps &amp; Points'!$EF$2:$EG$13,2,FALSE)</f>
        <v>-</v>
      </c>
      <c r="AV726" s="90">
        <f t="shared" si="146"/>
        <v>0</v>
      </c>
      <c r="AX726" s="80" t="str">
        <f>VLOOKUP(Scoresheet!AQ421,'Caps &amp; Points'!$EC$2:$ED$21,2,FALSE)</f>
        <v>-</v>
      </c>
      <c r="AY726" s="80" t="str">
        <f>VLOOKUP(Scoresheet!AR421,'Caps &amp; Points'!$EC$2:$ED$21,2,FALSE)</f>
        <v>-</v>
      </c>
      <c r="AZ726" s="80" t="str">
        <f>VLOOKUP(Scoresheet!AS421,'Caps &amp; Points'!$EC$2:$ED$21,2,FALSE)</f>
        <v>-</v>
      </c>
      <c r="BA726" s="80" t="str">
        <f>VLOOKUP(Scoresheet!AT421,'Caps &amp; Points'!$EC$2:$ED$21,2,FALSE)</f>
        <v>-</v>
      </c>
      <c r="BB726" s="80" t="str">
        <f>VLOOKUP(Scoresheet!AU421,'Caps &amp; Points'!$EC$2:$ED$21,2,FALSE)</f>
        <v>-</v>
      </c>
      <c r="BC726" s="80" t="str">
        <f>VLOOKUP(Scoresheet!AV421,'Caps &amp; Points'!$EC$2:$ED$21,2,FALSE)</f>
        <v>-</v>
      </c>
      <c r="BD726" s="80" t="str">
        <f>VLOOKUP(Scoresheet!AW421,'Caps &amp; Points'!$EC$2:$ED$21,2,FALSE)</f>
        <v>-</v>
      </c>
      <c r="BE726" s="90">
        <f t="shared" si="147"/>
        <v>0</v>
      </c>
      <c r="BF726" s="87" t="str">
        <f>VLOOKUP(Scoresheet!AI421,'Caps &amp; Points'!$DZ$2:$EA$40,2,FALSE)</f>
        <v>-</v>
      </c>
      <c r="BG726" s="88" t="str">
        <f>VLOOKUP(Scoresheet!AJ421,'Caps &amp; Points'!$DZ$2:$EA$40,2,FALSE)</f>
        <v>-</v>
      </c>
      <c r="BH726" s="88" t="str">
        <f>VLOOKUP(Scoresheet!AK421,'Caps &amp; Points'!$DZ$2:$EA$40,2,FALSE)</f>
        <v>-</v>
      </c>
      <c r="BI726" s="88" t="str">
        <f>VLOOKUP(Scoresheet!AL421,'Caps &amp; Points'!$DZ$2:$EA$40,2,FALSE)</f>
        <v>-</v>
      </c>
      <c r="BJ726" s="88" t="str">
        <f>VLOOKUP(Scoresheet!AM421,'Caps &amp; Points'!$DZ$2:$EA$40,2,FALSE)</f>
        <v>-</v>
      </c>
      <c r="BK726" s="88" t="str">
        <f>VLOOKUP(Scoresheet!AN421,'Caps &amp; Points'!$DZ$2:$EA$40,2,FALSE)</f>
        <v>-</v>
      </c>
      <c r="BL726" s="89" t="str">
        <f>VLOOKUP(Scoresheet!AO421,'Caps &amp; Points'!$DZ$2:$EA$40,2,FALSE)</f>
        <v>-</v>
      </c>
      <c r="BM726" s="90">
        <f t="shared" si="148"/>
        <v>0</v>
      </c>
      <c r="BN726" s="90">
        <f t="shared" si="149"/>
        <v>0</v>
      </c>
      <c r="BO726" s="90">
        <f t="shared" si="150"/>
        <v>0</v>
      </c>
      <c r="BP726" s="90"/>
      <c r="BQ726" s="80" t="str">
        <f>+Scoresheet!BG421</f>
        <v>-</v>
      </c>
      <c r="BR726" s="80" t="str">
        <f>+Scoresheet!BH421</f>
        <v>-</v>
      </c>
      <c r="BS726" s="80" t="str">
        <f>+Scoresheet!BI421</f>
        <v>-</v>
      </c>
      <c r="BT726" s="80" t="str">
        <f>+Scoresheet!BJ421</f>
        <v>-</v>
      </c>
      <c r="BU726" s="80" t="str">
        <f>+Scoresheet!BK421</f>
        <v>-</v>
      </c>
      <c r="BV726" s="80" t="str">
        <f>+Scoresheet!BL421</f>
        <v>-</v>
      </c>
      <c r="BW726" s="80" t="str">
        <f>+Scoresheet!BM421</f>
        <v>-</v>
      </c>
      <c r="BX726" s="80">
        <f>+Scoresheet!BN421</f>
        <v>0</v>
      </c>
      <c r="BY726" s="80" t="str">
        <f>+Scoresheet!BO421</f>
        <v>-</v>
      </c>
      <c r="BZ726" s="80" t="str">
        <f>+Scoresheet!BP421</f>
        <v>-</v>
      </c>
      <c r="CA726" s="80" t="str">
        <f>+Scoresheet!BQ421</f>
        <v>-</v>
      </c>
      <c r="CB726" s="80" t="str">
        <f>+Scoresheet!BR421</f>
        <v>-</v>
      </c>
      <c r="CC726" s="80" t="str">
        <f>+Scoresheet!BS421</f>
        <v>-</v>
      </c>
      <c r="CD726" s="80" t="str">
        <f>+Scoresheet!BT421</f>
        <v>-</v>
      </c>
      <c r="CE726" s="80" t="str">
        <f>+Scoresheet!BU421</f>
        <v>-</v>
      </c>
      <c r="CF726" s="80">
        <f>+Scoresheet!BV421</f>
        <v>0</v>
      </c>
    </row>
    <row r="727" spans="23:84" hidden="1">
      <c r="W727" s="294">
        <v>24</v>
      </c>
      <c r="X727" s="295" t="str">
        <f>+Scoresheet!B422</f>
        <v>-</v>
      </c>
      <c r="Y727" s="296" t="str">
        <f>VLOOKUP(Scoresheet!C422,'Caps &amp; Points'!$DT$2:$DU$103,2,FALSE)</f>
        <v>-</v>
      </c>
      <c r="Z727" s="309" t="str">
        <f>VLOOKUP(Scoresheet!D422,'Caps &amp; Points'!$DT$2:$DU$103,2,FALSE)</f>
        <v>-</v>
      </c>
      <c r="AA727" s="309" t="str">
        <f>VLOOKUP(Scoresheet!E422,'Caps &amp; Points'!$DT$2:$DU$103,2,FALSE)</f>
        <v>-</v>
      </c>
      <c r="AB727" s="309" t="str">
        <f>VLOOKUP(Scoresheet!F422,'Caps &amp; Points'!$DT$2:$DU$103,2,FALSE)</f>
        <v>-</v>
      </c>
      <c r="AC727" s="309" t="str">
        <f>VLOOKUP(Scoresheet!G422,'Caps &amp; Points'!$DT$2:$DU$103,2,FALSE)</f>
        <v>-</v>
      </c>
      <c r="AD727" s="309" t="str">
        <f>VLOOKUP(Scoresheet!H422,'Caps &amp; Points'!$DT$2:$DU$103,2,FALSE)</f>
        <v>-</v>
      </c>
      <c r="AE727" s="310" t="str">
        <f>VLOOKUP(Scoresheet!I422,'Caps &amp; Points'!$DT$2:$DU$103,2,FALSE)</f>
        <v>-</v>
      </c>
      <c r="AF727" s="90">
        <f t="shared" si="144"/>
        <v>0</v>
      </c>
      <c r="AG727" s="87" t="str">
        <f>VLOOKUP(Scoresheet!AA422,'Caps &amp; Points'!$DW$2:$DX$11,2,FALSE)</f>
        <v>-</v>
      </c>
      <c r="AH727" s="88" t="str">
        <f>VLOOKUP(Scoresheet!AB422,'Caps &amp; Points'!$DW$2:$DX$11,2,FALSE)</f>
        <v>-</v>
      </c>
      <c r="AI727" s="88" t="str">
        <f>VLOOKUP(Scoresheet!AC422,'Caps &amp; Points'!$DW$2:$DX$11,2,FALSE)</f>
        <v>-</v>
      </c>
      <c r="AJ727" s="88" t="str">
        <f>VLOOKUP(Scoresheet!AD422,'Caps &amp; Points'!$DW$2:$DX$11,2,FALSE)</f>
        <v>-</v>
      </c>
      <c r="AK727" s="88" t="str">
        <f>VLOOKUP(Scoresheet!AE422,'Caps &amp; Points'!$DW$2:$DX$11,2,FALSE)</f>
        <v>-</v>
      </c>
      <c r="AL727" s="88" t="str">
        <f>VLOOKUP(Scoresheet!AF422,'Caps &amp; Points'!$DW$2:$DX$11,2,FALSE)</f>
        <v>-</v>
      </c>
      <c r="AM727" s="89" t="str">
        <f>VLOOKUP(Scoresheet!AG422,'Caps &amp; Points'!$DW$2:$DX$11,2,FALSE)</f>
        <v>-</v>
      </c>
      <c r="AN727" s="90">
        <f t="shared" si="145"/>
        <v>0</v>
      </c>
      <c r="AO727" s="87" t="str">
        <f>VLOOKUP(Scoresheet!AY422,'Caps &amp; Points'!$EF$2:$EG$13,2,FALSE)</f>
        <v>-</v>
      </c>
      <c r="AP727" s="88" t="str">
        <f>VLOOKUP(Scoresheet!AZ422,'Caps &amp; Points'!$EF$2:$EG$13,2,FALSE)</f>
        <v>-</v>
      </c>
      <c r="AQ727" s="88" t="str">
        <f>VLOOKUP(Scoresheet!BA422,'Caps &amp; Points'!$EF$2:$EG$13,2,FALSE)</f>
        <v>-</v>
      </c>
      <c r="AR727" s="88" t="str">
        <f>VLOOKUP(Scoresheet!BB422,'Caps &amp; Points'!$EF$2:$EG$13,2,FALSE)</f>
        <v>-</v>
      </c>
      <c r="AS727" s="88" t="str">
        <f>VLOOKUP(Scoresheet!BC422,'Caps &amp; Points'!$EF$2:$EG$13,2,FALSE)</f>
        <v>-</v>
      </c>
      <c r="AT727" s="88" t="str">
        <f>VLOOKUP(Scoresheet!BD422,'Caps &amp; Points'!$EF$2:$EG$13,2,FALSE)</f>
        <v>-</v>
      </c>
      <c r="AU727" s="89" t="str">
        <f>VLOOKUP(Scoresheet!BE422,'Caps &amp; Points'!$EF$2:$EG$13,2,FALSE)</f>
        <v>-</v>
      </c>
      <c r="AV727" s="90">
        <f t="shared" si="146"/>
        <v>0</v>
      </c>
      <c r="AX727" s="80" t="str">
        <f>VLOOKUP(Scoresheet!AQ422,'Caps &amp; Points'!$EC$2:$ED$21,2,FALSE)</f>
        <v>-</v>
      </c>
      <c r="AY727" s="80" t="str">
        <f>VLOOKUP(Scoresheet!AR422,'Caps &amp; Points'!$EC$2:$ED$21,2,FALSE)</f>
        <v>-</v>
      </c>
      <c r="AZ727" s="80" t="str">
        <f>VLOOKUP(Scoresheet!AS422,'Caps &amp; Points'!$EC$2:$ED$21,2,FALSE)</f>
        <v>-</v>
      </c>
      <c r="BA727" s="80" t="str">
        <f>VLOOKUP(Scoresheet!AT422,'Caps &amp; Points'!$EC$2:$ED$21,2,FALSE)</f>
        <v>-</v>
      </c>
      <c r="BB727" s="80" t="str">
        <f>VLOOKUP(Scoresheet!AU422,'Caps &amp; Points'!$EC$2:$ED$21,2,FALSE)</f>
        <v>-</v>
      </c>
      <c r="BC727" s="80" t="str">
        <f>VLOOKUP(Scoresheet!AV422,'Caps &amp; Points'!$EC$2:$ED$21,2,FALSE)</f>
        <v>-</v>
      </c>
      <c r="BD727" s="80" t="str">
        <f>VLOOKUP(Scoresheet!AW422,'Caps &amp; Points'!$EC$2:$ED$21,2,FALSE)</f>
        <v>-</v>
      </c>
      <c r="BE727" s="90">
        <f t="shared" si="147"/>
        <v>0</v>
      </c>
      <c r="BF727" s="87" t="str">
        <f>VLOOKUP(Scoresheet!AI422,'Caps &amp; Points'!$DZ$2:$EA$40,2,FALSE)</f>
        <v>-</v>
      </c>
      <c r="BG727" s="88" t="str">
        <f>VLOOKUP(Scoresheet!AJ422,'Caps &amp; Points'!$DZ$2:$EA$40,2,FALSE)</f>
        <v>-</v>
      </c>
      <c r="BH727" s="88" t="str">
        <f>VLOOKUP(Scoresheet!AK422,'Caps &amp; Points'!$DZ$2:$EA$40,2,FALSE)</f>
        <v>-</v>
      </c>
      <c r="BI727" s="88" t="str">
        <f>VLOOKUP(Scoresheet!AL422,'Caps &amp; Points'!$DZ$2:$EA$40,2,FALSE)</f>
        <v>-</v>
      </c>
      <c r="BJ727" s="88" t="str">
        <f>VLOOKUP(Scoresheet!AM422,'Caps &amp; Points'!$DZ$2:$EA$40,2,FALSE)</f>
        <v>-</v>
      </c>
      <c r="BK727" s="88" t="str">
        <f>VLOOKUP(Scoresheet!AN422,'Caps &amp; Points'!$DZ$2:$EA$40,2,FALSE)</f>
        <v>-</v>
      </c>
      <c r="BL727" s="89" t="str">
        <f>VLOOKUP(Scoresheet!AO422,'Caps &amp; Points'!$DZ$2:$EA$40,2,FALSE)</f>
        <v>-</v>
      </c>
      <c r="BM727" s="90">
        <f t="shared" si="148"/>
        <v>0</v>
      </c>
      <c r="BN727" s="90">
        <f t="shared" si="149"/>
        <v>0</v>
      </c>
      <c r="BO727" s="90">
        <f t="shared" si="150"/>
        <v>0</v>
      </c>
      <c r="BP727" s="90"/>
      <c r="BQ727" s="80" t="str">
        <f>+Scoresheet!BG422</f>
        <v>-</v>
      </c>
      <c r="BR727" s="80" t="str">
        <f>+Scoresheet!BH422</f>
        <v>-</v>
      </c>
      <c r="BS727" s="80" t="str">
        <f>+Scoresheet!BI422</f>
        <v>-</v>
      </c>
      <c r="BT727" s="80" t="str">
        <f>+Scoresheet!BJ422</f>
        <v>-</v>
      </c>
      <c r="BU727" s="80" t="str">
        <f>+Scoresheet!BK422</f>
        <v>-</v>
      </c>
      <c r="BV727" s="80" t="str">
        <f>+Scoresheet!BL422</f>
        <v>-</v>
      </c>
      <c r="BW727" s="80" t="str">
        <f>+Scoresheet!BM422</f>
        <v>-</v>
      </c>
      <c r="BX727" s="80">
        <f>+Scoresheet!BN422</f>
        <v>0</v>
      </c>
      <c r="BY727" s="80" t="str">
        <f>+Scoresheet!BO422</f>
        <v>-</v>
      </c>
      <c r="BZ727" s="80" t="str">
        <f>+Scoresheet!BP422</f>
        <v>-</v>
      </c>
      <c r="CA727" s="80" t="str">
        <f>+Scoresheet!BQ422</f>
        <v>-</v>
      </c>
      <c r="CB727" s="80" t="str">
        <f>+Scoresheet!BR422</f>
        <v>-</v>
      </c>
      <c r="CC727" s="80" t="str">
        <f>+Scoresheet!BS422</f>
        <v>-</v>
      </c>
      <c r="CD727" s="80" t="str">
        <f>+Scoresheet!BT422</f>
        <v>-</v>
      </c>
      <c r="CE727" s="80" t="str">
        <f>+Scoresheet!BU422</f>
        <v>-</v>
      </c>
      <c r="CF727" s="80">
        <f>+Scoresheet!BV422</f>
        <v>0</v>
      </c>
    </row>
    <row r="728" spans="23:84" hidden="1">
      <c r="W728" s="139">
        <v>25</v>
      </c>
      <c r="X728" s="295" t="str">
        <f>+Scoresheet!B423</f>
        <v>-</v>
      </c>
      <c r="Y728" s="296" t="str">
        <f>VLOOKUP(Scoresheet!C423,'Caps &amp; Points'!$DT$2:$DU$103,2,FALSE)</f>
        <v>-</v>
      </c>
      <c r="Z728" s="309" t="str">
        <f>VLOOKUP(Scoresheet!D423,'Caps &amp; Points'!$DT$2:$DU$103,2,FALSE)</f>
        <v>-</v>
      </c>
      <c r="AA728" s="309" t="str">
        <f>VLOOKUP(Scoresheet!E423,'Caps &amp; Points'!$DT$2:$DU$103,2,FALSE)</f>
        <v>-</v>
      </c>
      <c r="AB728" s="309" t="str">
        <f>VLOOKUP(Scoresheet!F423,'Caps &amp; Points'!$DT$2:$DU$103,2,FALSE)</f>
        <v>-</v>
      </c>
      <c r="AC728" s="309" t="str">
        <f>VLOOKUP(Scoresheet!G423,'Caps &amp; Points'!$DT$2:$DU$103,2,FALSE)</f>
        <v>-</v>
      </c>
      <c r="AD728" s="309" t="str">
        <f>VLOOKUP(Scoresheet!H423,'Caps &amp; Points'!$DT$2:$DU$103,2,FALSE)</f>
        <v>-</v>
      </c>
      <c r="AE728" s="310" t="str">
        <f>VLOOKUP(Scoresheet!I423,'Caps &amp; Points'!$DT$2:$DU$103,2,FALSE)</f>
        <v>-</v>
      </c>
      <c r="AF728" s="90">
        <f t="shared" si="144"/>
        <v>0</v>
      </c>
      <c r="AG728" s="87" t="str">
        <f>VLOOKUP(Scoresheet!AA423,'Caps &amp; Points'!$DW$2:$DX$11,2,FALSE)</f>
        <v>-</v>
      </c>
      <c r="AH728" s="88" t="str">
        <f>VLOOKUP(Scoresheet!AB423,'Caps &amp; Points'!$DW$2:$DX$11,2,FALSE)</f>
        <v>-</v>
      </c>
      <c r="AI728" s="88" t="str">
        <f>VLOOKUP(Scoresheet!AC423,'Caps &amp; Points'!$DW$2:$DX$11,2,FALSE)</f>
        <v>-</v>
      </c>
      <c r="AJ728" s="88" t="str">
        <f>VLOOKUP(Scoresheet!AD423,'Caps &amp; Points'!$DW$2:$DX$11,2,FALSE)</f>
        <v>-</v>
      </c>
      <c r="AK728" s="88" t="str">
        <f>VLOOKUP(Scoresheet!AE423,'Caps &amp; Points'!$DW$2:$DX$11,2,FALSE)</f>
        <v>-</v>
      </c>
      <c r="AL728" s="88" t="str">
        <f>VLOOKUP(Scoresheet!AF423,'Caps &amp; Points'!$DW$2:$DX$11,2,FALSE)</f>
        <v>-</v>
      </c>
      <c r="AM728" s="89" t="str">
        <f>VLOOKUP(Scoresheet!AG423,'Caps &amp; Points'!$DW$2:$DX$11,2,FALSE)</f>
        <v>-</v>
      </c>
      <c r="AN728" s="90">
        <f t="shared" si="145"/>
        <v>0</v>
      </c>
      <c r="AO728" s="87" t="str">
        <f>VLOOKUP(Scoresheet!AY423,'Caps &amp; Points'!$EF$2:$EG$13,2,FALSE)</f>
        <v>-</v>
      </c>
      <c r="AP728" s="88" t="str">
        <f>VLOOKUP(Scoresheet!AZ423,'Caps &amp; Points'!$EF$2:$EG$13,2,FALSE)</f>
        <v>-</v>
      </c>
      <c r="AQ728" s="88" t="str">
        <f>VLOOKUP(Scoresheet!BA423,'Caps &amp; Points'!$EF$2:$EG$13,2,FALSE)</f>
        <v>-</v>
      </c>
      <c r="AR728" s="88" t="str">
        <f>VLOOKUP(Scoresheet!BB423,'Caps &amp; Points'!$EF$2:$EG$13,2,FALSE)</f>
        <v>-</v>
      </c>
      <c r="AS728" s="88" t="str">
        <f>VLOOKUP(Scoresheet!BC423,'Caps &amp; Points'!$EF$2:$EG$13,2,FALSE)</f>
        <v>-</v>
      </c>
      <c r="AT728" s="88" t="str">
        <f>VLOOKUP(Scoresheet!BD423,'Caps &amp; Points'!$EF$2:$EG$13,2,FALSE)</f>
        <v>-</v>
      </c>
      <c r="AU728" s="89" t="str">
        <f>VLOOKUP(Scoresheet!BE423,'Caps &amp; Points'!$EF$2:$EG$13,2,FALSE)</f>
        <v>-</v>
      </c>
      <c r="AV728" s="90">
        <f t="shared" si="146"/>
        <v>0</v>
      </c>
      <c r="AX728" s="80" t="str">
        <f>VLOOKUP(Scoresheet!AQ423,'Caps &amp; Points'!$EC$2:$ED$21,2,FALSE)</f>
        <v>-</v>
      </c>
      <c r="AY728" s="80" t="str">
        <f>VLOOKUP(Scoresheet!AR423,'Caps &amp; Points'!$EC$2:$ED$21,2,FALSE)</f>
        <v>-</v>
      </c>
      <c r="AZ728" s="80" t="str">
        <f>VLOOKUP(Scoresheet!AS423,'Caps &amp; Points'!$EC$2:$ED$21,2,FALSE)</f>
        <v>-</v>
      </c>
      <c r="BA728" s="80" t="str">
        <f>VLOOKUP(Scoresheet!AT423,'Caps &amp; Points'!$EC$2:$ED$21,2,FALSE)</f>
        <v>-</v>
      </c>
      <c r="BB728" s="80" t="str">
        <f>VLOOKUP(Scoresheet!AU423,'Caps &amp; Points'!$EC$2:$ED$21,2,FALSE)</f>
        <v>-</v>
      </c>
      <c r="BC728" s="80" t="str">
        <f>VLOOKUP(Scoresheet!AV423,'Caps &amp; Points'!$EC$2:$ED$21,2,FALSE)</f>
        <v>-</v>
      </c>
      <c r="BD728" s="80" t="str">
        <f>VLOOKUP(Scoresheet!AW423,'Caps &amp; Points'!$EC$2:$ED$21,2,FALSE)</f>
        <v>-</v>
      </c>
      <c r="BE728" s="90">
        <f t="shared" si="147"/>
        <v>0</v>
      </c>
      <c r="BF728" s="87" t="str">
        <f>VLOOKUP(Scoresheet!AI423,'Caps &amp; Points'!$DZ$2:$EA$40,2,FALSE)</f>
        <v>-</v>
      </c>
      <c r="BG728" s="88" t="str">
        <f>VLOOKUP(Scoresheet!AJ423,'Caps &amp; Points'!$DZ$2:$EA$40,2,FALSE)</f>
        <v>-</v>
      </c>
      <c r="BH728" s="88" t="str">
        <f>VLOOKUP(Scoresheet!AK423,'Caps &amp; Points'!$DZ$2:$EA$40,2,FALSE)</f>
        <v>-</v>
      </c>
      <c r="BI728" s="88" t="str">
        <f>VLOOKUP(Scoresheet!AL423,'Caps &amp; Points'!$DZ$2:$EA$40,2,FALSE)</f>
        <v>-</v>
      </c>
      <c r="BJ728" s="88" t="str">
        <f>VLOOKUP(Scoresheet!AM423,'Caps &amp; Points'!$DZ$2:$EA$40,2,FALSE)</f>
        <v>-</v>
      </c>
      <c r="BK728" s="88" t="str">
        <f>VLOOKUP(Scoresheet!AN423,'Caps &amp; Points'!$DZ$2:$EA$40,2,FALSE)</f>
        <v>-</v>
      </c>
      <c r="BL728" s="89" t="str">
        <f>VLOOKUP(Scoresheet!AO423,'Caps &amp; Points'!$DZ$2:$EA$40,2,FALSE)</f>
        <v>-</v>
      </c>
      <c r="BM728" s="90">
        <f t="shared" si="148"/>
        <v>0</v>
      </c>
      <c r="BN728" s="90">
        <f t="shared" si="149"/>
        <v>0</v>
      </c>
      <c r="BO728" s="90">
        <f t="shared" si="150"/>
        <v>0</v>
      </c>
      <c r="BP728" s="90"/>
      <c r="BQ728" s="80" t="str">
        <f>+Scoresheet!BG423</f>
        <v>-</v>
      </c>
      <c r="BR728" s="80" t="str">
        <f>+Scoresheet!BH423</f>
        <v>-</v>
      </c>
      <c r="BS728" s="80" t="str">
        <f>+Scoresheet!BI423</f>
        <v>-</v>
      </c>
      <c r="BT728" s="80" t="str">
        <f>+Scoresheet!BJ423</f>
        <v>-</v>
      </c>
      <c r="BU728" s="80" t="str">
        <f>+Scoresheet!BK423</f>
        <v>-</v>
      </c>
      <c r="BV728" s="80" t="str">
        <f>+Scoresheet!BL423</f>
        <v>-</v>
      </c>
      <c r="BW728" s="80" t="str">
        <f>+Scoresheet!BM423</f>
        <v>-</v>
      </c>
      <c r="BX728" s="80">
        <f>+Scoresheet!BN423</f>
        <v>0</v>
      </c>
      <c r="BY728" s="80" t="str">
        <f>+Scoresheet!BO423</f>
        <v>-</v>
      </c>
      <c r="BZ728" s="80" t="str">
        <f>+Scoresheet!BP423</f>
        <v>-</v>
      </c>
      <c r="CA728" s="80" t="str">
        <f>+Scoresheet!BQ423</f>
        <v>-</v>
      </c>
      <c r="CB728" s="80" t="str">
        <f>+Scoresheet!BR423</f>
        <v>-</v>
      </c>
      <c r="CC728" s="80" t="str">
        <f>+Scoresheet!BS423</f>
        <v>-</v>
      </c>
      <c r="CD728" s="80" t="str">
        <f>+Scoresheet!BT423</f>
        <v>-</v>
      </c>
      <c r="CE728" s="80" t="str">
        <f>+Scoresheet!BU423</f>
        <v>-</v>
      </c>
      <c r="CF728" s="80">
        <f>+Scoresheet!BV423</f>
        <v>0</v>
      </c>
    </row>
    <row r="729" spans="23:84" hidden="1">
      <c r="W729" s="294">
        <v>26</v>
      </c>
      <c r="X729" s="295" t="str">
        <f>+Scoresheet!B424</f>
        <v>-</v>
      </c>
      <c r="Y729" s="296" t="str">
        <f>VLOOKUP(Scoresheet!C424,'Caps &amp; Points'!$DT$2:$DU$103,2,FALSE)</f>
        <v>-</v>
      </c>
      <c r="Z729" s="309" t="str">
        <f>VLOOKUP(Scoresheet!D424,'Caps &amp; Points'!$DT$2:$DU$103,2,FALSE)</f>
        <v>-</v>
      </c>
      <c r="AA729" s="309" t="str">
        <f>VLOOKUP(Scoresheet!E424,'Caps &amp; Points'!$DT$2:$DU$103,2,FALSE)</f>
        <v>-</v>
      </c>
      <c r="AB729" s="309" t="str">
        <f>VLOOKUP(Scoresheet!F424,'Caps &amp; Points'!$DT$2:$DU$103,2,FALSE)</f>
        <v>-</v>
      </c>
      <c r="AC729" s="309" t="str">
        <f>VLOOKUP(Scoresheet!G424,'Caps &amp; Points'!$DT$2:$DU$103,2,FALSE)</f>
        <v>-</v>
      </c>
      <c r="AD729" s="309" t="str">
        <f>VLOOKUP(Scoresheet!H424,'Caps &amp; Points'!$DT$2:$DU$103,2,FALSE)</f>
        <v>-</v>
      </c>
      <c r="AE729" s="310" t="str">
        <f>VLOOKUP(Scoresheet!I424,'Caps &amp; Points'!$DT$2:$DU$103,2,FALSE)</f>
        <v>-</v>
      </c>
      <c r="AF729" s="90">
        <f t="shared" si="144"/>
        <v>0</v>
      </c>
      <c r="AG729" s="87" t="str">
        <f>VLOOKUP(Scoresheet!AA424,'Caps &amp; Points'!$DW$2:$DX$11,2,FALSE)</f>
        <v>-</v>
      </c>
      <c r="AH729" s="88" t="str">
        <f>VLOOKUP(Scoresheet!AB424,'Caps &amp; Points'!$DW$2:$DX$11,2,FALSE)</f>
        <v>-</v>
      </c>
      <c r="AI729" s="88" t="str">
        <f>VLOOKUP(Scoresheet!AC424,'Caps &amp; Points'!$DW$2:$DX$11,2,FALSE)</f>
        <v>-</v>
      </c>
      <c r="AJ729" s="88" t="str">
        <f>VLOOKUP(Scoresheet!AD424,'Caps &amp; Points'!$DW$2:$DX$11,2,FALSE)</f>
        <v>-</v>
      </c>
      <c r="AK729" s="88" t="str">
        <f>VLOOKUP(Scoresheet!AE424,'Caps &amp; Points'!$DW$2:$DX$11,2,FALSE)</f>
        <v>-</v>
      </c>
      <c r="AL729" s="88" t="str">
        <f>VLOOKUP(Scoresheet!AF424,'Caps &amp; Points'!$DW$2:$DX$11,2,FALSE)</f>
        <v>-</v>
      </c>
      <c r="AM729" s="89" t="str">
        <f>VLOOKUP(Scoresheet!AG424,'Caps &amp; Points'!$DW$2:$DX$11,2,FALSE)</f>
        <v>-</v>
      </c>
      <c r="AN729" s="90">
        <f t="shared" si="145"/>
        <v>0</v>
      </c>
      <c r="AO729" s="87" t="str">
        <f>VLOOKUP(Scoresheet!AY424,'Caps &amp; Points'!$EF$2:$EG$13,2,FALSE)</f>
        <v>-</v>
      </c>
      <c r="AP729" s="88" t="str">
        <f>VLOOKUP(Scoresheet!AZ424,'Caps &amp; Points'!$EF$2:$EG$13,2,FALSE)</f>
        <v>-</v>
      </c>
      <c r="AQ729" s="88" t="str">
        <f>VLOOKUP(Scoresheet!BA424,'Caps &amp; Points'!$EF$2:$EG$13,2,FALSE)</f>
        <v>-</v>
      </c>
      <c r="AR729" s="88" t="str">
        <f>VLOOKUP(Scoresheet!BB424,'Caps &amp; Points'!$EF$2:$EG$13,2,FALSE)</f>
        <v>-</v>
      </c>
      <c r="AS729" s="88" t="str">
        <f>VLOOKUP(Scoresheet!BC424,'Caps &amp; Points'!$EF$2:$EG$13,2,FALSE)</f>
        <v>-</v>
      </c>
      <c r="AT729" s="88" t="str">
        <f>VLOOKUP(Scoresheet!BD424,'Caps &amp; Points'!$EF$2:$EG$13,2,FALSE)</f>
        <v>-</v>
      </c>
      <c r="AU729" s="89" t="str">
        <f>VLOOKUP(Scoresheet!BE424,'Caps &amp; Points'!$EF$2:$EG$13,2,FALSE)</f>
        <v>-</v>
      </c>
      <c r="AV729" s="90">
        <f t="shared" si="146"/>
        <v>0</v>
      </c>
      <c r="AX729" s="80" t="str">
        <f>VLOOKUP(Scoresheet!AQ424,'Caps &amp; Points'!$EC$2:$ED$21,2,FALSE)</f>
        <v>-</v>
      </c>
      <c r="AY729" s="80" t="str">
        <f>VLOOKUP(Scoresheet!AR424,'Caps &amp; Points'!$EC$2:$ED$21,2,FALSE)</f>
        <v>-</v>
      </c>
      <c r="AZ729" s="80" t="str">
        <f>VLOOKUP(Scoresheet!AS424,'Caps &amp; Points'!$EC$2:$ED$21,2,FALSE)</f>
        <v>-</v>
      </c>
      <c r="BA729" s="80" t="str">
        <f>VLOOKUP(Scoresheet!AT424,'Caps &amp; Points'!$EC$2:$ED$21,2,FALSE)</f>
        <v>-</v>
      </c>
      <c r="BB729" s="80" t="str">
        <f>VLOOKUP(Scoresheet!AU424,'Caps &amp; Points'!$EC$2:$ED$21,2,FALSE)</f>
        <v>-</v>
      </c>
      <c r="BC729" s="80" t="str">
        <f>VLOOKUP(Scoresheet!AV424,'Caps &amp; Points'!$EC$2:$ED$21,2,FALSE)</f>
        <v>-</v>
      </c>
      <c r="BD729" s="80" t="str">
        <f>VLOOKUP(Scoresheet!AW424,'Caps &amp; Points'!$EC$2:$ED$21,2,FALSE)</f>
        <v>-</v>
      </c>
      <c r="BE729" s="90">
        <f t="shared" si="147"/>
        <v>0</v>
      </c>
      <c r="BF729" s="87" t="str">
        <f>VLOOKUP(Scoresheet!AI424,'Caps &amp; Points'!$DZ$2:$EA$40,2,FALSE)</f>
        <v>-</v>
      </c>
      <c r="BG729" s="88" t="str">
        <f>VLOOKUP(Scoresheet!AJ424,'Caps &amp; Points'!$DZ$2:$EA$40,2,FALSE)</f>
        <v>-</v>
      </c>
      <c r="BH729" s="88" t="str">
        <f>VLOOKUP(Scoresheet!AK424,'Caps &amp; Points'!$DZ$2:$EA$40,2,FALSE)</f>
        <v>-</v>
      </c>
      <c r="BI729" s="88" t="str">
        <f>VLOOKUP(Scoresheet!AL424,'Caps &amp; Points'!$DZ$2:$EA$40,2,FALSE)</f>
        <v>-</v>
      </c>
      <c r="BJ729" s="88" t="str">
        <f>VLOOKUP(Scoresheet!AM424,'Caps &amp; Points'!$DZ$2:$EA$40,2,FALSE)</f>
        <v>-</v>
      </c>
      <c r="BK729" s="88" t="str">
        <f>VLOOKUP(Scoresheet!AN424,'Caps &amp; Points'!$DZ$2:$EA$40,2,FALSE)</f>
        <v>-</v>
      </c>
      <c r="BL729" s="89" t="str">
        <f>VLOOKUP(Scoresheet!AO424,'Caps &amp; Points'!$DZ$2:$EA$40,2,FALSE)</f>
        <v>-</v>
      </c>
      <c r="BM729" s="90">
        <f t="shared" si="148"/>
        <v>0</v>
      </c>
      <c r="BN729" s="90">
        <f t="shared" si="149"/>
        <v>0</v>
      </c>
      <c r="BO729" s="90">
        <f t="shared" si="150"/>
        <v>0</v>
      </c>
      <c r="BP729" s="90"/>
      <c r="BQ729" s="80" t="str">
        <f>+Scoresheet!BG424</f>
        <v>-</v>
      </c>
      <c r="BR729" s="80" t="str">
        <f>+Scoresheet!BH424</f>
        <v>-</v>
      </c>
      <c r="BS729" s="80" t="str">
        <f>+Scoresheet!BI424</f>
        <v>-</v>
      </c>
      <c r="BT729" s="80" t="str">
        <f>+Scoresheet!BJ424</f>
        <v>-</v>
      </c>
      <c r="BU729" s="80" t="str">
        <f>+Scoresheet!BK424</f>
        <v>-</v>
      </c>
      <c r="BV729" s="80" t="str">
        <f>+Scoresheet!BL424</f>
        <v>-</v>
      </c>
      <c r="BW729" s="80" t="str">
        <f>+Scoresheet!BM424</f>
        <v>-</v>
      </c>
      <c r="BX729" s="80">
        <f>+Scoresheet!BN424</f>
        <v>0</v>
      </c>
      <c r="BY729" s="80" t="str">
        <f>+Scoresheet!BO424</f>
        <v>-</v>
      </c>
      <c r="BZ729" s="80" t="str">
        <f>+Scoresheet!BP424</f>
        <v>-</v>
      </c>
      <c r="CA729" s="80" t="str">
        <f>+Scoresheet!BQ424</f>
        <v>-</v>
      </c>
      <c r="CB729" s="80" t="str">
        <f>+Scoresheet!BR424</f>
        <v>-</v>
      </c>
      <c r="CC729" s="80" t="str">
        <f>+Scoresheet!BS424</f>
        <v>-</v>
      </c>
      <c r="CD729" s="80" t="str">
        <f>+Scoresheet!BT424</f>
        <v>-</v>
      </c>
      <c r="CE729" s="80" t="str">
        <f>+Scoresheet!BU424</f>
        <v>-</v>
      </c>
      <c r="CF729" s="80">
        <f>+Scoresheet!BV424</f>
        <v>0</v>
      </c>
    </row>
    <row r="730" spans="23:84" hidden="1">
      <c r="W730" s="139">
        <v>27</v>
      </c>
      <c r="X730" s="295" t="str">
        <f>+Scoresheet!B425</f>
        <v>-</v>
      </c>
      <c r="Y730" s="296" t="str">
        <f>VLOOKUP(Scoresheet!C425,'Caps &amp; Points'!$DT$2:$DU$103,2,FALSE)</f>
        <v>-</v>
      </c>
      <c r="Z730" s="309" t="str">
        <f>VLOOKUP(Scoresheet!D425,'Caps &amp; Points'!$DT$2:$DU$103,2,FALSE)</f>
        <v>-</v>
      </c>
      <c r="AA730" s="309" t="str">
        <f>VLOOKUP(Scoresheet!E425,'Caps &amp; Points'!$DT$2:$DU$103,2,FALSE)</f>
        <v>-</v>
      </c>
      <c r="AB730" s="309" t="str">
        <f>VLOOKUP(Scoresheet!F425,'Caps &amp; Points'!$DT$2:$DU$103,2,FALSE)</f>
        <v>-</v>
      </c>
      <c r="AC730" s="309" t="str">
        <f>VLOOKUP(Scoresheet!G425,'Caps &amp; Points'!$DT$2:$DU$103,2,FALSE)</f>
        <v>-</v>
      </c>
      <c r="AD730" s="309" t="str">
        <f>VLOOKUP(Scoresheet!H425,'Caps &amp; Points'!$DT$2:$DU$103,2,FALSE)</f>
        <v>-</v>
      </c>
      <c r="AE730" s="310" t="str">
        <f>VLOOKUP(Scoresheet!I425,'Caps &amp; Points'!$DT$2:$DU$103,2,FALSE)</f>
        <v>-</v>
      </c>
      <c r="AF730" s="90">
        <f t="shared" si="144"/>
        <v>0</v>
      </c>
      <c r="AG730" s="87" t="str">
        <f>VLOOKUP(Scoresheet!AA425,'Caps &amp; Points'!$DW$2:$DX$11,2,FALSE)</f>
        <v>-</v>
      </c>
      <c r="AH730" s="88" t="str">
        <f>VLOOKUP(Scoresheet!AB425,'Caps &amp; Points'!$DW$2:$DX$11,2,FALSE)</f>
        <v>-</v>
      </c>
      <c r="AI730" s="88" t="str">
        <f>VLOOKUP(Scoresheet!AC425,'Caps &amp; Points'!$DW$2:$DX$11,2,FALSE)</f>
        <v>-</v>
      </c>
      <c r="AJ730" s="88" t="str">
        <f>VLOOKUP(Scoresheet!AD425,'Caps &amp; Points'!$DW$2:$DX$11,2,FALSE)</f>
        <v>-</v>
      </c>
      <c r="AK730" s="88" t="str">
        <f>VLOOKUP(Scoresheet!AE425,'Caps &amp; Points'!$DW$2:$DX$11,2,FALSE)</f>
        <v>-</v>
      </c>
      <c r="AL730" s="88" t="str">
        <f>VLOOKUP(Scoresheet!AF425,'Caps &amp; Points'!$DW$2:$DX$11,2,FALSE)</f>
        <v>-</v>
      </c>
      <c r="AM730" s="89" t="str">
        <f>VLOOKUP(Scoresheet!AG425,'Caps &amp; Points'!$DW$2:$DX$11,2,FALSE)</f>
        <v>-</v>
      </c>
      <c r="AN730" s="90">
        <f t="shared" si="145"/>
        <v>0</v>
      </c>
      <c r="AO730" s="87" t="str">
        <f>VLOOKUP(Scoresheet!AY425,'Caps &amp; Points'!$EF$2:$EG$13,2,FALSE)</f>
        <v>-</v>
      </c>
      <c r="AP730" s="88" t="str">
        <f>VLOOKUP(Scoresheet!AZ425,'Caps &amp; Points'!$EF$2:$EG$13,2,FALSE)</f>
        <v>-</v>
      </c>
      <c r="AQ730" s="88" t="str">
        <f>VLOOKUP(Scoresheet!BA425,'Caps &amp; Points'!$EF$2:$EG$13,2,FALSE)</f>
        <v>-</v>
      </c>
      <c r="AR730" s="88" t="str">
        <f>VLOOKUP(Scoresheet!BB425,'Caps &amp; Points'!$EF$2:$EG$13,2,FALSE)</f>
        <v>-</v>
      </c>
      <c r="AS730" s="88" t="str">
        <f>VLOOKUP(Scoresheet!BC425,'Caps &amp; Points'!$EF$2:$EG$13,2,FALSE)</f>
        <v>-</v>
      </c>
      <c r="AT730" s="88" t="str">
        <f>VLOOKUP(Scoresheet!BD425,'Caps &amp; Points'!$EF$2:$EG$13,2,FALSE)</f>
        <v>-</v>
      </c>
      <c r="AU730" s="89" t="str">
        <f>VLOOKUP(Scoresheet!BE425,'Caps &amp; Points'!$EF$2:$EG$13,2,FALSE)</f>
        <v>-</v>
      </c>
      <c r="AV730" s="90">
        <f t="shared" si="146"/>
        <v>0</v>
      </c>
      <c r="AX730" s="80" t="str">
        <f>VLOOKUP(Scoresheet!AQ425,'Caps &amp; Points'!$EC$2:$ED$21,2,FALSE)</f>
        <v>-</v>
      </c>
      <c r="AY730" s="80" t="str">
        <f>VLOOKUP(Scoresheet!AR425,'Caps &amp; Points'!$EC$2:$ED$21,2,FALSE)</f>
        <v>-</v>
      </c>
      <c r="AZ730" s="80" t="str">
        <f>VLOOKUP(Scoresheet!AS425,'Caps &amp; Points'!$EC$2:$ED$21,2,FALSE)</f>
        <v>-</v>
      </c>
      <c r="BA730" s="80" t="str">
        <f>VLOOKUP(Scoresheet!AT425,'Caps &amp; Points'!$EC$2:$ED$21,2,FALSE)</f>
        <v>-</v>
      </c>
      <c r="BB730" s="80" t="str">
        <f>VLOOKUP(Scoresheet!AU425,'Caps &amp; Points'!$EC$2:$ED$21,2,FALSE)</f>
        <v>-</v>
      </c>
      <c r="BC730" s="80" t="str">
        <f>VLOOKUP(Scoresheet!AV425,'Caps &amp; Points'!$EC$2:$ED$21,2,FALSE)</f>
        <v>-</v>
      </c>
      <c r="BD730" s="80" t="str">
        <f>VLOOKUP(Scoresheet!AW425,'Caps &amp; Points'!$EC$2:$ED$21,2,FALSE)</f>
        <v>-</v>
      </c>
      <c r="BE730" s="90">
        <f t="shared" si="147"/>
        <v>0</v>
      </c>
      <c r="BF730" s="87" t="str">
        <f>VLOOKUP(Scoresheet!AI425,'Caps &amp; Points'!$DZ$2:$EA$40,2,FALSE)</f>
        <v>-</v>
      </c>
      <c r="BG730" s="88" t="str">
        <f>VLOOKUP(Scoresheet!AJ425,'Caps &amp; Points'!$DZ$2:$EA$40,2,FALSE)</f>
        <v>-</v>
      </c>
      <c r="BH730" s="88" t="str">
        <f>VLOOKUP(Scoresheet!AK425,'Caps &amp; Points'!$DZ$2:$EA$40,2,FALSE)</f>
        <v>-</v>
      </c>
      <c r="BI730" s="88" t="str">
        <f>VLOOKUP(Scoresheet!AL425,'Caps &amp; Points'!$DZ$2:$EA$40,2,FALSE)</f>
        <v>-</v>
      </c>
      <c r="BJ730" s="88" t="str">
        <f>VLOOKUP(Scoresheet!AM425,'Caps &amp; Points'!$DZ$2:$EA$40,2,FALSE)</f>
        <v>-</v>
      </c>
      <c r="BK730" s="88" t="str">
        <f>VLOOKUP(Scoresheet!AN425,'Caps &amp; Points'!$DZ$2:$EA$40,2,FALSE)</f>
        <v>-</v>
      </c>
      <c r="BL730" s="89" t="str">
        <f>VLOOKUP(Scoresheet!AO425,'Caps &amp; Points'!$DZ$2:$EA$40,2,FALSE)</f>
        <v>-</v>
      </c>
      <c r="BM730" s="90">
        <f t="shared" si="148"/>
        <v>0</v>
      </c>
      <c r="BN730" s="90">
        <f t="shared" si="149"/>
        <v>0</v>
      </c>
      <c r="BO730" s="90">
        <f t="shared" si="150"/>
        <v>0</v>
      </c>
      <c r="BP730" s="90"/>
      <c r="BQ730" s="80" t="str">
        <f>+Scoresheet!BG425</f>
        <v>-</v>
      </c>
      <c r="BR730" s="80" t="str">
        <f>+Scoresheet!BH425</f>
        <v>-</v>
      </c>
      <c r="BS730" s="80" t="str">
        <f>+Scoresheet!BI425</f>
        <v>-</v>
      </c>
      <c r="BT730" s="80" t="str">
        <f>+Scoresheet!BJ425</f>
        <v>-</v>
      </c>
      <c r="BU730" s="80" t="str">
        <f>+Scoresheet!BK425</f>
        <v>-</v>
      </c>
      <c r="BV730" s="80" t="str">
        <f>+Scoresheet!BL425</f>
        <v>-</v>
      </c>
      <c r="BW730" s="80" t="str">
        <f>+Scoresheet!BM425</f>
        <v>-</v>
      </c>
      <c r="BX730" s="80">
        <f>+Scoresheet!BN425</f>
        <v>0</v>
      </c>
      <c r="BY730" s="80" t="str">
        <f>+Scoresheet!BO425</f>
        <v>-</v>
      </c>
      <c r="BZ730" s="80" t="str">
        <f>+Scoresheet!BP425</f>
        <v>-</v>
      </c>
      <c r="CA730" s="80" t="str">
        <f>+Scoresheet!BQ425</f>
        <v>-</v>
      </c>
      <c r="CB730" s="80" t="str">
        <f>+Scoresheet!BR425</f>
        <v>-</v>
      </c>
      <c r="CC730" s="80" t="str">
        <f>+Scoresheet!BS425</f>
        <v>-</v>
      </c>
      <c r="CD730" s="80" t="str">
        <f>+Scoresheet!BT425</f>
        <v>-</v>
      </c>
      <c r="CE730" s="80" t="str">
        <f>+Scoresheet!BU425</f>
        <v>-</v>
      </c>
      <c r="CF730" s="80">
        <f>+Scoresheet!BV425</f>
        <v>0</v>
      </c>
    </row>
    <row r="731" spans="23:84" hidden="1">
      <c r="W731" s="294">
        <v>28</v>
      </c>
      <c r="X731" s="295" t="str">
        <f>+Scoresheet!B426</f>
        <v>-</v>
      </c>
      <c r="Y731" s="296" t="str">
        <f>VLOOKUP(Scoresheet!C426,'Caps &amp; Points'!$DT$2:$DU$103,2,FALSE)</f>
        <v>-</v>
      </c>
      <c r="Z731" s="309" t="str">
        <f>VLOOKUP(Scoresheet!D426,'Caps &amp; Points'!$DT$2:$DU$103,2,FALSE)</f>
        <v>-</v>
      </c>
      <c r="AA731" s="309" t="str">
        <f>VLOOKUP(Scoresheet!E426,'Caps &amp; Points'!$DT$2:$DU$103,2,FALSE)</f>
        <v>-</v>
      </c>
      <c r="AB731" s="309" t="str">
        <f>VLOOKUP(Scoresheet!F426,'Caps &amp; Points'!$DT$2:$DU$103,2,FALSE)</f>
        <v>-</v>
      </c>
      <c r="AC731" s="309" t="str">
        <f>VLOOKUP(Scoresheet!G426,'Caps &amp; Points'!$DT$2:$DU$103,2,FALSE)</f>
        <v>-</v>
      </c>
      <c r="AD731" s="309" t="str">
        <f>VLOOKUP(Scoresheet!H426,'Caps &amp; Points'!$DT$2:$DU$103,2,FALSE)</f>
        <v>-</v>
      </c>
      <c r="AE731" s="310" t="str">
        <f>VLOOKUP(Scoresheet!I426,'Caps &amp; Points'!$DT$2:$DU$103,2,FALSE)</f>
        <v>-</v>
      </c>
      <c r="AF731" s="90">
        <f t="shared" si="144"/>
        <v>0</v>
      </c>
      <c r="AG731" s="87" t="str">
        <f>VLOOKUP(Scoresheet!AA426,'Caps &amp; Points'!$DW$2:$DX$11,2,FALSE)</f>
        <v>-</v>
      </c>
      <c r="AH731" s="88" t="str">
        <f>VLOOKUP(Scoresheet!AB426,'Caps &amp; Points'!$DW$2:$DX$11,2,FALSE)</f>
        <v>-</v>
      </c>
      <c r="AI731" s="88" t="str">
        <f>VLOOKUP(Scoresheet!AC426,'Caps &amp; Points'!$DW$2:$DX$11,2,FALSE)</f>
        <v>-</v>
      </c>
      <c r="AJ731" s="88" t="str">
        <f>VLOOKUP(Scoresheet!AD426,'Caps &amp; Points'!$DW$2:$DX$11,2,FALSE)</f>
        <v>-</v>
      </c>
      <c r="AK731" s="88" t="str">
        <f>VLOOKUP(Scoresheet!AE426,'Caps &amp; Points'!$DW$2:$DX$11,2,FALSE)</f>
        <v>-</v>
      </c>
      <c r="AL731" s="88" t="str">
        <f>VLOOKUP(Scoresheet!AF426,'Caps &amp; Points'!$DW$2:$DX$11,2,FALSE)</f>
        <v>-</v>
      </c>
      <c r="AM731" s="89" t="str">
        <f>VLOOKUP(Scoresheet!AG426,'Caps &amp; Points'!$DW$2:$DX$11,2,FALSE)</f>
        <v>-</v>
      </c>
      <c r="AN731" s="90">
        <f t="shared" si="145"/>
        <v>0</v>
      </c>
      <c r="AO731" s="87" t="str">
        <f>VLOOKUP(Scoresheet!AY426,'Caps &amp; Points'!$EF$2:$EG$13,2,FALSE)</f>
        <v>-</v>
      </c>
      <c r="AP731" s="88" t="str">
        <f>VLOOKUP(Scoresheet!AZ426,'Caps &amp; Points'!$EF$2:$EG$13,2,FALSE)</f>
        <v>-</v>
      </c>
      <c r="AQ731" s="88" t="str">
        <f>VLOOKUP(Scoresheet!BA426,'Caps &amp; Points'!$EF$2:$EG$13,2,FALSE)</f>
        <v>-</v>
      </c>
      <c r="AR731" s="88" t="str">
        <f>VLOOKUP(Scoresheet!BB426,'Caps &amp; Points'!$EF$2:$EG$13,2,FALSE)</f>
        <v>-</v>
      </c>
      <c r="AS731" s="88" t="str">
        <f>VLOOKUP(Scoresheet!BC426,'Caps &amp; Points'!$EF$2:$EG$13,2,FALSE)</f>
        <v>-</v>
      </c>
      <c r="AT731" s="88" t="str">
        <f>VLOOKUP(Scoresheet!BD426,'Caps &amp; Points'!$EF$2:$EG$13,2,FALSE)</f>
        <v>-</v>
      </c>
      <c r="AU731" s="89" t="str">
        <f>VLOOKUP(Scoresheet!BE426,'Caps &amp; Points'!$EF$2:$EG$13,2,FALSE)</f>
        <v>-</v>
      </c>
      <c r="AV731" s="90">
        <f t="shared" si="146"/>
        <v>0</v>
      </c>
      <c r="AX731" s="80" t="str">
        <f>VLOOKUP(Scoresheet!AQ426,'Caps &amp; Points'!$EC$2:$ED$21,2,FALSE)</f>
        <v>-</v>
      </c>
      <c r="AY731" s="80" t="str">
        <f>VLOOKUP(Scoresheet!AR426,'Caps &amp; Points'!$EC$2:$ED$21,2,FALSE)</f>
        <v>-</v>
      </c>
      <c r="AZ731" s="80" t="str">
        <f>VLOOKUP(Scoresheet!AS426,'Caps &amp; Points'!$EC$2:$ED$21,2,FALSE)</f>
        <v>-</v>
      </c>
      <c r="BA731" s="80" t="str">
        <f>VLOOKUP(Scoresheet!AT426,'Caps &amp; Points'!$EC$2:$ED$21,2,FALSE)</f>
        <v>-</v>
      </c>
      <c r="BB731" s="80" t="str">
        <f>VLOOKUP(Scoresheet!AU426,'Caps &amp; Points'!$EC$2:$ED$21,2,FALSE)</f>
        <v>-</v>
      </c>
      <c r="BC731" s="80" t="str">
        <f>VLOOKUP(Scoresheet!AV426,'Caps &amp; Points'!$EC$2:$ED$21,2,FALSE)</f>
        <v>-</v>
      </c>
      <c r="BD731" s="80" t="str">
        <f>VLOOKUP(Scoresheet!AW426,'Caps &amp; Points'!$EC$2:$ED$21,2,FALSE)</f>
        <v>-</v>
      </c>
      <c r="BE731" s="90">
        <f t="shared" si="147"/>
        <v>0</v>
      </c>
      <c r="BF731" s="87" t="str">
        <f>VLOOKUP(Scoresheet!AI426,'Caps &amp; Points'!$DZ$2:$EA$40,2,FALSE)</f>
        <v>-</v>
      </c>
      <c r="BG731" s="88" t="str">
        <f>VLOOKUP(Scoresheet!AJ426,'Caps &amp; Points'!$DZ$2:$EA$40,2,FALSE)</f>
        <v>-</v>
      </c>
      <c r="BH731" s="88" t="str">
        <f>VLOOKUP(Scoresheet!AK426,'Caps &amp; Points'!$DZ$2:$EA$40,2,FALSE)</f>
        <v>-</v>
      </c>
      <c r="BI731" s="88" t="str">
        <f>VLOOKUP(Scoresheet!AL426,'Caps &amp; Points'!$DZ$2:$EA$40,2,FALSE)</f>
        <v>-</v>
      </c>
      <c r="BJ731" s="88" t="str">
        <f>VLOOKUP(Scoresheet!AM426,'Caps &amp; Points'!$DZ$2:$EA$40,2,FALSE)</f>
        <v>-</v>
      </c>
      <c r="BK731" s="88" t="str">
        <f>VLOOKUP(Scoresheet!AN426,'Caps &amp; Points'!$DZ$2:$EA$40,2,FALSE)</f>
        <v>-</v>
      </c>
      <c r="BL731" s="89" t="str">
        <f>VLOOKUP(Scoresheet!AO426,'Caps &amp; Points'!$DZ$2:$EA$40,2,FALSE)</f>
        <v>-</v>
      </c>
      <c r="BM731" s="90">
        <f t="shared" si="148"/>
        <v>0</v>
      </c>
      <c r="BN731" s="90">
        <f t="shared" si="149"/>
        <v>0</v>
      </c>
      <c r="BO731" s="90">
        <f t="shared" si="150"/>
        <v>0</v>
      </c>
      <c r="BP731" s="90"/>
      <c r="BQ731" s="80" t="str">
        <f>+Scoresheet!BG426</f>
        <v>-</v>
      </c>
      <c r="BR731" s="80" t="str">
        <f>+Scoresheet!BH426</f>
        <v>-</v>
      </c>
      <c r="BS731" s="80" t="str">
        <f>+Scoresheet!BI426</f>
        <v>-</v>
      </c>
      <c r="BT731" s="80" t="str">
        <f>+Scoresheet!BJ426</f>
        <v>-</v>
      </c>
      <c r="BU731" s="80" t="str">
        <f>+Scoresheet!BK426</f>
        <v>-</v>
      </c>
      <c r="BV731" s="80" t="str">
        <f>+Scoresheet!BL426</f>
        <v>-</v>
      </c>
      <c r="BW731" s="80" t="str">
        <f>+Scoresheet!BM426</f>
        <v>-</v>
      </c>
      <c r="BX731" s="80">
        <f>+Scoresheet!BN426</f>
        <v>0</v>
      </c>
      <c r="BY731" s="80" t="str">
        <f>+Scoresheet!BO426</f>
        <v>-</v>
      </c>
      <c r="BZ731" s="80" t="str">
        <f>+Scoresheet!BP426</f>
        <v>-</v>
      </c>
      <c r="CA731" s="80" t="str">
        <f>+Scoresheet!BQ426</f>
        <v>-</v>
      </c>
      <c r="CB731" s="80" t="str">
        <f>+Scoresheet!BR426</f>
        <v>-</v>
      </c>
      <c r="CC731" s="80" t="str">
        <f>+Scoresheet!BS426</f>
        <v>-</v>
      </c>
      <c r="CD731" s="80" t="str">
        <f>+Scoresheet!BT426</f>
        <v>-</v>
      </c>
      <c r="CE731" s="80" t="str">
        <f>+Scoresheet!BU426</f>
        <v>-</v>
      </c>
      <c r="CF731" s="80">
        <f>+Scoresheet!BV426</f>
        <v>0</v>
      </c>
    </row>
    <row r="732" spans="23:84" hidden="1">
      <c r="W732" s="139">
        <v>29</v>
      </c>
      <c r="X732" s="295" t="str">
        <f>+Scoresheet!B427</f>
        <v>-</v>
      </c>
      <c r="Y732" s="296" t="str">
        <f>VLOOKUP(Scoresheet!C427,'Caps &amp; Points'!$DT$2:$DU$103,2,FALSE)</f>
        <v>-</v>
      </c>
      <c r="Z732" s="309" t="str">
        <f>VLOOKUP(Scoresheet!D427,'Caps &amp; Points'!$DT$2:$DU$103,2,FALSE)</f>
        <v>-</v>
      </c>
      <c r="AA732" s="309" t="str">
        <f>VLOOKUP(Scoresheet!E427,'Caps &amp; Points'!$DT$2:$DU$103,2,FALSE)</f>
        <v>-</v>
      </c>
      <c r="AB732" s="309" t="str">
        <f>VLOOKUP(Scoresheet!F427,'Caps &amp; Points'!$DT$2:$DU$103,2,FALSE)</f>
        <v>-</v>
      </c>
      <c r="AC732" s="309" t="str">
        <f>VLOOKUP(Scoresheet!G427,'Caps &amp; Points'!$DT$2:$DU$103,2,FALSE)</f>
        <v>-</v>
      </c>
      <c r="AD732" s="309" t="str">
        <f>VLOOKUP(Scoresheet!H427,'Caps &amp; Points'!$DT$2:$DU$103,2,FALSE)</f>
        <v>-</v>
      </c>
      <c r="AE732" s="310" t="str">
        <f>VLOOKUP(Scoresheet!I427,'Caps &amp; Points'!$DT$2:$DU$103,2,FALSE)</f>
        <v>-</v>
      </c>
      <c r="AF732" s="90">
        <f t="shared" si="144"/>
        <v>0</v>
      </c>
      <c r="AG732" s="87" t="str">
        <f>VLOOKUP(Scoresheet!AA427,'Caps &amp; Points'!$DW$2:$DX$11,2,FALSE)</f>
        <v>-</v>
      </c>
      <c r="AH732" s="88" t="str">
        <f>VLOOKUP(Scoresheet!AB427,'Caps &amp; Points'!$DW$2:$DX$11,2,FALSE)</f>
        <v>-</v>
      </c>
      <c r="AI732" s="88" t="str">
        <f>VLOOKUP(Scoresheet!AC427,'Caps &amp; Points'!$DW$2:$DX$11,2,FALSE)</f>
        <v>-</v>
      </c>
      <c r="AJ732" s="88" t="str">
        <f>VLOOKUP(Scoresheet!AD427,'Caps &amp; Points'!$DW$2:$DX$11,2,FALSE)</f>
        <v>-</v>
      </c>
      <c r="AK732" s="88" t="str">
        <f>VLOOKUP(Scoresheet!AE427,'Caps &amp; Points'!$DW$2:$DX$11,2,FALSE)</f>
        <v>-</v>
      </c>
      <c r="AL732" s="88" t="str">
        <f>VLOOKUP(Scoresheet!AF427,'Caps &amp; Points'!$DW$2:$DX$11,2,FALSE)</f>
        <v>-</v>
      </c>
      <c r="AM732" s="89" t="str">
        <f>VLOOKUP(Scoresheet!AG427,'Caps &amp; Points'!$DW$2:$DX$11,2,FALSE)</f>
        <v>-</v>
      </c>
      <c r="AN732" s="90">
        <f t="shared" si="145"/>
        <v>0</v>
      </c>
      <c r="AO732" s="87" t="str">
        <f>VLOOKUP(Scoresheet!AY427,'Caps &amp; Points'!$EF$2:$EG$13,2,FALSE)</f>
        <v>-</v>
      </c>
      <c r="AP732" s="88" t="str">
        <f>VLOOKUP(Scoresheet!AZ427,'Caps &amp; Points'!$EF$2:$EG$13,2,FALSE)</f>
        <v>-</v>
      </c>
      <c r="AQ732" s="88" t="str">
        <f>VLOOKUP(Scoresheet!BA427,'Caps &amp; Points'!$EF$2:$EG$13,2,FALSE)</f>
        <v>-</v>
      </c>
      <c r="AR732" s="88" t="str">
        <f>VLOOKUP(Scoresheet!BB427,'Caps &amp; Points'!$EF$2:$EG$13,2,FALSE)</f>
        <v>-</v>
      </c>
      <c r="AS732" s="88" t="str">
        <f>VLOOKUP(Scoresheet!BC427,'Caps &amp; Points'!$EF$2:$EG$13,2,FALSE)</f>
        <v>-</v>
      </c>
      <c r="AT732" s="88" t="str">
        <f>VLOOKUP(Scoresheet!BD427,'Caps &amp; Points'!$EF$2:$EG$13,2,FALSE)</f>
        <v>-</v>
      </c>
      <c r="AU732" s="89" t="str">
        <f>VLOOKUP(Scoresheet!BE427,'Caps &amp; Points'!$EF$2:$EG$13,2,FALSE)</f>
        <v>-</v>
      </c>
      <c r="AV732" s="90">
        <f t="shared" si="146"/>
        <v>0</v>
      </c>
      <c r="AX732" s="80" t="str">
        <f>VLOOKUP(Scoresheet!AQ427,'Caps &amp; Points'!$EC$2:$ED$21,2,FALSE)</f>
        <v>-</v>
      </c>
      <c r="AY732" s="80" t="str">
        <f>VLOOKUP(Scoresheet!AR427,'Caps &amp; Points'!$EC$2:$ED$21,2,FALSE)</f>
        <v>-</v>
      </c>
      <c r="AZ732" s="80" t="str">
        <f>VLOOKUP(Scoresheet!AS427,'Caps &amp; Points'!$EC$2:$ED$21,2,FALSE)</f>
        <v>-</v>
      </c>
      <c r="BA732" s="80" t="str">
        <f>VLOOKUP(Scoresheet!AT427,'Caps &amp; Points'!$EC$2:$ED$21,2,FALSE)</f>
        <v>-</v>
      </c>
      <c r="BB732" s="80" t="str">
        <f>VLOOKUP(Scoresheet!AU427,'Caps &amp; Points'!$EC$2:$ED$21,2,FALSE)</f>
        <v>-</v>
      </c>
      <c r="BC732" s="80" t="str">
        <f>VLOOKUP(Scoresheet!AV427,'Caps &amp; Points'!$EC$2:$ED$21,2,FALSE)</f>
        <v>-</v>
      </c>
      <c r="BD732" s="80" t="str">
        <f>VLOOKUP(Scoresheet!AW427,'Caps &amp; Points'!$EC$2:$ED$21,2,FALSE)</f>
        <v>-</v>
      </c>
      <c r="BE732" s="90">
        <f t="shared" si="147"/>
        <v>0</v>
      </c>
      <c r="BF732" s="87" t="str">
        <f>VLOOKUP(Scoresheet!AI427,'Caps &amp; Points'!$DZ$2:$EA$40,2,FALSE)</f>
        <v>-</v>
      </c>
      <c r="BG732" s="88" t="str">
        <f>VLOOKUP(Scoresheet!AJ427,'Caps &amp; Points'!$DZ$2:$EA$40,2,FALSE)</f>
        <v>-</v>
      </c>
      <c r="BH732" s="88" t="str">
        <f>VLOOKUP(Scoresheet!AK427,'Caps &amp; Points'!$DZ$2:$EA$40,2,FALSE)</f>
        <v>-</v>
      </c>
      <c r="BI732" s="88" t="str">
        <f>VLOOKUP(Scoresheet!AL427,'Caps &amp; Points'!$DZ$2:$EA$40,2,FALSE)</f>
        <v>-</v>
      </c>
      <c r="BJ732" s="88" t="str">
        <f>VLOOKUP(Scoresheet!AM427,'Caps &amp; Points'!$DZ$2:$EA$40,2,FALSE)</f>
        <v>-</v>
      </c>
      <c r="BK732" s="88" t="str">
        <f>VLOOKUP(Scoresheet!AN427,'Caps &amp; Points'!$DZ$2:$EA$40,2,FALSE)</f>
        <v>-</v>
      </c>
      <c r="BL732" s="89" t="str">
        <f>VLOOKUP(Scoresheet!AO427,'Caps &amp; Points'!$DZ$2:$EA$40,2,FALSE)</f>
        <v>-</v>
      </c>
      <c r="BM732" s="90">
        <f t="shared" si="148"/>
        <v>0</v>
      </c>
      <c r="BN732" s="90">
        <f t="shared" si="149"/>
        <v>0</v>
      </c>
      <c r="BO732" s="90">
        <f t="shared" si="150"/>
        <v>0</v>
      </c>
      <c r="BP732" s="90"/>
      <c r="BQ732" s="80" t="str">
        <f>+Scoresheet!BG427</f>
        <v>-</v>
      </c>
      <c r="BR732" s="80" t="str">
        <f>+Scoresheet!BH427</f>
        <v>-</v>
      </c>
      <c r="BS732" s="80" t="str">
        <f>+Scoresheet!BI427</f>
        <v>-</v>
      </c>
      <c r="BT732" s="80" t="str">
        <f>+Scoresheet!BJ427</f>
        <v>-</v>
      </c>
      <c r="BU732" s="80" t="str">
        <f>+Scoresheet!BK427</f>
        <v>-</v>
      </c>
      <c r="BV732" s="80" t="str">
        <f>+Scoresheet!BL427</f>
        <v>-</v>
      </c>
      <c r="BW732" s="80" t="str">
        <f>+Scoresheet!BM427</f>
        <v>-</v>
      </c>
      <c r="BX732" s="80">
        <f>+Scoresheet!BN427</f>
        <v>0</v>
      </c>
      <c r="BY732" s="80" t="str">
        <f>+Scoresheet!BO427</f>
        <v>-</v>
      </c>
      <c r="BZ732" s="80" t="str">
        <f>+Scoresheet!BP427</f>
        <v>-</v>
      </c>
      <c r="CA732" s="80" t="str">
        <f>+Scoresheet!BQ427</f>
        <v>-</v>
      </c>
      <c r="CB732" s="80" t="str">
        <f>+Scoresheet!BR427</f>
        <v>-</v>
      </c>
      <c r="CC732" s="80" t="str">
        <f>+Scoresheet!BS427</f>
        <v>-</v>
      </c>
      <c r="CD732" s="80" t="str">
        <f>+Scoresheet!BT427</f>
        <v>-</v>
      </c>
      <c r="CE732" s="80" t="str">
        <f>+Scoresheet!BU427</f>
        <v>-</v>
      </c>
      <c r="CF732" s="80">
        <f>+Scoresheet!BV427</f>
        <v>0</v>
      </c>
    </row>
    <row r="733" spans="23:84" hidden="1">
      <c r="W733" s="294">
        <v>30</v>
      </c>
      <c r="X733" s="297" t="str">
        <f>+Scoresheet!B428</f>
        <v>-</v>
      </c>
      <c r="Y733" s="298" t="str">
        <f>VLOOKUP(Scoresheet!C428,'Caps &amp; Points'!$DT$2:$DU$103,2,FALSE)</f>
        <v>-</v>
      </c>
      <c r="Z733" s="311" t="str">
        <f>VLOOKUP(Scoresheet!D428,'Caps &amp; Points'!$DT$2:$DU$103,2,FALSE)</f>
        <v>-</v>
      </c>
      <c r="AA733" s="311" t="str">
        <f>VLOOKUP(Scoresheet!E428,'Caps &amp; Points'!$DT$2:$DU$103,2,FALSE)</f>
        <v>-</v>
      </c>
      <c r="AB733" s="311" t="str">
        <f>VLOOKUP(Scoresheet!F428,'Caps &amp; Points'!$DT$2:$DU$103,2,FALSE)</f>
        <v>-</v>
      </c>
      <c r="AC733" s="311" t="str">
        <f>VLOOKUP(Scoresheet!G428,'Caps &amp; Points'!$DT$2:$DU$103,2,FALSE)</f>
        <v>-</v>
      </c>
      <c r="AD733" s="311" t="str">
        <f>VLOOKUP(Scoresheet!H428,'Caps &amp; Points'!$DT$2:$DU$103,2,FALSE)</f>
        <v>-</v>
      </c>
      <c r="AE733" s="312" t="str">
        <f>VLOOKUP(Scoresheet!I428,'Caps &amp; Points'!$DT$2:$DU$103,2,FALSE)</f>
        <v>-</v>
      </c>
      <c r="AF733" s="94">
        <f t="shared" si="144"/>
        <v>0</v>
      </c>
      <c r="AG733" s="95" t="str">
        <f>VLOOKUP(Scoresheet!AA428,'Caps &amp; Points'!$DW$2:$DX$11,2,FALSE)</f>
        <v>-</v>
      </c>
      <c r="AH733" s="92" t="str">
        <f>VLOOKUP(Scoresheet!AB428,'Caps &amp; Points'!$DW$2:$DX$11,2,FALSE)</f>
        <v>-</v>
      </c>
      <c r="AI733" s="92" t="str">
        <f>VLOOKUP(Scoresheet!AC428,'Caps &amp; Points'!$DW$2:$DX$11,2,FALSE)</f>
        <v>-</v>
      </c>
      <c r="AJ733" s="92" t="str">
        <f>VLOOKUP(Scoresheet!AD428,'Caps &amp; Points'!$DW$2:$DX$11,2,FALSE)</f>
        <v>-</v>
      </c>
      <c r="AK733" s="92" t="str">
        <f>VLOOKUP(Scoresheet!AE428,'Caps &amp; Points'!$DW$2:$DX$11,2,FALSE)</f>
        <v>-</v>
      </c>
      <c r="AL733" s="92" t="str">
        <f>VLOOKUP(Scoresheet!AF428,'Caps &amp; Points'!$DW$2:$DX$11,2,FALSE)</f>
        <v>-</v>
      </c>
      <c r="AM733" s="93" t="str">
        <f>VLOOKUP(Scoresheet!AG428,'Caps &amp; Points'!$DW$2:$DX$11,2,FALSE)</f>
        <v>-</v>
      </c>
      <c r="AN733" s="94">
        <f t="shared" si="145"/>
        <v>0</v>
      </c>
      <c r="AO733" s="95" t="str">
        <f>VLOOKUP(Scoresheet!AY428,'Caps &amp; Points'!$EF$2:$EG$13,2,FALSE)</f>
        <v>-</v>
      </c>
      <c r="AP733" s="92" t="str">
        <f>VLOOKUP(Scoresheet!AZ428,'Caps &amp; Points'!$EF$2:$EG$13,2,FALSE)</f>
        <v>-</v>
      </c>
      <c r="AQ733" s="92" t="str">
        <f>VLOOKUP(Scoresheet!BA428,'Caps &amp; Points'!$EF$2:$EG$13,2,FALSE)</f>
        <v>-</v>
      </c>
      <c r="AR733" s="92" t="str">
        <f>VLOOKUP(Scoresheet!BB428,'Caps &amp; Points'!$EF$2:$EG$13,2,FALSE)</f>
        <v>-</v>
      </c>
      <c r="AS733" s="92" t="str">
        <f>VLOOKUP(Scoresheet!BC428,'Caps &amp; Points'!$EF$2:$EG$13,2,FALSE)</f>
        <v>-</v>
      </c>
      <c r="AT733" s="92" t="str">
        <f>VLOOKUP(Scoresheet!BD428,'Caps &amp; Points'!$EF$2:$EG$13,2,FALSE)</f>
        <v>-</v>
      </c>
      <c r="AU733" s="93" t="str">
        <f>VLOOKUP(Scoresheet!BE428,'Caps &amp; Points'!$EF$2:$EG$13,2,FALSE)</f>
        <v>-</v>
      </c>
      <c r="AV733" s="94">
        <f t="shared" si="146"/>
        <v>0</v>
      </c>
      <c r="AX733" s="80" t="str">
        <f>VLOOKUP(Scoresheet!AQ428,'Caps &amp; Points'!$EC$2:$ED$21,2,FALSE)</f>
        <v>-</v>
      </c>
      <c r="AY733" s="80" t="str">
        <f>VLOOKUP(Scoresheet!AR428,'Caps &amp; Points'!$EC$2:$ED$21,2,FALSE)</f>
        <v>-</v>
      </c>
      <c r="AZ733" s="80" t="str">
        <f>VLOOKUP(Scoresheet!AS428,'Caps &amp; Points'!$EC$2:$ED$21,2,FALSE)</f>
        <v>-</v>
      </c>
      <c r="BA733" s="80" t="str">
        <f>VLOOKUP(Scoresheet!AT428,'Caps &amp; Points'!$EC$2:$ED$21,2,FALSE)</f>
        <v>-</v>
      </c>
      <c r="BB733" s="80" t="str">
        <f>VLOOKUP(Scoresheet!AU428,'Caps &amp; Points'!$EC$2:$ED$21,2,FALSE)</f>
        <v>-</v>
      </c>
      <c r="BC733" s="80" t="str">
        <f>VLOOKUP(Scoresheet!AV428,'Caps &amp; Points'!$EC$2:$ED$21,2,FALSE)</f>
        <v>-</v>
      </c>
      <c r="BD733" s="80" t="str">
        <f>VLOOKUP(Scoresheet!AW428,'Caps &amp; Points'!$EC$2:$ED$21,2,FALSE)</f>
        <v>-</v>
      </c>
      <c r="BE733" s="94">
        <f t="shared" si="147"/>
        <v>0</v>
      </c>
      <c r="BF733" s="95" t="str">
        <f>VLOOKUP(Scoresheet!AI428,'Caps &amp; Points'!$DZ$2:$EA$40,2,FALSE)</f>
        <v>-</v>
      </c>
      <c r="BG733" s="92" t="str">
        <f>VLOOKUP(Scoresheet!AJ428,'Caps &amp; Points'!$DZ$2:$EA$40,2,FALSE)</f>
        <v>-</v>
      </c>
      <c r="BH733" s="92" t="str">
        <f>VLOOKUP(Scoresheet!AK428,'Caps &amp; Points'!$DZ$2:$EA$40,2,FALSE)</f>
        <v>-</v>
      </c>
      <c r="BI733" s="92" t="str">
        <f>VLOOKUP(Scoresheet!AL428,'Caps &amp; Points'!$DZ$2:$EA$40,2,FALSE)</f>
        <v>-</v>
      </c>
      <c r="BJ733" s="92" t="str">
        <f>VLOOKUP(Scoresheet!AM428,'Caps &amp; Points'!$DZ$2:$EA$40,2,FALSE)</f>
        <v>-</v>
      </c>
      <c r="BK733" s="92" t="str">
        <f>VLOOKUP(Scoresheet!AN428,'Caps &amp; Points'!$DZ$2:$EA$40,2,FALSE)</f>
        <v>-</v>
      </c>
      <c r="BL733" s="93" t="str">
        <f>VLOOKUP(Scoresheet!AO428,'Caps &amp; Points'!$DZ$2:$EA$40,2,FALSE)</f>
        <v>-</v>
      </c>
      <c r="BM733" s="94">
        <f t="shared" si="148"/>
        <v>0</v>
      </c>
      <c r="BN733" s="90">
        <f t="shared" si="149"/>
        <v>0</v>
      </c>
      <c r="BO733" s="90">
        <f t="shared" si="150"/>
        <v>0</v>
      </c>
      <c r="BP733" s="90"/>
      <c r="BQ733" s="80" t="str">
        <f>+Scoresheet!BG428</f>
        <v>-</v>
      </c>
      <c r="BR733" s="80" t="str">
        <f>+Scoresheet!BH428</f>
        <v>-</v>
      </c>
      <c r="BS733" s="80" t="str">
        <f>+Scoresheet!BI428</f>
        <v>-</v>
      </c>
      <c r="BT733" s="80" t="str">
        <f>+Scoresheet!BJ428</f>
        <v>-</v>
      </c>
      <c r="BU733" s="80" t="str">
        <f>+Scoresheet!BK428</f>
        <v>-</v>
      </c>
      <c r="BV733" s="80" t="str">
        <f>+Scoresheet!BL428</f>
        <v>-</v>
      </c>
      <c r="BW733" s="80" t="str">
        <f>+Scoresheet!BM428</f>
        <v>-</v>
      </c>
      <c r="BX733" s="80">
        <f>+Scoresheet!BN428</f>
        <v>0</v>
      </c>
      <c r="BY733" s="80" t="str">
        <f>+Scoresheet!BO428</f>
        <v>-</v>
      </c>
      <c r="BZ733" s="80" t="str">
        <f>+Scoresheet!BP428</f>
        <v>-</v>
      </c>
      <c r="CA733" s="80" t="str">
        <f>+Scoresheet!BQ428</f>
        <v>-</v>
      </c>
      <c r="CB733" s="80" t="str">
        <f>+Scoresheet!BR428</f>
        <v>-</v>
      </c>
      <c r="CC733" s="80" t="str">
        <f>+Scoresheet!BS428</f>
        <v>-</v>
      </c>
      <c r="CD733" s="80" t="str">
        <f>+Scoresheet!BT428</f>
        <v>-</v>
      </c>
      <c r="CE733" s="80" t="str">
        <f>+Scoresheet!BU428</f>
        <v>-</v>
      </c>
      <c r="CF733" s="80">
        <f>+Scoresheet!BV428</f>
        <v>0</v>
      </c>
    </row>
  </sheetData>
  <sheetProtection password="E8AD" sheet="1" objects="1" scenarios="1" sort="0"/>
  <protectedRanges>
    <protectedRange sqref="DT554:DU557 DT565:DU577 DT534:DU546 DW533:DX545 DW564:DX576 DW553:DX556 CT428:CV433 CT470:CV482 CT408:CV420 CT451:CV451 CY428:DA433 CY470:DA482 CY408:DA420 CY451:DA451 DD428:DF433 DD470:DF482 DD408:DF420 DD451:DF451 DH428:DJ433 DH470:DJ482 DH408:DJ420 DH451:DJ451 CM532:DS544 CM563:DS575 CM552:DS555 CG451:CQ451 CH552:CL554 CH563:CL574 CG408:CQ420 CH532:CL543 CG470:CQ482 CG428:CQ433 DV552:DV555 DY552:DY555 DV563:DV575 DY563:DY575 DV532:DV544 DY532:DY544" name="Range1_3"/>
    <protectedRange sqref="BM554 W465:W493 AV674:AW674 W495:W523 BM584 BM614 BM644 BE644:BF644 AN704:AO704 W494:Y494 W675:W703 W704:Y704 W404:Y404 BM674 AV704:AW704 AW645:AW673 BM404 AW675:AW703 W705:W733 BM434 BM464 BM494 W524:Y524 W554:Y554 W584:Y584 BM524 W585:W613 W614:Y614 W644:Y644 AV644:AW644 W674:Y674 AN434:AO434 AW705:AW733 AF404:AG404 AN464:AO464 BE674:BF674 AN494:AO494 AN524:AO524 AN554:AO554 AN584:AO584 AN614:AO614 AN644:AO644 W555:W583 AN674:AO674 AF434:AG434 W405:W433 AF464:AG464 BM704 BE704:BF704 AF494:AG494 W645:W673 AF524:AG524 AF554:AG554 AF584:AG584 AF614:AG614 AF644:AG644 AF674:AG674 W434:Y434 W464:Y464 W435:W463 AF704:AG704 W615:W643 W525:W553 AN404:AO404 AV404:BF404 AW405:BD433 AV434:BF434 AW435:BD463 AV464:BF464 AW465:BD493 AV494:BF494 AW495:BD523 AV524:BF524 AW525:BD553 AV554:BF554 AW555:BD583 AV584:BF584 AW585:BD613 AV614:BF614 AW615:BD643" name="Fudeda"/>
  </protectedRanges>
  <sortState ref="AR2:AT331">
    <sortCondition descending="1" ref="AT2:AT331"/>
  </sortState>
  <mergeCells count="52">
    <mergeCell ref="A1:B1"/>
    <mergeCell ref="C26:E27"/>
    <mergeCell ref="B24:B25"/>
    <mergeCell ref="B22:B23"/>
    <mergeCell ref="B26:B27"/>
    <mergeCell ref="B20:E21"/>
    <mergeCell ref="C24:E25"/>
    <mergeCell ref="C22:E23"/>
    <mergeCell ref="B17:B18"/>
    <mergeCell ref="C13:E14"/>
    <mergeCell ref="C17:E18"/>
    <mergeCell ref="B6:B7"/>
    <mergeCell ref="B4:B5"/>
    <mergeCell ref="B8:B9"/>
    <mergeCell ref="B2:E3"/>
    <mergeCell ref="C6:E7"/>
    <mergeCell ref="DT1:DU1"/>
    <mergeCell ref="DW1:DX1"/>
    <mergeCell ref="DZ1:EA1"/>
    <mergeCell ref="EC1:ED1"/>
    <mergeCell ref="EF1:EG1"/>
    <mergeCell ref="BE402:BE403"/>
    <mergeCell ref="BM402:BM403"/>
    <mergeCell ref="AO401:AR401"/>
    <mergeCell ref="AX401:BA401"/>
    <mergeCell ref="BF401:BI401"/>
    <mergeCell ref="AF402:AF403"/>
    <mergeCell ref="AN402:AN403"/>
    <mergeCell ref="AV402:AV403"/>
    <mergeCell ref="Y401:AB401"/>
    <mergeCell ref="AG401:AJ401"/>
    <mergeCell ref="C4:E5"/>
    <mergeCell ref="C8:E9"/>
    <mergeCell ref="B13:B14"/>
    <mergeCell ref="BX402:BX403"/>
    <mergeCell ref="BY401:CB401"/>
    <mergeCell ref="B34:C34"/>
    <mergeCell ref="B29:C29"/>
    <mergeCell ref="B40:C40"/>
    <mergeCell ref="B15:B16"/>
    <mergeCell ref="B11:E12"/>
    <mergeCell ref="C15:E16"/>
    <mergeCell ref="B46:C46"/>
    <mergeCell ref="B52:C52"/>
    <mergeCell ref="B58:C58"/>
    <mergeCell ref="B64:C64"/>
    <mergeCell ref="X401:X402"/>
    <mergeCell ref="CF402:CF403"/>
    <mergeCell ref="BN402:BN403"/>
    <mergeCell ref="BO402:BO403"/>
    <mergeCell ref="BP402:BP403"/>
    <mergeCell ref="BQ401:BT401"/>
  </mergeCells>
  <hyperlinks>
    <hyperlink ref="A1:B1" location="Index!L22" display="Back to Home"/>
  </hyperlinks>
  <pageMargins left="0.7" right="0.7" top="0.75" bottom="0.75" header="0.3" footer="0.3"/>
  <pageSetup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Declaration</vt:lpstr>
      <vt:lpstr>Top22 of tour</vt:lpstr>
      <vt:lpstr>TimeTable</vt:lpstr>
      <vt:lpstr>Scoresheet</vt:lpstr>
      <vt:lpstr>GrOuPs &amp; Standing</vt:lpstr>
      <vt:lpstr>Best</vt:lpstr>
      <vt:lpstr>Chart</vt:lpstr>
      <vt:lpstr>Caps &amp; Points</vt:lpstr>
      <vt:lpstr>Top 5</vt:lpstr>
      <vt:lpstr>Semi&amp;Final&amp;Prizes</vt:lpstr>
      <vt:lpstr>Details</vt:lpstr>
      <vt:lpstr>MAN OF THE MATCH</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RadheKrsna</dc:creator>
  <cp:lastModifiedBy>Sandesh5</cp:lastModifiedBy>
  <dcterms:created xsi:type="dcterms:W3CDTF">2012-05-03T03:37:01Z</dcterms:created>
  <dcterms:modified xsi:type="dcterms:W3CDTF">2012-05-21T13:46:32Z</dcterms:modified>
</cp:coreProperties>
</file>